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0 PCORC\Supplemental Filing\2020 PCORC Work Papers SUPP To File\"/>
    </mc:Choice>
  </mc:AlternateContent>
  <bookViews>
    <workbookView xWindow="0" yWindow="0" windowWidth="23040" windowHeight="8610"/>
  </bookViews>
  <sheets>
    <sheet name="Lead Electric" sheetId="5" r:id="rId1"/>
    <sheet name="Production Plant" sheetId="1" r:id="rId2"/>
    <sheet name="Transmission Plant" sheetId="2" r:id="rId3"/>
    <sheet name="Software" sheetId="9" r:id="rId4"/>
    <sheet name="EOP Elec DFIT Depr Restatement" sheetId="6" r:id="rId5"/>
    <sheet name="Accretion 12ME 6-2020" sheetId="8" r:id="rId6"/>
    <sheet name="Accr 2019-2020" sheetId="7" r:id="rId7"/>
    <sheet name="Software Amort" sheetId="10" r:id="rId8"/>
  </sheets>
  <externalReferences>
    <externalReference r:id="rId9"/>
  </externalReferences>
  <definedNames>
    <definedName name="_xlnm._FilterDatabase" localSheetId="1" hidden="1">'Production Plant'!$A$4:$Y$3002</definedName>
    <definedName name="_xlnm._FilterDatabase" localSheetId="2" hidden="1">'Transmission Plant'!$A$4:$T$415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31" i="1" l="1"/>
  <c r="F3026" i="1"/>
  <c r="F3021" i="1"/>
  <c r="F3016" i="1"/>
  <c r="D32" i="5"/>
  <c r="D19" i="5"/>
  <c r="K408" i="2" l="1"/>
  <c r="K407" i="2"/>
  <c r="K406" i="2"/>
  <c r="K405" i="2"/>
  <c r="K404" i="2"/>
  <c r="K403" i="2"/>
  <c r="K402" i="2"/>
  <c r="K401" i="2"/>
  <c r="K400" i="2"/>
  <c r="K399" i="2"/>
  <c r="K398" i="2"/>
  <c r="K397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85" i="2"/>
  <c r="K86" i="2"/>
  <c r="K87" i="2"/>
  <c r="K88" i="2"/>
  <c r="K89" i="2"/>
  <c r="K90" i="2"/>
  <c r="K91" i="2"/>
  <c r="K92" i="2"/>
  <c r="K93" i="2"/>
  <c r="K94" i="2"/>
  <c r="K95" i="2"/>
  <c r="K96" i="2"/>
  <c r="K83" i="2"/>
  <c r="K82" i="2"/>
  <c r="K81" i="2"/>
  <c r="K80" i="2"/>
  <c r="K79" i="2"/>
  <c r="K78" i="2"/>
  <c r="K77" i="2"/>
  <c r="K76" i="2"/>
  <c r="K75" i="2"/>
  <c r="K74" i="2"/>
  <c r="K73" i="2"/>
  <c r="K72" i="2"/>
  <c r="K70" i="2"/>
  <c r="K69" i="2"/>
  <c r="K68" i="2"/>
  <c r="K67" i="2"/>
  <c r="K66" i="2"/>
  <c r="K65" i="2"/>
  <c r="K64" i="2"/>
  <c r="K63" i="2"/>
  <c r="K62" i="2"/>
  <c r="K61" i="2"/>
  <c r="K60" i="2"/>
  <c r="K59" i="2"/>
  <c r="K57" i="2"/>
  <c r="K56" i="2"/>
  <c r="K55" i="2"/>
  <c r="K54" i="2"/>
  <c r="K53" i="2"/>
  <c r="K52" i="2"/>
  <c r="K51" i="2"/>
  <c r="K50" i="2"/>
  <c r="K49" i="2"/>
  <c r="K48" i="2"/>
  <c r="K47" i="2"/>
  <c r="K46" i="2"/>
  <c r="K44" i="2"/>
  <c r="K43" i="2"/>
  <c r="K42" i="2"/>
  <c r="K41" i="2"/>
  <c r="K40" i="2"/>
  <c r="K39" i="2"/>
  <c r="K38" i="2"/>
  <c r="K37" i="2"/>
  <c r="K36" i="2"/>
  <c r="K35" i="2"/>
  <c r="K34" i="2"/>
  <c r="K33" i="2"/>
  <c r="K31" i="2"/>
  <c r="K30" i="2"/>
  <c r="K29" i="2"/>
  <c r="K28" i="2"/>
  <c r="K27" i="2"/>
  <c r="K26" i="2"/>
  <c r="K25" i="2"/>
  <c r="K24" i="2"/>
  <c r="K23" i="2"/>
  <c r="K22" i="2"/>
  <c r="K21" i="2"/>
  <c r="K20" i="2"/>
  <c r="K18" i="2"/>
  <c r="K17" i="2"/>
  <c r="K16" i="2"/>
  <c r="K15" i="2"/>
  <c r="K14" i="2"/>
  <c r="K13" i="2"/>
  <c r="K12" i="2"/>
  <c r="K11" i="2"/>
  <c r="K10" i="2"/>
  <c r="K9" i="2"/>
  <c r="K8" i="2"/>
  <c r="K7" i="2"/>
  <c r="K2241" i="1" l="1"/>
  <c r="K2240" i="1"/>
  <c r="K2239" i="1"/>
  <c r="K2238" i="1"/>
  <c r="K2237" i="1"/>
  <c r="K2236" i="1"/>
  <c r="K2235" i="1"/>
  <c r="K2234" i="1"/>
  <c r="K2233" i="1"/>
  <c r="K2232" i="1"/>
  <c r="K2231" i="1"/>
  <c r="K2230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S2995" i="1" l="1"/>
  <c r="S2982" i="1"/>
  <c r="S2969" i="1"/>
  <c r="S2956" i="1"/>
  <c r="S2943" i="1"/>
  <c r="S2930" i="1"/>
  <c r="S2917" i="1"/>
  <c r="S2904" i="1"/>
  <c r="S2891" i="1"/>
  <c r="S2878" i="1"/>
  <c r="S2865" i="1"/>
  <c r="S2852" i="1"/>
  <c r="S2839" i="1"/>
  <c r="S2826" i="1"/>
  <c r="S2813" i="1"/>
  <c r="S2800" i="1"/>
  <c r="S2787" i="1"/>
  <c r="S2774" i="1"/>
  <c r="S2761" i="1"/>
  <c r="S2748" i="1"/>
  <c r="S2735" i="1"/>
  <c r="S2722" i="1"/>
  <c r="S2709" i="1"/>
  <c r="S2696" i="1"/>
  <c r="S2683" i="1"/>
  <c r="S2670" i="1"/>
  <c r="S2657" i="1"/>
  <c r="S2644" i="1"/>
  <c r="S2631" i="1"/>
  <c r="S2618" i="1"/>
  <c r="S2605" i="1"/>
  <c r="S2592" i="1"/>
  <c r="S2579" i="1"/>
  <c r="S2566" i="1"/>
  <c r="S2553" i="1"/>
  <c r="S2540" i="1"/>
  <c r="S2527" i="1"/>
  <c r="S2514" i="1"/>
  <c r="S2501" i="1"/>
  <c r="S2488" i="1"/>
  <c r="S2475" i="1"/>
  <c r="S2462" i="1"/>
  <c r="S2449" i="1"/>
  <c r="S2436" i="1"/>
  <c r="S2423" i="1"/>
  <c r="S2410" i="1"/>
  <c r="S2397" i="1"/>
  <c r="S2384" i="1"/>
  <c r="S2371" i="1"/>
  <c r="S2358" i="1"/>
  <c r="S2345" i="1"/>
  <c r="S2332" i="1"/>
  <c r="S2319" i="1"/>
  <c r="S2306" i="1"/>
  <c r="S2293" i="1"/>
  <c r="S2280" i="1"/>
  <c r="S2267" i="1"/>
  <c r="S2254" i="1"/>
  <c r="S2241" i="1"/>
  <c r="S2228" i="1"/>
  <c r="S2215" i="1"/>
  <c r="S2202" i="1"/>
  <c r="S2189" i="1"/>
  <c r="S2176" i="1"/>
  <c r="S2163" i="1"/>
  <c r="S2150" i="1"/>
  <c r="S2137" i="1"/>
  <c r="S2124" i="1"/>
  <c r="S2111" i="1"/>
  <c r="S2098" i="1"/>
  <c r="S2085" i="1"/>
  <c r="S2072" i="1"/>
  <c r="S2059" i="1"/>
  <c r="S2046" i="1"/>
  <c r="S2033" i="1"/>
  <c r="S2020" i="1"/>
  <c r="S2007" i="1"/>
  <c r="S1994" i="1"/>
  <c r="S1981" i="1"/>
  <c r="S1968" i="1"/>
  <c r="S1955" i="1"/>
  <c r="S1942" i="1"/>
  <c r="S1929" i="1"/>
  <c r="S1916" i="1"/>
  <c r="S1903" i="1"/>
  <c r="S1890" i="1"/>
  <c r="S1877" i="1"/>
  <c r="S1864" i="1"/>
  <c r="S1851" i="1"/>
  <c r="S1838" i="1"/>
  <c r="S1825" i="1"/>
  <c r="S1812" i="1"/>
  <c r="S1799" i="1"/>
  <c r="S1786" i="1"/>
  <c r="S1773" i="1"/>
  <c r="S1760" i="1"/>
  <c r="S1747" i="1"/>
  <c r="S1734" i="1"/>
  <c r="S1721" i="1"/>
  <c r="S1708" i="1"/>
  <c r="S1695" i="1"/>
  <c r="S1682" i="1"/>
  <c r="S1669" i="1"/>
  <c r="S1656" i="1"/>
  <c r="S1643" i="1"/>
  <c r="S1630" i="1"/>
  <c r="S1617" i="1"/>
  <c r="S1604" i="1"/>
  <c r="S1591" i="1"/>
  <c r="S1578" i="1"/>
  <c r="S1565" i="1"/>
  <c r="S1552" i="1"/>
  <c r="S1539" i="1"/>
  <c r="S1526" i="1"/>
  <c r="S1513" i="1"/>
  <c r="S1500" i="1"/>
  <c r="S1487" i="1"/>
  <c r="S1474" i="1"/>
  <c r="S1461" i="1"/>
  <c r="S1448" i="1"/>
  <c r="S1435" i="1"/>
  <c r="S1422" i="1"/>
  <c r="S1409" i="1"/>
  <c r="S1396" i="1"/>
  <c r="S1383" i="1"/>
  <c r="S1370" i="1"/>
  <c r="S1357" i="1"/>
  <c r="S1344" i="1"/>
  <c r="S1331" i="1"/>
  <c r="S1318" i="1"/>
  <c r="S1305" i="1"/>
  <c r="S1292" i="1"/>
  <c r="S1279" i="1"/>
  <c r="S1266" i="1"/>
  <c r="S1253" i="1"/>
  <c r="S1240" i="1"/>
  <c r="S1227" i="1"/>
  <c r="S1214" i="1"/>
  <c r="S1201" i="1"/>
  <c r="S1188" i="1"/>
  <c r="S1175" i="1"/>
  <c r="S1162" i="1"/>
  <c r="S1149" i="1"/>
  <c r="S1136" i="1"/>
  <c r="S1123" i="1"/>
  <c r="S1110" i="1"/>
  <c r="S1097" i="1"/>
  <c r="S1084" i="1"/>
  <c r="S1071" i="1"/>
  <c r="S1058" i="1"/>
  <c r="S1045" i="1"/>
  <c r="S1032" i="1"/>
  <c r="S1019" i="1"/>
  <c r="S1006" i="1"/>
  <c r="S993" i="1"/>
  <c r="S980" i="1"/>
  <c r="S967" i="1"/>
  <c r="S954" i="1"/>
  <c r="S941" i="1"/>
  <c r="S928" i="1"/>
  <c r="S915" i="1"/>
  <c r="S902" i="1"/>
  <c r="S889" i="1"/>
  <c r="S876" i="1"/>
  <c r="S863" i="1"/>
  <c r="S850" i="1"/>
  <c r="S837" i="1"/>
  <c r="S824" i="1"/>
  <c r="S811" i="1"/>
  <c r="S798" i="1"/>
  <c r="S785" i="1"/>
  <c r="S772" i="1"/>
  <c r="S759" i="1"/>
  <c r="S746" i="1"/>
  <c r="S733" i="1"/>
  <c r="S720" i="1"/>
  <c r="S707" i="1"/>
  <c r="S694" i="1"/>
  <c r="S681" i="1"/>
  <c r="S668" i="1"/>
  <c r="S655" i="1"/>
  <c r="S642" i="1"/>
  <c r="S629" i="1"/>
  <c r="S616" i="1"/>
  <c r="S603" i="1"/>
  <c r="S590" i="1"/>
  <c r="S577" i="1"/>
  <c r="S564" i="1"/>
  <c r="S551" i="1"/>
  <c r="S538" i="1"/>
  <c r="S525" i="1"/>
  <c r="S512" i="1"/>
  <c r="S499" i="1"/>
  <c r="S486" i="1"/>
  <c r="S473" i="1"/>
  <c r="S460" i="1"/>
  <c r="S447" i="1"/>
  <c r="S434" i="1"/>
  <c r="S421" i="1"/>
  <c r="S408" i="1"/>
  <c r="S395" i="1"/>
  <c r="S382" i="1"/>
  <c r="S369" i="1"/>
  <c r="S356" i="1"/>
  <c r="S343" i="1"/>
  <c r="S330" i="1"/>
  <c r="S317" i="1"/>
  <c r="S304" i="1"/>
  <c r="S291" i="1"/>
  <c r="S278" i="1"/>
  <c r="S265" i="1"/>
  <c r="S252" i="1"/>
  <c r="S239" i="1"/>
  <c r="S226" i="1"/>
  <c r="S213" i="1"/>
  <c r="S200" i="1"/>
  <c r="S187" i="1"/>
  <c r="S174" i="1"/>
  <c r="S161" i="1"/>
  <c r="S148" i="1"/>
  <c r="S135" i="1"/>
  <c r="S122" i="1"/>
  <c r="S109" i="1"/>
  <c r="S96" i="1"/>
  <c r="S83" i="1"/>
  <c r="S70" i="1"/>
  <c r="S57" i="1"/>
  <c r="S44" i="1"/>
  <c r="S31" i="1"/>
  <c r="S18" i="1"/>
  <c r="E18" i="5" l="1"/>
  <c r="D11" i="10"/>
  <c r="D10" i="10"/>
  <c r="D9" i="10"/>
  <c r="D8" i="10"/>
  <c r="D7" i="10"/>
  <c r="D6" i="10"/>
  <c r="D5" i="10"/>
  <c r="D4" i="10"/>
  <c r="D44" i="10" l="1"/>
  <c r="C5" i="10" s="1"/>
  <c r="D29" i="10"/>
  <c r="D46" i="10" s="1"/>
  <c r="D11" i="9"/>
  <c r="D5" i="9"/>
  <c r="D4" i="9"/>
  <c r="D46" i="9"/>
  <c r="D44" i="9"/>
  <c r="D29" i="9"/>
  <c r="C4" i="10" l="1"/>
  <c r="C11" i="10" l="1"/>
  <c r="D18" i="5" s="1"/>
  <c r="H175" i="1" l="1"/>
  <c r="B176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E32" i="5" l="1"/>
  <c r="A18" i="5" l="1"/>
  <c r="A19" i="5" s="1"/>
  <c r="A20" i="5" s="1"/>
  <c r="A21" i="5" s="1"/>
  <c r="A22" i="5" s="1"/>
  <c r="O1721" i="1" l="1"/>
  <c r="O1006" i="1"/>
  <c r="Q2996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6" i="1"/>
  <c r="Q185" i="1"/>
  <c r="Q184" i="1"/>
  <c r="Q183" i="1"/>
  <c r="Q182" i="1"/>
  <c r="Q181" i="1"/>
  <c r="Q180" i="1"/>
  <c r="Q179" i="1"/>
  <c r="Q178" i="1"/>
  <c r="Q177" i="1"/>
  <c r="Q176" i="1"/>
  <c r="Q162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5" i="1"/>
  <c r="Q94" i="1"/>
  <c r="Q93" i="1"/>
  <c r="Q92" i="1"/>
  <c r="Q91" i="1"/>
  <c r="Q90" i="1"/>
  <c r="Q89" i="1"/>
  <c r="Q88" i="1"/>
  <c r="Q87" i="1"/>
  <c r="Q86" i="1"/>
  <c r="Q85" i="1"/>
  <c r="Q84" i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7" i="1"/>
  <c r="F18" i="5" l="1"/>
  <c r="O2970" i="1"/>
  <c r="O2969" i="1"/>
  <c r="B2969" i="1"/>
  <c r="O2968" i="1"/>
  <c r="B2968" i="1"/>
  <c r="O2967" i="1"/>
  <c r="B2967" i="1"/>
  <c r="O2966" i="1"/>
  <c r="B2966" i="1"/>
  <c r="O2965" i="1"/>
  <c r="B2965" i="1"/>
  <c r="O2964" i="1"/>
  <c r="B2964" i="1"/>
  <c r="O2963" i="1"/>
  <c r="B2963" i="1"/>
  <c r="O2962" i="1"/>
  <c r="B2962" i="1"/>
  <c r="O2961" i="1"/>
  <c r="B2961" i="1"/>
  <c r="O2960" i="1"/>
  <c r="B2960" i="1"/>
  <c r="O2959" i="1"/>
  <c r="B2959" i="1"/>
  <c r="O2958" i="1"/>
  <c r="B2958" i="1"/>
  <c r="O2957" i="1"/>
  <c r="O2956" i="1"/>
  <c r="B2956" i="1"/>
  <c r="O2955" i="1"/>
  <c r="B2955" i="1"/>
  <c r="O2954" i="1"/>
  <c r="B2954" i="1"/>
  <c r="O2953" i="1"/>
  <c r="B2953" i="1"/>
  <c r="O2952" i="1"/>
  <c r="B2952" i="1"/>
  <c r="O2951" i="1"/>
  <c r="B2951" i="1"/>
  <c r="O2950" i="1"/>
  <c r="B2950" i="1"/>
  <c r="O2949" i="1"/>
  <c r="B2949" i="1"/>
  <c r="O2948" i="1"/>
  <c r="B2948" i="1"/>
  <c r="O2947" i="1"/>
  <c r="B2947" i="1"/>
  <c r="O2946" i="1"/>
  <c r="B2946" i="1"/>
  <c r="O2945" i="1"/>
  <c r="B2945" i="1"/>
  <c r="B7" i="1" l="1"/>
  <c r="O240" i="2" l="1"/>
  <c r="O239" i="2"/>
  <c r="B239" i="2"/>
  <c r="O238" i="2"/>
  <c r="B238" i="2"/>
  <c r="O237" i="2"/>
  <c r="B237" i="2"/>
  <c r="O236" i="2"/>
  <c r="B236" i="2"/>
  <c r="O235" i="2"/>
  <c r="B235" i="2"/>
  <c r="O234" i="2"/>
  <c r="B234" i="2"/>
  <c r="O233" i="2"/>
  <c r="B233" i="2"/>
  <c r="O232" i="2"/>
  <c r="B232" i="2"/>
  <c r="O231" i="2"/>
  <c r="B231" i="2"/>
  <c r="O230" i="2"/>
  <c r="B230" i="2"/>
  <c r="O229" i="2"/>
  <c r="B229" i="2"/>
  <c r="O228" i="2"/>
  <c r="B228" i="2"/>
  <c r="O253" i="2"/>
  <c r="O252" i="2"/>
  <c r="B252" i="2"/>
  <c r="O251" i="2"/>
  <c r="B251" i="2"/>
  <c r="O250" i="2"/>
  <c r="B250" i="2"/>
  <c r="O249" i="2"/>
  <c r="B249" i="2"/>
  <c r="O248" i="2"/>
  <c r="B248" i="2"/>
  <c r="O247" i="2"/>
  <c r="B247" i="2"/>
  <c r="O246" i="2"/>
  <c r="B246" i="2"/>
  <c r="O245" i="2"/>
  <c r="B245" i="2"/>
  <c r="O244" i="2"/>
  <c r="B244" i="2"/>
  <c r="O243" i="2"/>
  <c r="B243" i="2"/>
  <c r="O242" i="2"/>
  <c r="B242" i="2"/>
  <c r="O241" i="2"/>
  <c r="B241" i="2"/>
  <c r="O97" i="2"/>
  <c r="O96" i="2"/>
  <c r="B96" i="2"/>
  <c r="O95" i="2"/>
  <c r="B95" i="2"/>
  <c r="O94" i="2"/>
  <c r="B94" i="2"/>
  <c r="O93" i="2"/>
  <c r="B93" i="2"/>
  <c r="O92" i="2"/>
  <c r="B92" i="2"/>
  <c r="O91" i="2"/>
  <c r="B91" i="2"/>
  <c r="O90" i="2"/>
  <c r="B90" i="2"/>
  <c r="O89" i="2"/>
  <c r="B89" i="2"/>
  <c r="O88" i="2"/>
  <c r="B88" i="2"/>
  <c r="O87" i="2"/>
  <c r="B87" i="2"/>
  <c r="O86" i="2"/>
  <c r="B86" i="2"/>
  <c r="O85" i="2"/>
  <c r="B85" i="2"/>
  <c r="C36" i="6" l="1"/>
  <c r="C37" i="6" s="1"/>
  <c r="C38" i="6" s="1"/>
  <c r="C39" i="6" s="1"/>
  <c r="C40" i="6" s="1"/>
  <c r="C41" i="6" s="1"/>
  <c r="C42" i="6" s="1"/>
  <c r="C43" i="6" s="1"/>
  <c r="C44" i="6" s="1"/>
  <c r="C35" i="6"/>
  <c r="C34" i="6"/>
  <c r="I33" i="6"/>
  <c r="N33" i="6" s="1"/>
  <c r="S32" i="6"/>
  <c r="I34" i="6" l="1"/>
  <c r="N34" i="6" l="1"/>
  <c r="I35" i="6"/>
  <c r="E3025" i="1"/>
  <c r="E3023" i="1"/>
  <c r="D10" i="7"/>
  <c r="D11" i="7"/>
  <c r="N35" i="6" l="1"/>
  <c r="I36" i="6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N6" i="8"/>
  <c r="M6" i="8"/>
  <c r="M14" i="8" s="1"/>
  <c r="L6" i="8"/>
  <c r="L14" i="8" s="1"/>
  <c r="K6" i="8"/>
  <c r="K14" i="8" s="1"/>
  <c r="J6" i="8"/>
  <c r="J14" i="8" s="1"/>
  <c r="I6" i="8"/>
  <c r="I14" i="8" s="1"/>
  <c r="H6" i="8"/>
  <c r="H14" i="8" s="1"/>
  <c r="G6" i="8"/>
  <c r="G14" i="8" s="1"/>
  <c r="F6" i="8"/>
  <c r="F14" i="8" s="1"/>
  <c r="E6" i="8"/>
  <c r="E14" i="8" s="1"/>
  <c r="D6" i="8"/>
  <c r="C6" i="8"/>
  <c r="N5" i="8"/>
  <c r="M5" i="8"/>
  <c r="L5" i="8"/>
  <c r="K5" i="8"/>
  <c r="J5" i="8"/>
  <c r="I5" i="8"/>
  <c r="H5" i="8"/>
  <c r="G5" i="8"/>
  <c r="F5" i="8"/>
  <c r="E5" i="8"/>
  <c r="D5" i="8"/>
  <c r="D7" i="8"/>
  <c r="N14" i="8"/>
  <c r="N21" i="8" s="1"/>
  <c r="C5" i="8"/>
  <c r="L7" i="8"/>
  <c r="N36" i="6" l="1"/>
  <c r="I37" i="6"/>
  <c r="J7" i="8"/>
  <c r="F7" i="8"/>
  <c r="I7" i="8"/>
  <c r="H21" i="8"/>
  <c r="C21" i="8"/>
  <c r="D21" i="8"/>
  <c r="E21" i="8"/>
  <c r="F21" i="8"/>
  <c r="G21" i="8"/>
  <c r="I21" i="8"/>
  <c r="J21" i="8"/>
  <c r="K21" i="8"/>
  <c r="B6" i="8"/>
  <c r="M21" i="8"/>
  <c r="L21" i="8"/>
  <c r="C7" i="8"/>
  <c r="C14" i="8"/>
  <c r="E7" i="8"/>
  <c r="B5" i="8"/>
  <c r="M7" i="8"/>
  <c r="K7" i="8"/>
  <c r="G7" i="8"/>
  <c r="N7" i="8"/>
  <c r="H7" i="8"/>
  <c r="D14" i="8"/>
  <c r="I38" i="6" l="1"/>
  <c r="N37" i="6"/>
  <c r="B7" i="8"/>
  <c r="B14" i="8"/>
  <c r="B21" i="8"/>
  <c r="I39" i="6" l="1"/>
  <c r="N38" i="6"/>
  <c r="B26" i="7"/>
  <c r="B25" i="7"/>
  <c r="I40" i="6" l="1"/>
  <c r="N39" i="6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C15" i="7"/>
  <c r="B15" i="7"/>
  <c r="D14" i="7"/>
  <c r="D13" i="7"/>
  <c r="D12" i="7"/>
  <c r="D9" i="7"/>
  <c r="D8" i="7"/>
  <c r="D7" i="7"/>
  <c r="D20" i="7" s="1"/>
  <c r="D6" i="7"/>
  <c r="D5" i="7"/>
  <c r="J4" i="7"/>
  <c r="K4" i="7" s="1"/>
  <c r="C4" i="7"/>
  <c r="D4" i="7" s="1"/>
  <c r="I41" i="6" l="1"/>
  <c r="N40" i="6"/>
  <c r="B16" i="7"/>
  <c r="B10" i="8" s="1"/>
  <c r="J13" i="8" s="1"/>
  <c r="J15" i="8" s="1"/>
  <c r="H11" i="7"/>
  <c r="I11" i="7" s="1"/>
  <c r="L11" i="7" s="1"/>
  <c r="F11" i="7" s="1"/>
  <c r="E11" i="7" s="1"/>
  <c r="H10" i="7"/>
  <c r="I10" i="7" s="1"/>
  <c r="L10" i="7" s="1"/>
  <c r="F10" i="7" s="1"/>
  <c r="E10" i="7" s="1"/>
  <c r="D18" i="7"/>
  <c r="D15" i="7"/>
  <c r="D21" i="7"/>
  <c r="K15" i="7"/>
  <c r="H5" i="7"/>
  <c r="I5" i="7" s="1"/>
  <c r="L5" i="7" s="1"/>
  <c r="F5" i="7" s="1"/>
  <c r="E5" i="7" s="1"/>
  <c r="H7" i="7"/>
  <c r="I7" i="7" s="1"/>
  <c r="L7" i="7" s="1"/>
  <c r="F7" i="7" s="1"/>
  <c r="E7" i="7" s="1"/>
  <c r="H13" i="7"/>
  <c r="I13" i="7" s="1"/>
  <c r="L13" i="7" s="1"/>
  <c r="F13" i="7" s="1"/>
  <c r="E13" i="7" s="1"/>
  <c r="H4" i="7"/>
  <c r="J15" i="7"/>
  <c r="H9" i="7"/>
  <c r="I9" i="7" s="1"/>
  <c r="L9" i="7" s="1"/>
  <c r="F9" i="7" s="1"/>
  <c r="E9" i="7" s="1"/>
  <c r="H6" i="7"/>
  <c r="I6" i="7" s="1"/>
  <c r="L6" i="7" s="1"/>
  <c r="F6" i="7" s="1"/>
  <c r="E6" i="7" s="1"/>
  <c r="H8" i="7"/>
  <c r="I8" i="7" s="1"/>
  <c r="L8" i="7" s="1"/>
  <c r="F8" i="7" s="1"/>
  <c r="E8" i="7" s="1"/>
  <c r="H12" i="7"/>
  <c r="I12" i="7" s="1"/>
  <c r="L12" i="7" s="1"/>
  <c r="F12" i="7" s="1"/>
  <c r="E12" i="7" s="1"/>
  <c r="H14" i="7"/>
  <c r="I14" i="7" s="1"/>
  <c r="L14" i="7" s="1"/>
  <c r="F14" i="7" s="1"/>
  <c r="E14" i="7" s="1"/>
  <c r="M13" i="8" l="1"/>
  <c r="M15" i="8" s="1"/>
  <c r="C13" i="8"/>
  <c r="F13" i="8"/>
  <c r="F15" i="8" s="1"/>
  <c r="K13" i="8"/>
  <c r="K15" i="8" s="1"/>
  <c r="E13" i="8"/>
  <c r="E15" i="8" s="1"/>
  <c r="D13" i="8"/>
  <c r="D15" i="8" s="1"/>
  <c r="H13" i="8"/>
  <c r="H15" i="8" s="1"/>
  <c r="L13" i="8"/>
  <c r="L15" i="8" s="1"/>
  <c r="I13" i="8"/>
  <c r="I15" i="8" s="1"/>
  <c r="G13" i="8"/>
  <c r="G15" i="8" s="1"/>
  <c r="N13" i="8"/>
  <c r="C20" i="8" s="1"/>
  <c r="I42" i="6"/>
  <c r="N41" i="6"/>
  <c r="C15" i="8"/>
  <c r="N15" i="8"/>
  <c r="E20" i="8"/>
  <c r="E22" i="8" s="1"/>
  <c r="L20" i="8"/>
  <c r="L22" i="8" s="1"/>
  <c r="H20" i="8"/>
  <c r="H22" i="8" s="1"/>
  <c r="F20" i="8"/>
  <c r="F22" i="8" s="1"/>
  <c r="K20" i="8"/>
  <c r="K22" i="8" s="1"/>
  <c r="I20" i="8"/>
  <c r="I22" i="8" s="1"/>
  <c r="M20" i="8"/>
  <c r="M22" i="8" s="1"/>
  <c r="N20" i="8"/>
  <c r="N22" i="8" s="1"/>
  <c r="J20" i="8"/>
  <c r="J22" i="8" s="1"/>
  <c r="I4" i="7"/>
  <c r="H15" i="7"/>
  <c r="B13" i="8" l="1"/>
  <c r="B15" i="8" s="1"/>
  <c r="G20" i="8"/>
  <c r="G22" i="8" s="1"/>
  <c r="D20" i="8"/>
  <c r="D22" i="8" s="1"/>
  <c r="I43" i="6"/>
  <c r="N42" i="6"/>
  <c r="C22" i="8"/>
  <c r="B20" i="8"/>
  <c r="B22" i="8" s="1"/>
  <c r="I15" i="7"/>
  <c r="L4" i="7"/>
  <c r="N43" i="6" l="1"/>
  <c r="I44" i="6"/>
  <c r="N44" i="6" s="1"/>
  <c r="L15" i="7"/>
  <c r="F4" i="7"/>
  <c r="E4" i="7" l="1"/>
  <c r="E15" i="7" s="1"/>
  <c r="F15" i="7"/>
  <c r="C18" i="6" l="1"/>
  <c r="C19" i="6" s="1"/>
  <c r="C20" i="6" s="1"/>
  <c r="C21" i="6" s="1"/>
  <c r="C22" i="6" s="1"/>
  <c r="C23" i="6" s="1"/>
  <c r="C24" i="6" s="1"/>
  <c r="C25" i="6" s="1"/>
  <c r="C26" i="6" s="1"/>
  <c r="C27" i="6" s="1"/>
  <c r="C17" i="6"/>
  <c r="I16" i="6"/>
  <c r="N16" i="6" s="1"/>
  <c r="S15" i="6"/>
  <c r="A14" i="5"/>
  <c r="A15" i="5" s="1"/>
  <c r="A16" i="5" s="1"/>
  <c r="A17" i="5" s="1"/>
  <c r="I17" i="6" l="1"/>
  <c r="A23" i="5" l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N17" i="6"/>
  <c r="I18" i="6"/>
  <c r="N18" i="6" l="1"/>
  <c r="I19" i="6"/>
  <c r="I20" i="6" l="1"/>
  <c r="N19" i="6"/>
  <c r="I21" i="6" l="1"/>
  <c r="N20" i="6"/>
  <c r="I22" i="6" l="1"/>
  <c r="N21" i="6"/>
  <c r="N22" i="6" l="1"/>
  <c r="I23" i="6"/>
  <c r="N23" i="6" l="1"/>
  <c r="I24" i="6"/>
  <c r="N24" i="6" l="1"/>
  <c r="I25" i="6"/>
  <c r="N25" i="6" l="1"/>
  <c r="I26" i="6"/>
  <c r="N26" i="6" l="1"/>
  <c r="I27" i="6"/>
  <c r="N27" i="6" s="1"/>
  <c r="O409" i="2" l="1"/>
  <c r="O396" i="2"/>
  <c r="O383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44" i="2"/>
  <c r="O43" i="2"/>
  <c r="O42" i="2"/>
  <c r="O41" i="2"/>
  <c r="O40" i="2"/>
  <c r="O39" i="2"/>
  <c r="O38" i="2"/>
  <c r="O37" i="2"/>
  <c r="O36" i="2"/>
  <c r="O35" i="2"/>
  <c r="O34" i="2"/>
  <c r="O33" i="2"/>
  <c r="O31" i="2"/>
  <c r="O30" i="2"/>
  <c r="O29" i="2"/>
  <c r="O28" i="2"/>
  <c r="O27" i="2"/>
  <c r="O26" i="2"/>
  <c r="O25" i="2"/>
  <c r="O24" i="2"/>
  <c r="O23" i="2"/>
  <c r="O22" i="2"/>
  <c r="O21" i="2"/>
  <c r="O20" i="2"/>
  <c r="O18" i="2"/>
  <c r="O17" i="2"/>
  <c r="O16" i="2"/>
  <c r="O15" i="2"/>
  <c r="O14" i="2"/>
  <c r="O13" i="2"/>
  <c r="O12" i="2"/>
  <c r="O11" i="2"/>
  <c r="O10" i="2"/>
  <c r="O9" i="2"/>
  <c r="O8" i="2"/>
  <c r="O7" i="2"/>
  <c r="I421" i="2"/>
  <c r="I420" i="2"/>
  <c r="I419" i="2"/>
  <c r="I413" i="2"/>
  <c r="I412" i="2"/>
  <c r="E421" i="2"/>
  <c r="E420" i="2"/>
  <c r="E419" i="2"/>
  <c r="E412" i="2"/>
  <c r="E413" i="2"/>
  <c r="I439" i="2"/>
  <c r="E439" i="2"/>
  <c r="J438" i="2"/>
  <c r="J437" i="2"/>
  <c r="J436" i="2"/>
  <c r="I434" i="2"/>
  <c r="J432" i="2"/>
  <c r="E434" i="2"/>
  <c r="I442" i="2"/>
  <c r="E442" i="2"/>
  <c r="O20" i="1"/>
  <c r="F32" i="5" l="1"/>
  <c r="J439" i="2"/>
  <c r="J420" i="2"/>
  <c r="L412" i="2"/>
  <c r="J419" i="2"/>
  <c r="L413" i="2"/>
  <c r="J442" i="2"/>
  <c r="J427" i="2"/>
  <c r="J431" i="2"/>
  <c r="I3008" i="1"/>
  <c r="E3008" i="1" l="1"/>
  <c r="J3024" i="1"/>
  <c r="E3026" i="1"/>
  <c r="J3019" i="1"/>
  <c r="D17" i="5" l="1"/>
  <c r="I3023" i="1"/>
  <c r="J3023" i="1" s="1"/>
  <c r="I3025" i="1"/>
  <c r="J3025" i="1" s="1"/>
  <c r="J3026" i="1" l="1"/>
  <c r="I3026" i="1"/>
  <c r="E17" i="5" s="1"/>
  <c r="F17" i="5" l="1"/>
  <c r="O408" i="2"/>
  <c r="B408" i="2"/>
  <c r="O407" i="2"/>
  <c r="B407" i="2"/>
  <c r="O406" i="2"/>
  <c r="B406" i="2"/>
  <c r="O405" i="2"/>
  <c r="B405" i="2"/>
  <c r="O404" i="2"/>
  <c r="B404" i="2"/>
  <c r="O403" i="2"/>
  <c r="B403" i="2"/>
  <c r="O402" i="2"/>
  <c r="B402" i="2"/>
  <c r="O401" i="2"/>
  <c r="B401" i="2"/>
  <c r="O400" i="2"/>
  <c r="B400" i="2"/>
  <c r="O399" i="2"/>
  <c r="B399" i="2"/>
  <c r="O398" i="2"/>
  <c r="B398" i="2"/>
  <c r="O397" i="2"/>
  <c r="B397" i="2"/>
  <c r="O395" i="2"/>
  <c r="B395" i="2"/>
  <c r="O394" i="2"/>
  <c r="B394" i="2"/>
  <c r="O393" i="2"/>
  <c r="B393" i="2"/>
  <c r="O392" i="2"/>
  <c r="B392" i="2"/>
  <c r="O391" i="2"/>
  <c r="B391" i="2"/>
  <c r="O390" i="2"/>
  <c r="B390" i="2"/>
  <c r="O389" i="2"/>
  <c r="B389" i="2"/>
  <c r="O388" i="2"/>
  <c r="B388" i="2"/>
  <c r="O387" i="2"/>
  <c r="B387" i="2"/>
  <c r="O386" i="2"/>
  <c r="B386" i="2"/>
  <c r="O385" i="2"/>
  <c r="B385" i="2"/>
  <c r="O384" i="2"/>
  <c r="B384" i="2"/>
  <c r="O382" i="2"/>
  <c r="B382" i="2"/>
  <c r="O381" i="2"/>
  <c r="B381" i="2"/>
  <c r="O380" i="2"/>
  <c r="B380" i="2"/>
  <c r="O379" i="2"/>
  <c r="B379" i="2"/>
  <c r="O378" i="2"/>
  <c r="B378" i="2"/>
  <c r="O377" i="2"/>
  <c r="B377" i="2"/>
  <c r="O376" i="2"/>
  <c r="B376" i="2"/>
  <c r="O375" i="2"/>
  <c r="B375" i="2"/>
  <c r="O374" i="2"/>
  <c r="B374" i="2"/>
  <c r="O373" i="2"/>
  <c r="B373" i="2"/>
  <c r="O372" i="2"/>
  <c r="B372" i="2"/>
  <c r="O371" i="2"/>
  <c r="B371" i="2"/>
  <c r="O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O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O344" i="2"/>
  <c r="O343" i="2"/>
  <c r="B343" i="2"/>
  <c r="O342" i="2"/>
  <c r="B342" i="2"/>
  <c r="O341" i="2"/>
  <c r="B341" i="2"/>
  <c r="O340" i="2"/>
  <c r="B340" i="2"/>
  <c r="O339" i="2"/>
  <c r="B339" i="2"/>
  <c r="O338" i="2"/>
  <c r="B338" i="2"/>
  <c r="O337" i="2"/>
  <c r="B337" i="2"/>
  <c r="O336" i="2"/>
  <c r="B336" i="2"/>
  <c r="O335" i="2"/>
  <c r="B335" i="2"/>
  <c r="O334" i="2"/>
  <c r="B334" i="2"/>
  <c r="O333" i="2"/>
  <c r="B333" i="2"/>
  <c r="O332" i="2"/>
  <c r="B332" i="2"/>
  <c r="O331" i="2"/>
  <c r="O330" i="2"/>
  <c r="B330" i="2"/>
  <c r="O329" i="2"/>
  <c r="B329" i="2"/>
  <c r="O328" i="2"/>
  <c r="B328" i="2"/>
  <c r="O327" i="2"/>
  <c r="B327" i="2"/>
  <c r="O326" i="2"/>
  <c r="B326" i="2"/>
  <c r="O325" i="2"/>
  <c r="B325" i="2"/>
  <c r="O324" i="2"/>
  <c r="B324" i="2"/>
  <c r="O323" i="2"/>
  <c r="B323" i="2"/>
  <c r="O322" i="2"/>
  <c r="B322" i="2"/>
  <c r="O321" i="2"/>
  <c r="B321" i="2"/>
  <c r="O320" i="2"/>
  <c r="B320" i="2"/>
  <c r="O319" i="2"/>
  <c r="B319" i="2"/>
  <c r="O318" i="2"/>
  <c r="O317" i="2"/>
  <c r="B317" i="2"/>
  <c r="O316" i="2"/>
  <c r="B316" i="2"/>
  <c r="O315" i="2"/>
  <c r="B315" i="2"/>
  <c r="O314" i="2"/>
  <c r="B314" i="2"/>
  <c r="O313" i="2"/>
  <c r="B313" i="2"/>
  <c r="O312" i="2"/>
  <c r="B312" i="2"/>
  <c r="O311" i="2"/>
  <c r="B311" i="2"/>
  <c r="O310" i="2"/>
  <c r="B310" i="2"/>
  <c r="O309" i="2"/>
  <c r="B309" i="2"/>
  <c r="O308" i="2"/>
  <c r="B308" i="2"/>
  <c r="O307" i="2"/>
  <c r="B307" i="2"/>
  <c r="O306" i="2"/>
  <c r="B306" i="2"/>
  <c r="O305" i="2"/>
  <c r="O304" i="2"/>
  <c r="B304" i="2"/>
  <c r="O303" i="2"/>
  <c r="B303" i="2"/>
  <c r="O302" i="2"/>
  <c r="B302" i="2"/>
  <c r="O301" i="2"/>
  <c r="B301" i="2"/>
  <c r="O300" i="2"/>
  <c r="B300" i="2"/>
  <c r="O299" i="2"/>
  <c r="B299" i="2"/>
  <c r="O298" i="2"/>
  <c r="B298" i="2"/>
  <c r="O297" i="2"/>
  <c r="B297" i="2"/>
  <c r="O296" i="2"/>
  <c r="B296" i="2"/>
  <c r="O295" i="2"/>
  <c r="B295" i="2"/>
  <c r="O294" i="2"/>
  <c r="B294" i="2"/>
  <c r="O293" i="2"/>
  <c r="B293" i="2"/>
  <c r="O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O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O266" i="2"/>
  <c r="O265" i="2"/>
  <c r="B265" i="2"/>
  <c r="O264" i="2"/>
  <c r="B264" i="2"/>
  <c r="O263" i="2"/>
  <c r="B263" i="2"/>
  <c r="O262" i="2"/>
  <c r="B262" i="2"/>
  <c r="O261" i="2"/>
  <c r="B261" i="2"/>
  <c r="O260" i="2"/>
  <c r="B260" i="2"/>
  <c r="O259" i="2"/>
  <c r="B259" i="2"/>
  <c r="O258" i="2"/>
  <c r="B258" i="2"/>
  <c r="O257" i="2"/>
  <c r="B257" i="2"/>
  <c r="O256" i="2"/>
  <c r="B256" i="2"/>
  <c r="O255" i="2"/>
  <c r="B255" i="2"/>
  <c r="O254" i="2"/>
  <c r="B254" i="2"/>
  <c r="O227" i="2"/>
  <c r="O226" i="2"/>
  <c r="B226" i="2"/>
  <c r="O225" i="2"/>
  <c r="B225" i="2"/>
  <c r="O224" i="2"/>
  <c r="B224" i="2"/>
  <c r="O223" i="2"/>
  <c r="B223" i="2"/>
  <c r="O222" i="2"/>
  <c r="B222" i="2"/>
  <c r="O221" i="2"/>
  <c r="B221" i="2"/>
  <c r="O220" i="2"/>
  <c r="B220" i="2"/>
  <c r="O219" i="2"/>
  <c r="B219" i="2"/>
  <c r="O218" i="2"/>
  <c r="B218" i="2"/>
  <c r="O217" i="2"/>
  <c r="B217" i="2"/>
  <c r="O216" i="2"/>
  <c r="B216" i="2"/>
  <c r="O215" i="2"/>
  <c r="B215" i="2"/>
  <c r="O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O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O188" i="2"/>
  <c r="O187" i="2"/>
  <c r="B187" i="2"/>
  <c r="O186" i="2"/>
  <c r="B186" i="2"/>
  <c r="O185" i="2"/>
  <c r="B185" i="2"/>
  <c r="O184" i="2"/>
  <c r="B184" i="2"/>
  <c r="O183" i="2"/>
  <c r="B183" i="2"/>
  <c r="O182" i="2"/>
  <c r="B182" i="2"/>
  <c r="O181" i="2"/>
  <c r="B181" i="2"/>
  <c r="O180" i="2"/>
  <c r="B180" i="2"/>
  <c r="O179" i="2"/>
  <c r="B179" i="2"/>
  <c r="O178" i="2"/>
  <c r="B178" i="2"/>
  <c r="O177" i="2"/>
  <c r="B177" i="2"/>
  <c r="O176" i="2"/>
  <c r="B176" i="2"/>
  <c r="O175" i="2"/>
  <c r="O174" i="2"/>
  <c r="B174" i="2"/>
  <c r="O173" i="2"/>
  <c r="B173" i="2"/>
  <c r="O172" i="2"/>
  <c r="B172" i="2"/>
  <c r="O171" i="2"/>
  <c r="B171" i="2"/>
  <c r="O170" i="2"/>
  <c r="B170" i="2"/>
  <c r="O169" i="2"/>
  <c r="B169" i="2"/>
  <c r="O168" i="2"/>
  <c r="B168" i="2"/>
  <c r="O167" i="2"/>
  <c r="B167" i="2"/>
  <c r="O166" i="2"/>
  <c r="B166" i="2"/>
  <c r="O165" i="2"/>
  <c r="B165" i="2"/>
  <c r="O164" i="2"/>
  <c r="B164" i="2"/>
  <c r="O163" i="2"/>
  <c r="B163" i="2"/>
  <c r="O162" i="2"/>
  <c r="O161" i="2"/>
  <c r="B161" i="2"/>
  <c r="O160" i="2"/>
  <c r="B160" i="2"/>
  <c r="O159" i="2"/>
  <c r="B159" i="2"/>
  <c r="O158" i="2"/>
  <c r="B158" i="2"/>
  <c r="O157" i="2"/>
  <c r="B157" i="2"/>
  <c r="O156" i="2"/>
  <c r="B156" i="2"/>
  <c r="O155" i="2"/>
  <c r="B155" i="2"/>
  <c r="O154" i="2"/>
  <c r="B154" i="2"/>
  <c r="O153" i="2"/>
  <c r="B153" i="2"/>
  <c r="O152" i="2"/>
  <c r="B152" i="2"/>
  <c r="O151" i="2"/>
  <c r="B151" i="2"/>
  <c r="O150" i="2"/>
  <c r="B150" i="2"/>
  <c r="O149" i="2"/>
  <c r="O148" i="2"/>
  <c r="B148" i="2"/>
  <c r="O147" i="2"/>
  <c r="B147" i="2"/>
  <c r="O146" i="2"/>
  <c r="B146" i="2"/>
  <c r="O145" i="2"/>
  <c r="B145" i="2"/>
  <c r="O144" i="2"/>
  <c r="B144" i="2"/>
  <c r="O143" i="2"/>
  <c r="B143" i="2"/>
  <c r="O142" i="2"/>
  <c r="B142" i="2"/>
  <c r="O141" i="2"/>
  <c r="B141" i="2"/>
  <c r="O140" i="2"/>
  <c r="B140" i="2"/>
  <c r="O139" i="2"/>
  <c r="B139" i="2"/>
  <c r="O138" i="2"/>
  <c r="B138" i="2"/>
  <c r="O137" i="2"/>
  <c r="B137" i="2"/>
  <c r="O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O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O110" i="2"/>
  <c r="O109" i="2"/>
  <c r="B109" i="2"/>
  <c r="O108" i="2"/>
  <c r="B108" i="2"/>
  <c r="O107" i="2"/>
  <c r="B107" i="2"/>
  <c r="O106" i="2"/>
  <c r="B106" i="2"/>
  <c r="O105" i="2"/>
  <c r="B105" i="2"/>
  <c r="O104" i="2"/>
  <c r="B104" i="2"/>
  <c r="O103" i="2"/>
  <c r="B103" i="2"/>
  <c r="O102" i="2"/>
  <c r="B102" i="2"/>
  <c r="O101" i="2"/>
  <c r="B101" i="2"/>
  <c r="O100" i="2"/>
  <c r="B100" i="2"/>
  <c r="O99" i="2"/>
  <c r="B99" i="2"/>
  <c r="O98" i="2"/>
  <c r="B98" i="2"/>
  <c r="O84" i="2"/>
  <c r="O83" i="2"/>
  <c r="B83" i="2"/>
  <c r="O82" i="2"/>
  <c r="B82" i="2"/>
  <c r="O81" i="2"/>
  <c r="B81" i="2"/>
  <c r="O80" i="2"/>
  <c r="B80" i="2"/>
  <c r="O79" i="2"/>
  <c r="B79" i="2"/>
  <c r="O78" i="2"/>
  <c r="B78" i="2"/>
  <c r="O77" i="2"/>
  <c r="B77" i="2"/>
  <c r="O76" i="2"/>
  <c r="B76" i="2"/>
  <c r="O75" i="2"/>
  <c r="B75" i="2"/>
  <c r="O74" i="2"/>
  <c r="B74" i="2"/>
  <c r="O73" i="2"/>
  <c r="B73" i="2"/>
  <c r="O72" i="2"/>
  <c r="B72" i="2"/>
  <c r="O71" i="2"/>
  <c r="O70" i="2"/>
  <c r="B70" i="2"/>
  <c r="O69" i="2"/>
  <c r="B69" i="2"/>
  <c r="O68" i="2"/>
  <c r="B68" i="2"/>
  <c r="O67" i="2"/>
  <c r="B67" i="2"/>
  <c r="O66" i="2"/>
  <c r="B66" i="2"/>
  <c r="O65" i="2"/>
  <c r="B65" i="2"/>
  <c r="O64" i="2"/>
  <c r="B64" i="2"/>
  <c r="O63" i="2"/>
  <c r="B63" i="2"/>
  <c r="O62" i="2"/>
  <c r="B62" i="2"/>
  <c r="O61" i="2"/>
  <c r="B61" i="2"/>
  <c r="O60" i="2"/>
  <c r="B60" i="2"/>
  <c r="O59" i="2"/>
  <c r="B59" i="2"/>
  <c r="O58" i="2"/>
  <c r="O57" i="2"/>
  <c r="B57" i="2"/>
  <c r="O56" i="2"/>
  <c r="B56" i="2"/>
  <c r="O55" i="2"/>
  <c r="B55" i="2"/>
  <c r="O54" i="2"/>
  <c r="B54" i="2"/>
  <c r="O53" i="2"/>
  <c r="B53" i="2"/>
  <c r="O52" i="2"/>
  <c r="B52" i="2"/>
  <c r="O51" i="2"/>
  <c r="B51" i="2"/>
  <c r="O50" i="2"/>
  <c r="B50" i="2"/>
  <c r="O49" i="2"/>
  <c r="B49" i="2"/>
  <c r="O48" i="2"/>
  <c r="B48" i="2"/>
  <c r="O47" i="2"/>
  <c r="B47" i="2"/>
  <c r="O46" i="2"/>
  <c r="B46" i="2"/>
  <c r="O45" i="2"/>
  <c r="B44" i="2"/>
  <c r="B43" i="2"/>
  <c r="B42" i="2"/>
  <c r="B41" i="2"/>
  <c r="B40" i="2"/>
  <c r="B39" i="2"/>
  <c r="B38" i="2"/>
  <c r="B37" i="2"/>
  <c r="B36" i="2"/>
  <c r="B35" i="2"/>
  <c r="B34" i="2"/>
  <c r="B33" i="2"/>
  <c r="O32" i="2"/>
  <c r="B31" i="2"/>
  <c r="B30" i="2"/>
  <c r="B29" i="2"/>
  <c r="B28" i="2"/>
  <c r="B27" i="2"/>
  <c r="B26" i="2"/>
  <c r="B25" i="2"/>
  <c r="B24" i="2"/>
  <c r="B23" i="2"/>
  <c r="B22" i="2"/>
  <c r="B21" i="2"/>
  <c r="B20" i="2"/>
  <c r="O19" i="2"/>
  <c r="B18" i="2"/>
  <c r="B17" i="2"/>
  <c r="B16" i="2"/>
  <c r="B15" i="2"/>
  <c r="B14" i="2"/>
  <c r="B13" i="2"/>
  <c r="B12" i="2"/>
  <c r="B11" i="2"/>
  <c r="B10" i="2"/>
  <c r="B9" i="2"/>
  <c r="B8" i="2"/>
  <c r="B7" i="2"/>
  <c r="P424" i="2" l="1"/>
  <c r="P432" i="2"/>
  <c r="P430" i="2"/>
  <c r="O2996" i="1"/>
  <c r="O2995" i="1"/>
  <c r="B2995" i="1"/>
  <c r="O2994" i="1"/>
  <c r="B2994" i="1"/>
  <c r="O2993" i="1"/>
  <c r="B2993" i="1"/>
  <c r="O2992" i="1"/>
  <c r="B2992" i="1"/>
  <c r="O2991" i="1"/>
  <c r="B2991" i="1"/>
  <c r="O2990" i="1"/>
  <c r="B2990" i="1"/>
  <c r="O2989" i="1"/>
  <c r="B2989" i="1"/>
  <c r="O2988" i="1"/>
  <c r="B2988" i="1"/>
  <c r="O2987" i="1"/>
  <c r="B2987" i="1"/>
  <c r="O2986" i="1"/>
  <c r="B2986" i="1"/>
  <c r="O2985" i="1"/>
  <c r="B2985" i="1"/>
  <c r="O2984" i="1"/>
  <c r="B2984" i="1"/>
  <c r="O2983" i="1"/>
  <c r="O2982" i="1"/>
  <c r="B2982" i="1"/>
  <c r="O2981" i="1"/>
  <c r="B2981" i="1"/>
  <c r="O2980" i="1"/>
  <c r="B2980" i="1"/>
  <c r="O2979" i="1"/>
  <c r="B2979" i="1"/>
  <c r="O2978" i="1"/>
  <c r="B2978" i="1"/>
  <c r="O2977" i="1"/>
  <c r="B2977" i="1"/>
  <c r="O2976" i="1"/>
  <c r="B2976" i="1"/>
  <c r="O2975" i="1"/>
  <c r="B2975" i="1"/>
  <c r="O2974" i="1"/>
  <c r="B2974" i="1"/>
  <c r="O2973" i="1"/>
  <c r="B2973" i="1"/>
  <c r="O2972" i="1"/>
  <c r="B2972" i="1"/>
  <c r="O2971" i="1"/>
  <c r="B2971" i="1"/>
  <c r="O2944" i="1"/>
  <c r="O2943" i="1"/>
  <c r="B2943" i="1"/>
  <c r="O2942" i="1"/>
  <c r="B2942" i="1"/>
  <c r="O2941" i="1"/>
  <c r="B2941" i="1"/>
  <c r="O2940" i="1"/>
  <c r="B2940" i="1"/>
  <c r="O2939" i="1"/>
  <c r="B2939" i="1"/>
  <c r="O2938" i="1"/>
  <c r="B2938" i="1"/>
  <c r="O2937" i="1"/>
  <c r="B2937" i="1"/>
  <c r="O2936" i="1"/>
  <c r="B2936" i="1"/>
  <c r="O2935" i="1"/>
  <c r="B2935" i="1"/>
  <c r="O2934" i="1"/>
  <c r="B2934" i="1"/>
  <c r="O2933" i="1"/>
  <c r="B2933" i="1"/>
  <c r="O2932" i="1"/>
  <c r="B2932" i="1"/>
  <c r="O2931" i="1"/>
  <c r="O2930" i="1"/>
  <c r="B2930" i="1"/>
  <c r="O2929" i="1"/>
  <c r="B2929" i="1"/>
  <c r="O2928" i="1"/>
  <c r="B2928" i="1"/>
  <c r="O2927" i="1"/>
  <c r="B2927" i="1"/>
  <c r="O2926" i="1"/>
  <c r="B2926" i="1"/>
  <c r="O2925" i="1"/>
  <c r="B2925" i="1"/>
  <c r="O2924" i="1"/>
  <c r="B2924" i="1"/>
  <c r="O2923" i="1"/>
  <c r="B2923" i="1"/>
  <c r="O2922" i="1"/>
  <c r="B2922" i="1"/>
  <c r="O2921" i="1"/>
  <c r="B2921" i="1"/>
  <c r="O2920" i="1"/>
  <c r="B2920" i="1"/>
  <c r="O2919" i="1"/>
  <c r="B2919" i="1"/>
  <c r="O2918" i="1"/>
  <c r="O2917" i="1"/>
  <c r="B2917" i="1"/>
  <c r="O2916" i="1"/>
  <c r="B2916" i="1"/>
  <c r="O2915" i="1"/>
  <c r="B2915" i="1"/>
  <c r="O2914" i="1"/>
  <c r="B2914" i="1"/>
  <c r="O2913" i="1"/>
  <c r="B2913" i="1"/>
  <c r="O2912" i="1"/>
  <c r="B2912" i="1"/>
  <c r="O2911" i="1"/>
  <c r="B2911" i="1"/>
  <c r="O2910" i="1"/>
  <c r="B2910" i="1"/>
  <c r="O2909" i="1"/>
  <c r="B2909" i="1"/>
  <c r="O2908" i="1"/>
  <c r="B2908" i="1"/>
  <c r="O2907" i="1"/>
  <c r="B2907" i="1"/>
  <c r="O2906" i="1"/>
  <c r="B2906" i="1"/>
  <c r="O2905" i="1"/>
  <c r="O2904" i="1"/>
  <c r="B2904" i="1"/>
  <c r="O2903" i="1"/>
  <c r="B2903" i="1"/>
  <c r="O2902" i="1"/>
  <c r="B2902" i="1"/>
  <c r="O2901" i="1"/>
  <c r="B2901" i="1"/>
  <c r="O2900" i="1"/>
  <c r="B2900" i="1"/>
  <c r="O2899" i="1"/>
  <c r="B2899" i="1"/>
  <c r="O2898" i="1"/>
  <c r="B2898" i="1"/>
  <c r="O2897" i="1"/>
  <c r="B2897" i="1"/>
  <c r="O2896" i="1"/>
  <c r="B2896" i="1"/>
  <c r="O2895" i="1"/>
  <c r="B2895" i="1"/>
  <c r="O2894" i="1"/>
  <c r="B2894" i="1"/>
  <c r="O2893" i="1"/>
  <c r="B2893" i="1"/>
  <c r="O2892" i="1"/>
  <c r="O2891" i="1"/>
  <c r="B2891" i="1"/>
  <c r="O2890" i="1"/>
  <c r="B2890" i="1"/>
  <c r="O2889" i="1"/>
  <c r="B2889" i="1"/>
  <c r="O2888" i="1"/>
  <c r="B2888" i="1"/>
  <c r="O2887" i="1"/>
  <c r="B2887" i="1"/>
  <c r="O2886" i="1"/>
  <c r="B2886" i="1"/>
  <c r="O2885" i="1"/>
  <c r="B2885" i="1"/>
  <c r="O2884" i="1"/>
  <c r="B2884" i="1"/>
  <c r="O2883" i="1"/>
  <c r="B2883" i="1"/>
  <c r="O2882" i="1"/>
  <c r="B2882" i="1"/>
  <c r="O2881" i="1"/>
  <c r="B2881" i="1"/>
  <c r="O2880" i="1"/>
  <c r="B2880" i="1"/>
  <c r="O2879" i="1"/>
  <c r="O2878" i="1"/>
  <c r="B2878" i="1"/>
  <c r="O2877" i="1"/>
  <c r="B2877" i="1"/>
  <c r="O2876" i="1"/>
  <c r="B2876" i="1"/>
  <c r="O2875" i="1"/>
  <c r="B2875" i="1"/>
  <c r="O2874" i="1"/>
  <c r="B2874" i="1"/>
  <c r="O2873" i="1"/>
  <c r="B2873" i="1"/>
  <c r="O2872" i="1"/>
  <c r="B2872" i="1"/>
  <c r="O2871" i="1"/>
  <c r="B2871" i="1"/>
  <c r="O2870" i="1"/>
  <c r="B2870" i="1"/>
  <c r="O2869" i="1"/>
  <c r="B2869" i="1"/>
  <c r="O2868" i="1"/>
  <c r="B2868" i="1"/>
  <c r="O2867" i="1"/>
  <c r="B2867" i="1"/>
  <c r="O2866" i="1"/>
  <c r="O2865" i="1"/>
  <c r="B2865" i="1"/>
  <c r="O2864" i="1"/>
  <c r="B2864" i="1"/>
  <c r="O2863" i="1"/>
  <c r="B2863" i="1"/>
  <c r="O2862" i="1"/>
  <c r="B2862" i="1"/>
  <c r="O2861" i="1"/>
  <c r="B2861" i="1"/>
  <c r="O2860" i="1"/>
  <c r="B2860" i="1"/>
  <c r="O2859" i="1"/>
  <c r="B2859" i="1"/>
  <c r="O2858" i="1"/>
  <c r="B2858" i="1"/>
  <c r="O2857" i="1"/>
  <c r="B2857" i="1"/>
  <c r="O2856" i="1"/>
  <c r="B2856" i="1"/>
  <c r="O2855" i="1"/>
  <c r="B2855" i="1"/>
  <c r="O2854" i="1"/>
  <c r="B2854" i="1"/>
  <c r="O2853" i="1"/>
  <c r="O2852" i="1"/>
  <c r="B2852" i="1"/>
  <c r="O2851" i="1"/>
  <c r="B2851" i="1"/>
  <c r="O2850" i="1"/>
  <c r="B2850" i="1"/>
  <c r="O2849" i="1"/>
  <c r="B2849" i="1"/>
  <c r="O2848" i="1"/>
  <c r="B2848" i="1"/>
  <c r="O2847" i="1"/>
  <c r="B2847" i="1"/>
  <c r="O2846" i="1"/>
  <c r="B2846" i="1"/>
  <c r="O2845" i="1"/>
  <c r="B2845" i="1"/>
  <c r="O2844" i="1"/>
  <c r="B2844" i="1"/>
  <c r="O2843" i="1"/>
  <c r="B2843" i="1"/>
  <c r="O2842" i="1"/>
  <c r="B2842" i="1"/>
  <c r="O2841" i="1"/>
  <c r="B2841" i="1"/>
  <c r="O2840" i="1"/>
  <c r="O2839" i="1"/>
  <c r="B2839" i="1"/>
  <c r="O2838" i="1"/>
  <c r="B2838" i="1"/>
  <c r="O2837" i="1"/>
  <c r="B2837" i="1"/>
  <c r="O2836" i="1"/>
  <c r="B2836" i="1"/>
  <c r="O2835" i="1"/>
  <c r="B2835" i="1"/>
  <c r="O2834" i="1"/>
  <c r="B2834" i="1"/>
  <c r="O2833" i="1"/>
  <c r="B2833" i="1"/>
  <c r="O2832" i="1"/>
  <c r="B2832" i="1"/>
  <c r="O2831" i="1"/>
  <c r="B2831" i="1"/>
  <c r="O2830" i="1"/>
  <c r="B2830" i="1"/>
  <c r="O2829" i="1"/>
  <c r="B2829" i="1"/>
  <c r="O2828" i="1"/>
  <c r="B2828" i="1"/>
  <c r="O2827" i="1"/>
  <c r="O2826" i="1"/>
  <c r="B2826" i="1"/>
  <c r="O2825" i="1"/>
  <c r="B2825" i="1"/>
  <c r="O2824" i="1"/>
  <c r="B2824" i="1"/>
  <c r="O2823" i="1"/>
  <c r="B2823" i="1"/>
  <c r="O2822" i="1"/>
  <c r="B2822" i="1"/>
  <c r="O2821" i="1"/>
  <c r="B2821" i="1"/>
  <c r="O2820" i="1"/>
  <c r="B2820" i="1"/>
  <c r="O2819" i="1"/>
  <c r="B2819" i="1"/>
  <c r="O2818" i="1"/>
  <c r="B2818" i="1"/>
  <c r="O2817" i="1"/>
  <c r="B2817" i="1"/>
  <c r="O2816" i="1"/>
  <c r="B2816" i="1"/>
  <c r="O2815" i="1"/>
  <c r="B2815" i="1"/>
  <c r="O2814" i="1"/>
  <c r="O2813" i="1"/>
  <c r="B2813" i="1"/>
  <c r="O2812" i="1"/>
  <c r="B2812" i="1"/>
  <c r="O2811" i="1"/>
  <c r="B2811" i="1"/>
  <c r="O2810" i="1"/>
  <c r="B2810" i="1"/>
  <c r="O2809" i="1"/>
  <c r="B2809" i="1"/>
  <c r="O2808" i="1"/>
  <c r="B2808" i="1"/>
  <c r="O2807" i="1"/>
  <c r="B2807" i="1"/>
  <c r="O2806" i="1"/>
  <c r="B2806" i="1"/>
  <c r="O2805" i="1"/>
  <c r="B2805" i="1"/>
  <c r="O2804" i="1"/>
  <c r="B2804" i="1"/>
  <c r="O2803" i="1"/>
  <c r="B2803" i="1"/>
  <c r="O2802" i="1"/>
  <c r="B2802" i="1"/>
  <c r="O2801" i="1"/>
  <c r="O2800" i="1"/>
  <c r="B2800" i="1"/>
  <c r="O2799" i="1"/>
  <c r="B2799" i="1"/>
  <c r="O2798" i="1"/>
  <c r="B2798" i="1"/>
  <c r="O2797" i="1"/>
  <c r="B2797" i="1"/>
  <c r="O2796" i="1"/>
  <c r="B2796" i="1"/>
  <c r="O2795" i="1"/>
  <c r="B2795" i="1"/>
  <c r="O2794" i="1"/>
  <c r="B2794" i="1"/>
  <c r="O2793" i="1"/>
  <c r="B2793" i="1"/>
  <c r="O2792" i="1"/>
  <c r="B2792" i="1"/>
  <c r="O2791" i="1"/>
  <c r="B2791" i="1"/>
  <c r="O2790" i="1"/>
  <c r="B2790" i="1"/>
  <c r="O2789" i="1"/>
  <c r="B2789" i="1"/>
  <c r="O2788" i="1"/>
  <c r="O2787" i="1"/>
  <c r="B2787" i="1"/>
  <c r="O2786" i="1"/>
  <c r="B2786" i="1"/>
  <c r="O2785" i="1"/>
  <c r="B2785" i="1"/>
  <c r="O2784" i="1"/>
  <c r="B2784" i="1"/>
  <c r="O2783" i="1"/>
  <c r="B2783" i="1"/>
  <c r="O2782" i="1"/>
  <c r="B2782" i="1"/>
  <c r="O2781" i="1"/>
  <c r="B2781" i="1"/>
  <c r="O2780" i="1"/>
  <c r="B2780" i="1"/>
  <c r="O2779" i="1"/>
  <c r="B2779" i="1"/>
  <c r="O2778" i="1"/>
  <c r="B2778" i="1"/>
  <c r="O2777" i="1"/>
  <c r="B2777" i="1"/>
  <c r="O2776" i="1"/>
  <c r="B2776" i="1"/>
  <c r="O2775" i="1"/>
  <c r="O2774" i="1"/>
  <c r="B2774" i="1"/>
  <c r="O2773" i="1"/>
  <c r="B2773" i="1"/>
  <c r="O2772" i="1"/>
  <c r="B2772" i="1"/>
  <c r="O2771" i="1"/>
  <c r="B2771" i="1"/>
  <c r="O2770" i="1"/>
  <c r="B2770" i="1"/>
  <c r="O2769" i="1"/>
  <c r="B2769" i="1"/>
  <c r="O2768" i="1"/>
  <c r="B2768" i="1"/>
  <c r="O2767" i="1"/>
  <c r="B2767" i="1"/>
  <c r="O2766" i="1"/>
  <c r="B2766" i="1"/>
  <c r="O2765" i="1"/>
  <c r="B2765" i="1"/>
  <c r="O2764" i="1"/>
  <c r="B2764" i="1"/>
  <c r="O2763" i="1"/>
  <c r="B2763" i="1"/>
  <c r="O2762" i="1"/>
  <c r="O2761" i="1"/>
  <c r="B2761" i="1"/>
  <c r="O2760" i="1"/>
  <c r="B2760" i="1"/>
  <c r="O2759" i="1"/>
  <c r="B2759" i="1"/>
  <c r="O2758" i="1"/>
  <c r="B2758" i="1"/>
  <c r="O2757" i="1"/>
  <c r="B2757" i="1"/>
  <c r="O2756" i="1"/>
  <c r="B2756" i="1"/>
  <c r="O2755" i="1"/>
  <c r="B2755" i="1"/>
  <c r="O2754" i="1"/>
  <c r="B2754" i="1"/>
  <c r="O2753" i="1"/>
  <c r="B2753" i="1"/>
  <c r="O2752" i="1"/>
  <c r="B2752" i="1"/>
  <c r="O2751" i="1"/>
  <c r="B2751" i="1"/>
  <c r="O2750" i="1"/>
  <c r="B2750" i="1"/>
  <c r="O2749" i="1"/>
  <c r="O2748" i="1"/>
  <c r="B2748" i="1"/>
  <c r="O2747" i="1"/>
  <c r="B2747" i="1"/>
  <c r="O2746" i="1"/>
  <c r="B2746" i="1"/>
  <c r="O2745" i="1"/>
  <c r="B2745" i="1"/>
  <c r="O2744" i="1"/>
  <c r="B2744" i="1"/>
  <c r="O2743" i="1"/>
  <c r="B2743" i="1"/>
  <c r="O2742" i="1"/>
  <c r="B2742" i="1"/>
  <c r="O2741" i="1"/>
  <c r="B2741" i="1"/>
  <c r="O2740" i="1"/>
  <c r="B2740" i="1"/>
  <c r="O2739" i="1"/>
  <c r="B2739" i="1"/>
  <c r="O2738" i="1"/>
  <c r="B2738" i="1"/>
  <c r="O2737" i="1"/>
  <c r="B2737" i="1"/>
  <c r="O2736" i="1"/>
  <c r="O2735" i="1"/>
  <c r="B2735" i="1"/>
  <c r="O2734" i="1"/>
  <c r="B2734" i="1"/>
  <c r="O2733" i="1"/>
  <c r="B2733" i="1"/>
  <c r="O2732" i="1"/>
  <c r="B2732" i="1"/>
  <c r="O2731" i="1"/>
  <c r="B2731" i="1"/>
  <c r="O2730" i="1"/>
  <c r="B2730" i="1"/>
  <c r="O2729" i="1"/>
  <c r="B2729" i="1"/>
  <c r="O2728" i="1"/>
  <c r="B2728" i="1"/>
  <c r="O2727" i="1"/>
  <c r="B2727" i="1"/>
  <c r="O2726" i="1"/>
  <c r="B2726" i="1"/>
  <c r="O2725" i="1"/>
  <c r="B2725" i="1"/>
  <c r="O2724" i="1"/>
  <c r="B2724" i="1"/>
  <c r="O2723" i="1"/>
  <c r="O2722" i="1"/>
  <c r="B2722" i="1"/>
  <c r="O2721" i="1"/>
  <c r="B2721" i="1"/>
  <c r="O2720" i="1"/>
  <c r="B2720" i="1"/>
  <c r="O2719" i="1"/>
  <c r="B2719" i="1"/>
  <c r="O2718" i="1"/>
  <c r="B2718" i="1"/>
  <c r="O2717" i="1"/>
  <c r="B2717" i="1"/>
  <c r="O2716" i="1"/>
  <c r="B2716" i="1"/>
  <c r="O2715" i="1"/>
  <c r="B2715" i="1"/>
  <c r="O2714" i="1"/>
  <c r="B2714" i="1"/>
  <c r="O2713" i="1"/>
  <c r="B2713" i="1"/>
  <c r="O2712" i="1"/>
  <c r="B2712" i="1"/>
  <c r="O2711" i="1"/>
  <c r="B2711" i="1"/>
  <c r="O2710" i="1"/>
  <c r="O2709" i="1"/>
  <c r="B2709" i="1"/>
  <c r="O2708" i="1"/>
  <c r="B2708" i="1"/>
  <c r="O2707" i="1"/>
  <c r="B2707" i="1"/>
  <c r="O2706" i="1"/>
  <c r="B2706" i="1"/>
  <c r="O2705" i="1"/>
  <c r="B2705" i="1"/>
  <c r="O2704" i="1"/>
  <c r="B2704" i="1"/>
  <c r="O2703" i="1"/>
  <c r="B2703" i="1"/>
  <c r="O2702" i="1"/>
  <c r="B2702" i="1"/>
  <c r="O2701" i="1"/>
  <c r="B2701" i="1"/>
  <c r="O2700" i="1"/>
  <c r="B2700" i="1"/>
  <c r="O2699" i="1"/>
  <c r="B2699" i="1"/>
  <c r="O2698" i="1"/>
  <c r="B2698" i="1"/>
  <c r="O2697" i="1"/>
  <c r="O2696" i="1"/>
  <c r="B2696" i="1"/>
  <c r="O2695" i="1"/>
  <c r="B2695" i="1"/>
  <c r="O2694" i="1"/>
  <c r="B2694" i="1"/>
  <c r="O2693" i="1"/>
  <c r="B2693" i="1"/>
  <c r="O2692" i="1"/>
  <c r="B2692" i="1"/>
  <c r="O2691" i="1"/>
  <c r="B2691" i="1"/>
  <c r="O2690" i="1"/>
  <c r="B2690" i="1"/>
  <c r="O2689" i="1"/>
  <c r="B2689" i="1"/>
  <c r="O2688" i="1"/>
  <c r="B2688" i="1"/>
  <c r="O2687" i="1"/>
  <c r="B2687" i="1"/>
  <c r="O2686" i="1"/>
  <c r="B2686" i="1"/>
  <c r="O2685" i="1"/>
  <c r="B2685" i="1"/>
  <c r="O2684" i="1"/>
  <c r="O2683" i="1"/>
  <c r="B2683" i="1"/>
  <c r="O2682" i="1"/>
  <c r="B2682" i="1"/>
  <c r="O2681" i="1"/>
  <c r="B2681" i="1"/>
  <c r="O2680" i="1"/>
  <c r="B2680" i="1"/>
  <c r="O2679" i="1"/>
  <c r="B2679" i="1"/>
  <c r="O2678" i="1"/>
  <c r="B2678" i="1"/>
  <c r="O2677" i="1"/>
  <c r="B2677" i="1"/>
  <c r="O2676" i="1"/>
  <c r="B2676" i="1"/>
  <c r="O2675" i="1"/>
  <c r="B2675" i="1"/>
  <c r="O2674" i="1"/>
  <c r="B2674" i="1"/>
  <c r="O2673" i="1"/>
  <c r="B2673" i="1"/>
  <c r="O2672" i="1"/>
  <c r="B2672" i="1"/>
  <c r="O2671" i="1"/>
  <c r="O2670" i="1"/>
  <c r="B2670" i="1"/>
  <c r="O2669" i="1"/>
  <c r="B2669" i="1"/>
  <c r="O2668" i="1"/>
  <c r="B2668" i="1"/>
  <c r="O2667" i="1"/>
  <c r="B2667" i="1"/>
  <c r="O2666" i="1"/>
  <c r="B2666" i="1"/>
  <c r="O2665" i="1"/>
  <c r="B2665" i="1"/>
  <c r="O2664" i="1"/>
  <c r="B2664" i="1"/>
  <c r="O2663" i="1"/>
  <c r="B2663" i="1"/>
  <c r="O2662" i="1"/>
  <c r="B2662" i="1"/>
  <c r="O2661" i="1"/>
  <c r="B2661" i="1"/>
  <c r="O2660" i="1"/>
  <c r="B2660" i="1"/>
  <c r="O2659" i="1"/>
  <c r="B2659" i="1"/>
  <c r="O2658" i="1"/>
  <c r="O2657" i="1"/>
  <c r="B2657" i="1"/>
  <c r="O2656" i="1"/>
  <c r="B2656" i="1"/>
  <c r="O2655" i="1"/>
  <c r="B2655" i="1"/>
  <c r="O2654" i="1"/>
  <c r="B2654" i="1"/>
  <c r="O2653" i="1"/>
  <c r="B2653" i="1"/>
  <c r="O2652" i="1"/>
  <c r="B2652" i="1"/>
  <c r="O2651" i="1"/>
  <c r="B2651" i="1"/>
  <c r="O2650" i="1"/>
  <c r="B2650" i="1"/>
  <c r="O2649" i="1"/>
  <c r="B2649" i="1"/>
  <c r="O2648" i="1"/>
  <c r="B2648" i="1"/>
  <c r="O2647" i="1"/>
  <c r="B2647" i="1"/>
  <c r="O2646" i="1"/>
  <c r="B2646" i="1"/>
  <c r="O2645" i="1"/>
  <c r="O2644" i="1"/>
  <c r="B2644" i="1"/>
  <c r="O2643" i="1"/>
  <c r="B2643" i="1"/>
  <c r="O2642" i="1"/>
  <c r="B2642" i="1"/>
  <c r="O2641" i="1"/>
  <c r="B2641" i="1"/>
  <c r="O2640" i="1"/>
  <c r="B2640" i="1"/>
  <c r="O2639" i="1"/>
  <c r="B2639" i="1"/>
  <c r="O2638" i="1"/>
  <c r="B2638" i="1"/>
  <c r="O2637" i="1"/>
  <c r="B2637" i="1"/>
  <c r="O2636" i="1"/>
  <c r="B2636" i="1"/>
  <c r="O2635" i="1"/>
  <c r="B2635" i="1"/>
  <c r="O2634" i="1"/>
  <c r="B2634" i="1"/>
  <c r="O2633" i="1"/>
  <c r="B2633" i="1"/>
  <c r="O2632" i="1"/>
  <c r="O2631" i="1"/>
  <c r="B2631" i="1"/>
  <c r="O2630" i="1"/>
  <c r="B2630" i="1"/>
  <c r="O2629" i="1"/>
  <c r="B2629" i="1"/>
  <c r="O2628" i="1"/>
  <c r="B2628" i="1"/>
  <c r="O2627" i="1"/>
  <c r="B2627" i="1"/>
  <c r="O2626" i="1"/>
  <c r="B2626" i="1"/>
  <c r="O2625" i="1"/>
  <c r="B2625" i="1"/>
  <c r="O2624" i="1"/>
  <c r="B2624" i="1"/>
  <c r="O2623" i="1"/>
  <c r="B2623" i="1"/>
  <c r="O2622" i="1"/>
  <c r="B2622" i="1"/>
  <c r="O2621" i="1"/>
  <c r="B2621" i="1"/>
  <c r="O2620" i="1"/>
  <c r="B2620" i="1"/>
  <c r="O2619" i="1"/>
  <c r="O2618" i="1"/>
  <c r="B2618" i="1"/>
  <c r="O2617" i="1"/>
  <c r="B2617" i="1"/>
  <c r="O2616" i="1"/>
  <c r="B2616" i="1"/>
  <c r="O2615" i="1"/>
  <c r="B2615" i="1"/>
  <c r="O2614" i="1"/>
  <c r="B2614" i="1"/>
  <c r="O2613" i="1"/>
  <c r="B2613" i="1"/>
  <c r="O2612" i="1"/>
  <c r="B2612" i="1"/>
  <c r="O2611" i="1"/>
  <c r="B2611" i="1"/>
  <c r="O2610" i="1"/>
  <c r="B2610" i="1"/>
  <c r="O2609" i="1"/>
  <c r="B2609" i="1"/>
  <c r="O2608" i="1"/>
  <c r="B2608" i="1"/>
  <c r="O2607" i="1"/>
  <c r="B2607" i="1"/>
  <c r="O2606" i="1"/>
  <c r="O2605" i="1"/>
  <c r="B2605" i="1"/>
  <c r="O2604" i="1"/>
  <c r="B2604" i="1"/>
  <c r="O2603" i="1"/>
  <c r="B2603" i="1"/>
  <c r="O2602" i="1"/>
  <c r="B2602" i="1"/>
  <c r="O2601" i="1"/>
  <c r="B2601" i="1"/>
  <c r="O2600" i="1"/>
  <c r="B2600" i="1"/>
  <c r="O2599" i="1"/>
  <c r="B2599" i="1"/>
  <c r="O2598" i="1"/>
  <c r="B2598" i="1"/>
  <c r="O2597" i="1"/>
  <c r="B2597" i="1"/>
  <c r="O2596" i="1"/>
  <c r="B2596" i="1"/>
  <c r="O2595" i="1"/>
  <c r="B2595" i="1"/>
  <c r="O2594" i="1"/>
  <c r="B2594" i="1"/>
  <c r="O2593" i="1"/>
  <c r="O2592" i="1"/>
  <c r="B2592" i="1"/>
  <c r="O2591" i="1"/>
  <c r="B2591" i="1"/>
  <c r="O2590" i="1"/>
  <c r="B2590" i="1"/>
  <c r="O2589" i="1"/>
  <c r="B2589" i="1"/>
  <c r="O2588" i="1"/>
  <c r="B2588" i="1"/>
  <c r="O2587" i="1"/>
  <c r="B2587" i="1"/>
  <c r="O2586" i="1"/>
  <c r="B2586" i="1"/>
  <c r="O2585" i="1"/>
  <c r="B2585" i="1"/>
  <c r="O2584" i="1"/>
  <c r="B2584" i="1"/>
  <c r="O2583" i="1"/>
  <c r="B2583" i="1"/>
  <c r="O2582" i="1"/>
  <c r="B2582" i="1"/>
  <c r="O2581" i="1"/>
  <c r="B2581" i="1"/>
  <c r="O2580" i="1"/>
  <c r="O2579" i="1"/>
  <c r="B2579" i="1"/>
  <c r="O2578" i="1"/>
  <c r="B2578" i="1"/>
  <c r="O2577" i="1"/>
  <c r="B2577" i="1"/>
  <c r="O2576" i="1"/>
  <c r="B2576" i="1"/>
  <c r="O2575" i="1"/>
  <c r="B2575" i="1"/>
  <c r="O2574" i="1"/>
  <c r="B2574" i="1"/>
  <c r="O2573" i="1"/>
  <c r="B2573" i="1"/>
  <c r="O2572" i="1"/>
  <c r="B2572" i="1"/>
  <c r="O2571" i="1"/>
  <c r="B2571" i="1"/>
  <c r="O2570" i="1"/>
  <c r="B2570" i="1"/>
  <c r="O2569" i="1"/>
  <c r="B2569" i="1"/>
  <c r="O2568" i="1"/>
  <c r="B2568" i="1"/>
  <c r="O2567" i="1"/>
  <c r="O2566" i="1"/>
  <c r="B2566" i="1"/>
  <c r="O2565" i="1"/>
  <c r="B2565" i="1"/>
  <c r="O2564" i="1"/>
  <c r="B2564" i="1"/>
  <c r="O2563" i="1"/>
  <c r="B2563" i="1"/>
  <c r="O2562" i="1"/>
  <c r="B2562" i="1"/>
  <c r="O2561" i="1"/>
  <c r="B2561" i="1"/>
  <c r="O2560" i="1"/>
  <c r="B2560" i="1"/>
  <c r="O2559" i="1"/>
  <c r="B2559" i="1"/>
  <c r="O2558" i="1"/>
  <c r="B2558" i="1"/>
  <c r="O2557" i="1"/>
  <c r="B2557" i="1"/>
  <c r="O2556" i="1"/>
  <c r="B2556" i="1"/>
  <c r="O2555" i="1"/>
  <c r="B2555" i="1"/>
  <c r="O2554" i="1"/>
  <c r="O2553" i="1"/>
  <c r="B2553" i="1"/>
  <c r="O2552" i="1"/>
  <c r="B2552" i="1"/>
  <c r="O2551" i="1"/>
  <c r="B2551" i="1"/>
  <c r="O2550" i="1"/>
  <c r="B2550" i="1"/>
  <c r="O2549" i="1"/>
  <c r="B2549" i="1"/>
  <c r="O2548" i="1"/>
  <c r="B2548" i="1"/>
  <c r="O2547" i="1"/>
  <c r="B2547" i="1"/>
  <c r="O2546" i="1"/>
  <c r="B2546" i="1"/>
  <c r="O2545" i="1"/>
  <c r="B2545" i="1"/>
  <c r="O2544" i="1"/>
  <c r="B2544" i="1"/>
  <c r="O2543" i="1"/>
  <c r="B2543" i="1"/>
  <c r="O2542" i="1"/>
  <c r="B2542" i="1"/>
  <c r="O2541" i="1"/>
  <c r="O2540" i="1"/>
  <c r="B2540" i="1"/>
  <c r="O2539" i="1"/>
  <c r="B2539" i="1"/>
  <c r="O2538" i="1"/>
  <c r="B2538" i="1"/>
  <c r="O2537" i="1"/>
  <c r="B2537" i="1"/>
  <c r="O2536" i="1"/>
  <c r="B2536" i="1"/>
  <c r="O2535" i="1"/>
  <c r="B2535" i="1"/>
  <c r="O2534" i="1"/>
  <c r="B2534" i="1"/>
  <c r="O2533" i="1"/>
  <c r="B2533" i="1"/>
  <c r="O2532" i="1"/>
  <c r="B2532" i="1"/>
  <c r="O2531" i="1"/>
  <c r="B2531" i="1"/>
  <c r="O2530" i="1"/>
  <c r="B2530" i="1"/>
  <c r="O2529" i="1"/>
  <c r="B2529" i="1"/>
  <c r="O2528" i="1"/>
  <c r="O2527" i="1"/>
  <c r="B2527" i="1"/>
  <c r="O2526" i="1"/>
  <c r="B2526" i="1"/>
  <c r="O2525" i="1"/>
  <c r="B2525" i="1"/>
  <c r="O2524" i="1"/>
  <c r="B2524" i="1"/>
  <c r="O2523" i="1"/>
  <c r="B2523" i="1"/>
  <c r="O2522" i="1"/>
  <c r="B2522" i="1"/>
  <c r="O2521" i="1"/>
  <c r="B2521" i="1"/>
  <c r="O2520" i="1"/>
  <c r="B2520" i="1"/>
  <c r="O2519" i="1"/>
  <c r="B2519" i="1"/>
  <c r="O2518" i="1"/>
  <c r="B2518" i="1"/>
  <c r="O2517" i="1"/>
  <c r="B2517" i="1"/>
  <c r="O2516" i="1"/>
  <c r="B2516" i="1"/>
  <c r="O2515" i="1"/>
  <c r="O2514" i="1"/>
  <c r="B2514" i="1"/>
  <c r="O2513" i="1"/>
  <c r="B2513" i="1"/>
  <c r="O2512" i="1"/>
  <c r="B2512" i="1"/>
  <c r="O2511" i="1"/>
  <c r="B2511" i="1"/>
  <c r="O2510" i="1"/>
  <c r="B2510" i="1"/>
  <c r="O2509" i="1"/>
  <c r="B2509" i="1"/>
  <c r="O2508" i="1"/>
  <c r="B2508" i="1"/>
  <c r="O2507" i="1"/>
  <c r="B2507" i="1"/>
  <c r="O2506" i="1"/>
  <c r="B2506" i="1"/>
  <c r="O2505" i="1"/>
  <c r="B2505" i="1"/>
  <c r="O2504" i="1"/>
  <c r="B2504" i="1"/>
  <c r="O2503" i="1"/>
  <c r="B2503" i="1"/>
  <c r="O2502" i="1"/>
  <c r="O2501" i="1"/>
  <c r="B2501" i="1"/>
  <c r="O2500" i="1"/>
  <c r="B2500" i="1"/>
  <c r="O2499" i="1"/>
  <c r="B2499" i="1"/>
  <c r="O2498" i="1"/>
  <c r="B2498" i="1"/>
  <c r="O2497" i="1"/>
  <c r="B2497" i="1"/>
  <c r="O2496" i="1"/>
  <c r="B2496" i="1"/>
  <c r="O2495" i="1"/>
  <c r="B2495" i="1"/>
  <c r="O2494" i="1"/>
  <c r="B2494" i="1"/>
  <c r="O2493" i="1"/>
  <c r="B2493" i="1"/>
  <c r="O2492" i="1"/>
  <c r="B2492" i="1"/>
  <c r="O2491" i="1"/>
  <c r="B2491" i="1"/>
  <c r="O2490" i="1"/>
  <c r="B2490" i="1"/>
  <c r="O2489" i="1"/>
  <c r="O2488" i="1"/>
  <c r="B2488" i="1"/>
  <c r="O2487" i="1"/>
  <c r="B2487" i="1"/>
  <c r="O2486" i="1"/>
  <c r="B2486" i="1"/>
  <c r="O2485" i="1"/>
  <c r="B2485" i="1"/>
  <c r="O2484" i="1"/>
  <c r="B2484" i="1"/>
  <c r="O2483" i="1"/>
  <c r="B2483" i="1"/>
  <c r="O2482" i="1"/>
  <c r="B2482" i="1"/>
  <c r="O2481" i="1"/>
  <c r="B2481" i="1"/>
  <c r="O2480" i="1"/>
  <c r="B2480" i="1"/>
  <c r="O2479" i="1"/>
  <c r="B2479" i="1"/>
  <c r="O2478" i="1"/>
  <c r="B2478" i="1"/>
  <c r="O2477" i="1"/>
  <c r="B2477" i="1"/>
  <c r="O2476" i="1"/>
  <c r="O2475" i="1"/>
  <c r="B2475" i="1"/>
  <c r="O2474" i="1"/>
  <c r="B2474" i="1"/>
  <c r="O2473" i="1"/>
  <c r="B2473" i="1"/>
  <c r="O2472" i="1"/>
  <c r="B2472" i="1"/>
  <c r="O2471" i="1"/>
  <c r="B2471" i="1"/>
  <c r="O2470" i="1"/>
  <c r="B2470" i="1"/>
  <c r="O2469" i="1"/>
  <c r="B2469" i="1"/>
  <c r="O2468" i="1"/>
  <c r="B2468" i="1"/>
  <c r="O2467" i="1"/>
  <c r="B2467" i="1"/>
  <c r="O2466" i="1"/>
  <c r="B2466" i="1"/>
  <c r="O2465" i="1"/>
  <c r="B2465" i="1"/>
  <c r="O2464" i="1"/>
  <c r="B2464" i="1"/>
  <c r="O2463" i="1"/>
  <c r="O2462" i="1"/>
  <c r="B2462" i="1"/>
  <c r="O2461" i="1"/>
  <c r="B2461" i="1"/>
  <c r="O2460" i="1"/>
  <c r="B2460" i="1"/>
  <c r="O2459" i="1"/>
  <c r="B2459" i="1"/>
  <c r="O2458" i="1"/>
  <c r="B2458" i="1"/>
  <c r="O2457" i="1"/>
  <c r="B2457" i="1"/>
  <c r="O2456" i="1"/>
  <c r="B2456" i="1"/>
  <c r="O2455" i="1"/>
  <c r="B2455" i="1"/>
  <c r="O2454" i="1"/>
  <c r="B2454" i="1"/>
  <c r="O2453" i="1"/>
  <c r="B2453" i="1"/>
  <c r="O2452" i="1"/>
  <c r="B2452" i="1"/>
  <c r="O2451" i="1"/>
  <c r="B2451" i="1"/>
  <c r="O2450" i="1"/>
  <c r="O2449" i="1"/>
  <c r="B2449" i="1"/>
  <c r="O2448" i="1"/>
  <c r="B2448" i="1"/>
  <c r="O2447" i="1"/>
  <c r="B2447" i="1"/>
  <c r="O2446" i="1"/>
  <c r="B2446" i="1"/>
  <c r="O2445" i="1"/>
  <c r="B2445" i="1"/>
  <c r="O2444" i="1"/>
  <c r="B2444" i="1"/>
  <c r="O2443" i="1"/>
  <c r="B2443" i="1"/>
  <c r="O2442" i="1"/>
  <c r="B2442" i="1"/>
  <c r="O2441" i="1"/>
  <c r="B2441" i="1"/>
  <c r="O2440" i="1"/>
  <c r="B2440" i="1"/>
  <c r="O2439" i="1"/>
  <c r="B2439" i="1"/>
  <c r="O2438" i="1"/>
  <c r="B2438" i="1"/>
  <c r="O2437" i="1"/>
  <c r="O2436" i="1"/>
  <c r="B2436" i="1"/>
  <c r="O2435" i="1"/>
  <c r="B2435" i="1"/>
  <c r="O2434" i="1"/>
  <c r="B2434" i="1"/>
  <c r="O2433" i="1"/>
  <c r="B2433" i="1"/>
  <c r="O2432" i="1"/>
  <c r="B2432" i="1"/>
  <c r="O2431" i="1"/>
  <c r="B2431" i="1"/>
  <c r="O2430" i="1"/>
  <c r="B2430" i="1"/>
  <c r="O2429" i="1"/>
  <c r="B2429" i="1"/>
  <c r="O2428" i="1"/>
  <c r="B2428" i="1"/>
  <c r="O2427" i="1"/>
  <c r="B2427" i="1"/>
  <c r="O2426" i="1"/>
  <c r="B2426" i="1"/>
  <c r="O2425" i="1"/>
  <c r="B2425" i="1"/>
  <c r="O2424" i="1"/>
  <c r="O2423" i="1"/>
  <c r="B2423" i="1"/>
  <c r="O2422" i="1"/>
  <c r="B2422" i="1"/>
  <c r="O2421" i="1"/>
  <c r="B2421" i="1"/>
  <c r="O2420" i="1"/>
  <c r="B2420" i="1"/>
  <c r="O2419" i="1"/>
  <c r="B2419" i="1"/>
  <c r="O2418" i="1"/>
  <c r="B2418" i="1"/>
  <c r="O2417" i="1"/>
  <c r="B2417" i="1"/>
  <c r="O2416" i="1"/>
  <c r="B2416" i="1"/>
  <c r="O2415" i="1"/>
  <c r="B2415" i="1"/>
  <c r="O2414" i="1"/>
  <c r="B2414" i="1"/>
  <c r="O2413" i="1"/>
  <c r="B2413" i="1"/>
  <c r="O2412" i="1"/>
  <c r="B2412" i="1"/>
  <c r="O2411" i="1"/>
  <c r="O2410" i="1"/>
  <c r="B2410" i="1"/>
  <c r="O2409" i="1"/>
  <c r="B2409" i="1"/>
  <c r="O2408" i="1"/>
  <c r="B2408" i="1"/>
  <c r="O2407" i="1"/>
  <c r="B2407" i="1"/>
  <c r="O2406" i="1"/>
  <c r="B2406" i="1"/>
  <c r="O2405" i="1"/>
  <c r="B2405" i="1"/>
  <c r="O2404" i="1"/>
  <c r="B2404" i="1"/>
  <c r="O2403" i="1"/>
  <c r="B2403" i="1"/>
  <c r="O2402" i="1"/>
  <c r="B2402" i="1"/>
  <c r="O2401" i="1"/>
  <c r="B2401" i="1"/>
  <c r="O2400" i="1"/>
  <c r="B2400" i="1"/>
  <c r="O2399" i="1"/>
  <c r="B2399" i="1"/>
  <c r="O2398" i="1"/>
  <c r="O2397" i="1"/>
  <c r="B2397" i="1"/>
  <c r="O2396" i="1"/>
  <c r="B2396" i="1"/>
  <c r="O2395" i="1"/>
  <c r="B2395" i="1"/>
  <c r="O2394" i="1"/>
  <c r="B2394" i="1"/>
  <c r="O2393" i="1"/>
  <c r="B2393" i="1"/>
  <c r="O2392" i="1"/>
  <c r="B2392" i="1"/>
  <c r="O2391" i="1"/>
  <c r="B2391" i="1"/>
  <c r="O2390" i="1"/>
  <c r="B2390" i="1"/>
  <c r="O2389" i="1"/>
  <c r="B2389" i="1"/>
  <c r="O2388" i="1"/>
  <c r="B2388" i="1"/>
  <c r="O2387" i="1"/>
  <c r="B2387" i="1"/>
  <c r="O2386" i="1"/>
  <c r="B2386" i="1"/>
  <c r="O2385" i="1"/>
  <c r="O2384" i="1"/>
  <c r="B2384" i="1"/>
  <c r="O2383" i="1"/>
  <c r="B2383" i="1"/>
  <c r="O2382" i="1"/>
  <c r="B2382" i="1"/>
  <c r="O2381" i="1"/>
  <c r="B2381" i="1"/>
  <c r="O2380" i="1"/>
  <c r="B2380" i="1"/>
  <c r="O2379" i="1"/>
  <c r="B2379" i="1"/>
  <c r="O2378" i="1"/>
  <c r="B2378" i="1"/>
  <c r="O2377" i="1"/>
  <c r="B2377" i="1"/>
  <c r="O2376" i="1"/>
  <c r="B2376" i="1"/>
  <c r="O2375" i="1"/>
  <c r="B2375" i="1"/>
  <c r="O2374" i="1"/>
  <c r="B2374" i="1"/>
  <c r="O2373" i="1"/>
  <c r="B2373" i="1"/>
  <c r="O2372" i="1"/>
  <c r="O2371" i="1"/>
  <c r="B2371" i="1"/>
  <c r="O2370" i="1"/>
  <c r="B2370" i="1"/>
  <c r="O2369" i="1"/>
  <c r="B2369" i="1"/>
  <c r="O2368" i="1"/>
  <c r="B2368" i="1"/>
  <c r="O2367" i="1"/>
  <c r="B2367" i="1"/>
  <c r="O2366" i="1"/>
  <c r="B2366" i="1"/>
  <c r="O2365" i="1"/>
  <c r="B2365" i="1"/>
  <c r="O2364" i="1"/>
  <c r="B2364" i="1"/>
  <c r="O2363" i="1"/>
  <c r="B2363" i="1"/>
  <c r="O2362" i="1"/>
  <c r="B2362" i="1"/>
  <c r="O2361" i="1"/>
  <c r="B2361" i="1"/>
  <c r="O2360" i="1"/>
  <c r="B2360" i="1"/>
  <c r="O2359" i="1"/>
  <c r="O2358" i="1"/>
  <c r="B2358" i="1"/>
  <c r="O2357" i="1"/>
  <c r="B2357" i="1"/>
  <c r="O2356" i="1"/>
  <c r="B2356" i="1"/>
  <c r="O2355" i="1"/>
  <c r="B2355" i="1"/>
  <c r="O2354" i="1"/>
  <c r="B2354" i="1"/>
  <c r="O2353" i="1"/>
  <c r="B2353" i="1"/>
  <c r="O2352" i="1"/>
  <c r="B2352" i="1"/>
  <c r="O2351" i="1"/>
  <c r="B2351" i="1"/>
  <c r="O2350" i="1"/>
  <c r="B2350" i="1"/>
  <c r="O2349" i="1"/>
  <c r="B2349" i="1"/>
  <c r="O2348" i="1"/>
  <c r="B2348" i="1"/>
  <c r="O2347" i="1"/>
  <c r="B2347" i="1"/>
  <c r="O2346" i="1"/>
  <c r="O2345" i="1"/>
  <c r="B2345" i="1"/>
  <c r="O2344" i="1"/>
  <c r="B2344" i="1"/>
  <c r="O2343" i="1"/>
  <c r="B2343" i="1"/>
  <c r="O2342" i="1"/>
  <c r="B2342" i="1"/>
  <c r="O2341" i="1"/>
  <c r="B2341" i="1"/>
  <c r="O2340" i="1"/>
  <c r="B2340" i="1"/>
  <c r="O2339" i="1"/>
  <c r="B2339" i="1"/>
  <c r="O2338" i="1"/>
  <c r="B2338" i="1"/>
  <c r="O2337" i="1"/>
  <c r="B2337" i="1"/>
  <c r="O2336" i="1"/>
  <c r="B2336" i="1"/>
  <c r="O2335" i="1"/>
  <c r="B2335" i="1"/>
  <c r="O2334" i="1"/>
  <c r="B2334" i="1"/>
  <c r="O2333" i="1"/>
  <c r="O2332" i="1"/>
  <c r="B2332" i="1"/>
  <c r="O2331" i="1"/>
  <c r="B2331" i="1"/>
  <c r="O2330" i="1"/>
  <c r="B2330" i="1"/>
  <c r="O2329" i="1"/>
  <c r="B2329" i="1"/>
  <c r="O2328" i="1"/>
  <c r="B2328" i="1"/>
  <c r="O2327" i="1"/>
  <c r="B2327" i="1"/>
  <c r="O2326" i="1"/>
  <c r="B2326" i="1"/>
  <c r="O2325" i="1"/>
  <c r="B2325" i="1"/>
  <c r="O2324" i="1"/>
  <c r="B2324" i="1"/>
  <c r="O2323" i="1"/>
  <c r="B2323" i="1"/>
  <c r="O2322" i="1"/>
  <c r="B2322" i="1"/>
  <c r="O2321" i="1"/>
  <c r="B2321" i="1"/>
  <c r="O2320" i="1"/>
  <c r="O2319" i="1"/>
  <c r="B2319" i="1"/>
  <c r="O2318" i="1"/>
  <c r="B2318" i="1"/>
  <c r="O2317" i="1"/>
  <c r="B2317" i="1"/>
  <c r="O2316" i="1"/>
  <c r="B2316" i="1"/>
  <c r="O2315" i="1"/>
  <c r="B2315" i="1"/>
  <c r="O2314" i="1"/>
  <c r="B2314" i="1"/>
  <c r="O2313" i="1"/>
  <c r="B2313" i="1"/>
  <c r="O2312" i="1"/>
  <c r="B2312" i="1"/>
  <c r="O2311" i="1"/>
  <c r="B2311" i="1"/>
  <c r="O2310" i="1"/>
  <c r="B2310" i="1"/>
  <c r="O2309" i="1"/>
  <c r="B2309" i="1"/>
  <c r="O2308" i="1"/>
  <c r="B2308" i="1"/>
  <c r="O2307" i="1"/>
  <c r="O2306" i="1"/>
  <c r="B2306" i="1"/>
  <c r="O2305" i="1"/>
  <c r="B2305" i="1"/>
  <c r="O2304" i="1"/>
  <c r="B2304" i="1"/>
  <c r="O2303" i="1"/>
  <c r="B2303" i="1"/>
  <c r="O2302" i="1"/>
  <c r="B2302" i="1"/>
  <c r="O2301" i="1"/>
  <c r="B2301" i="1"/>
  <c r="O2300" i="1"/>
  <c r="B2300" i="1"/>
  <c r="O2299" i="1"/>
  <c r="B2299" i="1"/>
  <c r="O2298" i="1"/>
  <c r="B2298" i="1"/>
  <c r="O2297" i="1"/>
  <c r="B2297" i="1"/>
  <c r="O2296" i="1"/>
  <c r="B2296" i="1"/>
  <c r="O2295" i="1"/>
  <c r="B2295" i="1"/>
  <c r="O2294" i="1"/>
  <c r="O2293" i="1"/>
  <c r="B2293" i="1"/>
  <c r="O2292" i="1"/>
  <c r="B2292" i="1"/>
  <c r="O2291" i="1"/>
  <c r="B2291" i="1"/>
  <c r="O2290" i="1"/>
  <c r="B2290" i="1"/>
  <c r="O2289" i="1"/>
  <c r="B2289" i="1"/>
  <c r="O2288" i="1"/>
  <c r="B2288" i="1"/>
  <c r="O2287" i="1"/>
  <c r="B2287" i="1"/>
  <c r="O2286" i="1"/>
  <c r="B2286" i="1"/>
  <c r="O2285" i="1"/>
  <c r="B2285" i="1"/>
  <c r="O2284" i="1"/>
  <c r="B2284" i="1"/>
  <c r="O2283" i="1"/>
  <c r="B2283" i="1"/>
  <c r="O2282" i="1"/>
  <c r="B2282" i="1"/>
  <c r="O2281" i="1"/>
  <c r="O2280" i="1"/>
  <c r="B2280" i="1"/>
  <c r="O2279" i="1"/>
  <c r="B2279" i="1"/>
  <c r="O2278" i="1"/>
  <c r="B2278" i="1"/>
  <c r="O2277" i="1"/>
  <c r="B2277" i="1"/>
  <c r="O2276" i="1"/>
  <c r="B2276" i="1"/>
  <c r="O2275" i="1"/>
  <c r="B2275" i="1"/>
  <c r="O2274" i="1"/>
  <c r="B2274" i="1"/>
  <c r="O2273" i="1"/>
  <c r="B2273" i="1"/>
  <c r="O2272" i="1"/>
  <c r="B2272" i="1"/>
  <c r="O2271" i="1"/>
  <c r="B2271" i="1"/>
  <c r="O2270" i="1"/>
  <c r="B2270" i="1"/>
  <c r="O2269" i="1"/>
  <c r="B2269" i="1"/>
  <c r="O2268" i="1"/>
  <c r="O2267" i="1"/>
  <c r="B2267" i="1"/>
  <c r="O2266" i="1"/>
  <c r="B2266" i="1"/>
  <c r="O2265" i="1"/>
  <c r="B2265" i="1"/>
  <c r="O2264" i="1"/>
  <c r="B2264" i="1"/>
  <c r="O2263" i="1"/>
  <c r="B2263" i="1"/>
  <c r="O2262" i="1"/>
  <c r="B2262" i="1"/>
  <c r="O2261" i="1"/>
  <c r="B2261" i="1"/>
  <c r="O2260" i="1"/>
  <c r="B2260" i="1"/>
  <c r="O2259" i="1"/>
  <c r="B2259" i="1"/>
  <c r="O2258" i="1"/>
  <c r="B2258" i="1"/>
  <c r="O2257" i="1"/>
  <c r="B2257" i="1"/>
  <c r="O2256" i="1"/>
  <c r="B2256" i="1"/>
  <c r="O2255" i="1"/>
  <c r="O2254" i="1"/>
  <c r="B2254" i="1"/>
  <c r="O2253" i="1"/>
  <c r="B2253" i="1"/>
  <c r="O2252" i="1"/>
  <c r="B2252" i="1"/>
  <c r="O2251" i="1"/>
  <c r="B2251" i="1"/>
  <c r="O2250" i="1"/>
  <c r="B2250" i="1"/>
  <c r="O2249" i="1"/>
  <c r="B2249" i="1"/>
  <c r="O2248" i="1"/>
  <c r="B2248" i="1"/>
  <c r="O2247" i="1"/>
  <c r="B2247" i="1"/>
  <c r="O2246" i="1"/>
  <c r="B2246" i="1"/>
  <c r="O2245" i="1"/>
  <c r="B2245" i="1"/>
  <c r="O2244" i="1"/>
  <c r="B2244" i="1"/>
  <c r="O2243" i="1"/>
  <c r="B2243" i="1"/>
  <c r="O2242" i="1"/>
  <c r="O2241" i="1"/>
  <c r="B2241" i="1"/>
  <c r="O2240" i="1"/>
  <c r="B2240" i="1"/>
  <c r="O2239" i="1"/>
  <c r="B2239" i="1"/>
  <c r="O2238" i="1"/>
  <c r="B2238" i="1"/>
  <c r="O2237" i="1"/>
  <c r="B2237" i="1"/>
  <c r="O2236" i="1"/>
  <c r="B2236" i="1"/>
  <c r="O2235" i="1"/>
  <c r="B2235" i="1"/>
  <c r="O2234" i="1"/>
  <c r="B2234" i="1"/>
  <c r="O2233" i="1"/>
  <c r="B2233" i="1"/>
  <c r="O2232" i="1"/>
  <c r="B2232" i="1"/>
  <c r="O2231" i="1"/>
  <c r="B2231" i="1"/>
  <c r="O2230" i="1"/>
  <c r="B2230" i="1"/>
  <c r="O2229" i="1"/>
  <c r="O2228" i="1"/>
  <c r="B2228" i="1"/>
  <c r="O2227" i="1"/>
  <c r="B2227" i="1"/>
  <c r="O2226" i="1"/>
  <c r="B2226" i="1"/>
  <c r="O2225" i="1"/>
  <c r="B2225" i="1"/>
  <c r="O2224" i="1"/>
  <c r="B2224" i="1"/>
  <c r="O2223" i="1"/>
  <c r="B2223" i="1"/>
  <c r="O2222" i="1"/>
  <c r="B2222" i="1"/>
  <c r="O2221" i="1"/>
  <c r="B2221" i="1"/>
  <c r="O2220" i="1"/>
  <c r="B2220" i="1"/>
  <c r="O2219" i="1"/>
  <c r="B2219" i="1"/>
  <c r="O2218" i="1"/>
  <c r="B2218" i="1"/>
  <c r="O2217" i="1"/>
  <c r="B2217" i="1"/>
  <c r="O2216" i="1"/>
  <c r="O2215" i="1"/>
  <c r="B2215" i="1"/>
  <c r="O2214" i="1"/>
  <c r="B2214" i="1"/>
  <c r="O2213" i="1"/>
  <c r="B2213" i="1"/>
  <c r="O2212" i="1"/>
  <c r="B2212" i="1"/>
  <c r="O2211" i="1"/>
  <c r="B2211" i="1"/>
  <c r="O2210" i="1"/>
  <c r="B2210" i="1"/>
  <c r="O2209" i="1"/>
  <c r="B2209" i="1"/>
  <c r="O2208" i="1"/>
  <c r="B2208" i="1"/>
  <c r="O2207" i="1"/>
  <c r="B2207" i="1"/>
  <c r="O2206" i="1"/>
  <c r="B2206" i="1"/>
  <c r="O2205" i="1"/>
  <c r="B2205" i="1"/>
  <c r="O2204" i="1"/>
  <c r="B2204" i="1"/>
  <c r="O2203" i="1"/>
  <c r="O2202" i="1"/>
  <c r="B2202" i="1"/>
  <c r="O2201" i="1"/>
  <c r="B2201" i="1"/>
  <c r="O2200" i="1"/>
  <c r="B2200" i="1"/>
  <c r="O2199" i="1"/>
  <c r="B2199" i="1"/>
  <c r="O2198" i="1"/>
  <c r="B2198" i="1"/>
  <c r="O2197" i="1"/>
  <c r="B2197" i="1"/>
  <c r="O2196" i="1"/>
  <c r="B2196" i="1"/>
  <c r="O2195" i="1"/>
  <c r="B2195" i="1"/>
  <c r="O2194" i="1"/>
  <c r="B2194" i="1"/>
  <c r="O2193" i="1"/>
  <c r="B2193" i="1"/>
  <c r="O2192" i="1"/>
  <c r="B2192" i="1"/>
  <c r="O2191" i="1"/>
  <c r="B2191" i="1"/>
  <c r="O2190" i="1"/>
  <c r="O2189" i="1"/>
  <c r="B2189" i="1"/>
  <c r="O2188" i="1"/>
  <c r="B2188" i="1"/>
  <c r="O2187" i="1"/>
  <c r="B2187" i="1"/>
  <c r="O2186" i="1"/>
  <c r="B2186" i="1"/>
  <c r="O2185" i="1"/>
  <c r="B2185" i="1"/>
  <c r="O2184" i="1"/>
  <c r="B2184" i="1"/>
  <c r="O2183" i="1"/>
  <c r="B2183" i="1"/>
  <c r="O2182" i="1"/>
  <c r="B2182" i="1"/>
  <c r="O2181" i="1"/>
  <c r="B2181" i="1"/>
  <c r="O2180" i="1"/>
  <c r="B2180" i="1"/>
  <c r="O2179" i="1"/>
  <c r="B2179" i="1"/>
  <c r="O2178" i="1"/>
  <c r="B2178" i="1"/>
  <c r="O2177" i="1"/>
  <c r="O2176" i="1"/>
  <c r="B2176" i="1"/>
  <c r="O2175" i="1"/>
  <c r="B2175" i="1"/>
  <c r="O2174" i="1"/>
  <c r="B2174" i="1"/>
  <c r="O2173" i="1"/>
  <c r="B2173" i="1"/>
  <c r="O2172" i="1"/>
  <c r="B2172" i="1"/>
  <c r="O2171" i="1"/>
  <c r="B2171" i="1"/>
  <c r="O2170" i="1"/>
  <c r="B2170" i="1"/>
  <c r="O2169" i="1"/>
  <c r="B2169" i="1"/>
  <c r="O2168" i="1"/>
  <c r="B2168" i="1"/>
  <c r="O2167" i="1"/>
  <c r="B2167" i="1"/>
  <c r="O2166" i="1"/>
  <c r="B2166" i="1"/>
  <c r="O2165" i="1"/>
  <c r="B2165" i="1"/>
  <c r="O2164" i="1"/>
  <c r="O2163" i="1"/>
  <c r="B2163" i="1"/>
  <c r="O2162" i="1"/>
  <c r="B2162" i="1"/>
  <c r="O2161" i="1"/>
  <c r="B2161" i="1"/>
  <c r="O2160" i="1"/>
  <c r="B2160" i="1"/>
  <c r="O2159" i="1"/>
  <c r="B2159" i="1"/>
  <c r="O2158" i="1"/>
  <c r="B2158" i="1"/>
  <c r="O2157" i="1"/>
  <c r="B2157" i="1"/>
  <c r="O2156" i="1"/>
  <c r="B2156" i="1"/>
  <c r="O2155" i="1"/>
  <c r="B2155" i="1"/>
  <c r="O2154" i="1"/>
  <c r="B2154" i="1"/>
  <c r="O2153" i="1"/>
  <c r="B2153" i="1"/>
  <c r="O2152" i="1"/>
  <c r="B2152" i="1"/>
  <c r="O2151" i="1"/>
  <c r="O2150" i="1"/>
  <c r="B2150" i="1"/>
  <c r="O2149" i="1"/>
  <c r="B2149" i="1"/>
  <c r="O2148" i="1"/>
  <c r="B2148" i="1"/>
  <c r="O2147" i="1"/>
  <c r="B2147" i="1"/>
  <c r="O2146" i="1"/>
  <c r="B2146" i="1"/>
  <c r="O2145" i="1"/>
  <c r="B2145" i="1"/>
  <c r="O2144" i="1"/>
  <c r="B2144" i="1"/>
  <c r="O2143" i="1"/>
  <c r="B2143" i="1"/>
  <c r="O2142" i="1"/>
  <c r="B2142" i="1"/>
  <c r="O2141" i="1"/>
  <c r="B2141" i="1"/>
  <c r="O2140" i="1"/>
  <c r="B2140" i="1"/>
  <c r="O2139" i="1"/>
  <c r="B2139" i="1"/>
  <c r="O2138" i="1"/>
  <c r="O2137" i="1"/>
  <c r="B2137" i="1"/>
  <c r="O2136" i="1"/>
  <c r="B2136" i="1"/>
  <c r="O2135" i="1"/>
  <c r="B2135" i="1"/>
  <c r="O2134" i="1"/>
  <c r="B2134" i="1"/>
  <c r="O2133" i="1"/>
  <c r="B2133" i="1"/>
  <c r="O2132" i="1"/>
  <c r="B2132" i="1"/>
  <c r="O2131" i="1"/>
  <c r="B2131" i="1"/>
  <c r="O2130" i="1"/>
  <c r="B2130" i="1"/>
  <c r="O2129" i="1"/>
  <c r="B2129" i="1"/>
  <c r="O2128" i="1"/>
  <c r="B2128" i="1"/>
  <c r="O2127" i="1"/>
  <c r="B2127" i="1"/>
  <c r="O2126" i="1"/>
  <c r="B2126" i="1"/>
  <c r="O2125" i="1"/>
  <c r="O2124" i="1"/>
  <c r="B2124" i="1"/>
  <c r="O2123" i="1"/>
  <c r="B2123" i="1"/>
  <c r="O2122" i="1"/>
  <c r="B2122" i="1"/>
  <c r="O2121" i="1"/>
  <c r="B2121" i="1"/>
  <c r="O2120" i="1"/>
  <c r="B2120" i="1"/>
  <c r="O2119" i="1"/>
  <c r="B2119" i="1"/>
  <c r="O2118" i="1"/>
  <c r="B2118" i="1"/>
  <c r="O2117" i="1"/>
  <c r="B2117" i="1"/>
  <c r="O2116" i="1"/>
  <c r="B2116" i="1"/>
  <c r="O2115" i="1"/>
  <c r="B2115" i="1"/>
  <c r="O2114" i="1"/>
  <c r="B2114" i="1"/>
  <c r="O2113" i="1"/>
  <c r="B2113" i="1"/>
  <c r="O2112" i="1"/>
  <c r="O2111" i="1"/>
  <c r="B2111" i="1"/>
  <c r="O2110" i="1"/>
  <c r="B2110" i="1"/>
  <c r="O2109" i="1"/>
  <c r="B2109" i="1"/>
  <c r="O2108" i="1"/>
  <c r="B2108" i="1"/>
  <c r="O2107" i="1"/>
  <c r="B2107" i="1"/>
  <c r="O2106" i="1"/>
  <c r="B2106" i="1"/>
  <c r="O2105" i="1"/>
  <c r="B2105" i="1"/>
  <c r="O2104" i="1"/>
  <c r="B2104" i="1"/>
  <c r="O2103" i="1"/>
  <c r="B2103" i="1"/>
  <c r="O2102" i="1"/>
  <c r="B2102" i="1"/>
  <c r="O2101" i="1"/>
  <c r="B2101" i="1"/>
  <c r="O2100" i="1"/>
  <c r="B2100" i="1"/>
  <c r="O2099" i="1"/>
  <c r="O2098" i="1"/>
  <c r="B2098" i="1"/>
  <c r="O2097" i="1"/>
  <c r="B2097" i="1"/>
  <c r="O2096" i="1"/>
  <c r="B2096" i="1"/>
  <c r="O2095" i="1"/>
  <c r="B2095" i="1"/>
  <c r="O2094" i="1"/>
  <c r="B2094" i="1"/>
  <c r="O2093" i="1"/>
  <c r="B2093" i="1"/>
  <c r="O2092" i="1"/>
  <c r="B2092" i="1"/>
  <c r="O2091" i="1"/>
  <c r="B2091" i="1"/>
  <c r="O2090" i="1"/>
  <c r="B2090" i="1"/>
  <c r="O2089" i="1"/>
  <c r="B2089" i="1"/>
  <c r="O2088" i="1"/>
  <c r="B2088" i="1"/>
  <c r="O2087" i="1"/>
  <c r="B2087" i="1"/>
  <c r="O2086" i="1"/>
  <c r="O2085" i="1"/>
  <c r="B2085" i="1"/>
  <c r="O2084" i="1"/>
  <c r="B2084" i="1"/>
  <c r="O2083" i="1"/>
  <c r="B2083" i="1"/>
  <c r="O2082" i="1"/>
  <c r="B2082" i="1"/>
  <c r="O2081" i="1"/>
  <c r="B2081" i="1"/>
  <c r="O2080" i="1"/>
  <c r="B2080" i="1"/>
  <c r="O2079" i="1"/>
  <c r="B2079" i="1"/>
  <c r="O2078" i="1"/>
  <c r="B2078" i="1"/>
  <c r="O2077" i="1"/>
  <c r="B2077" i="1"/>
  <c r="O2076" i="1"/>
  <c r="B2076" i="1"/>
  <c r="O2075" i="1"/>
  <c r="B2075" i="1"/>
  <c r="O2074" i="1"/>
  <c r="B2074" i="1"/>
  <c r="O2073" i="1"/>
  <c r="O2072" i="1"/>
  <c r="B2072" i="1"/>
  <c r="O2071" i="1"/>
  <c r="B2071" i="1"/>
  <c r="O2070" i="1"/>
  <c r="B2070" i="1"/>
  <c r="O2069" i="1"/>
  <c r="B2069" i="1"/>
  <c r="O2068" i="1"/>
  <c r="B2068" i="1"/>
  <c r="O2067" i="1"/>
  <c r="B2067" i="1"/>
  <c r="O2066" i="1"/>
  <c r="B2066" i="1"/>
  <c r="O2065" i="1"/>
  <c r="B2065" i="1"/>
  <c r="O2064" i="1"/>
  <c r="B2064" i="1"/>
  <c r="O2063" i="1"/>
  <c r="B2063" i="1"/>
  <c r="O2062" i="1"/>
  <c r="B2062" i="1"/>
  <c r="O2061" i="1"/>
  <c r="B2061" i="1"/>
  <c r="O2060" i="1"/>
  <c r="O2059" i="1"/>
  <c r="B2059" i="1"/>
  <c r="O2058" i="1"/>
  <c r="B2058" i="1"/>
  <c r="O2057" i="1"/>
  <c r="B2057" i="1"/>
  <c r="O2056" i="1"/>
  <c r="B2056" i="1"/>
  <c r="O2055" i="1"/>
  <c r="B2055" i="1"/>
  <c r="O2054" i="1"/>
  <c r="B2054" i="1"/>
  <c r="O2053" i="1"/>
  <c r="B2053" i="1"/>
  <c r="O2052" i="1"/>
  <c r="B2052" i="1"/>
  <c r="O2051" i="1"/>
  <c r="B2051" i="1"/>
  <c r="O2050" i="1"/>
  <c r="B2050" i="1"/>
  <c r="O2049" i="1"/>
  <c r="B2049" i="1"/>
  <c r="O2048" i="1"/>
  <c r="B2048" i="1"/>
  <c r="O2047" i="1"/>
  <c r="O2046" i="1"/>
  <c r="B2046" i="1"/>
  <c r="O2045" i="1"/>
  <c r="B2045" i="1"/>
  <c r="O2044" i="1"/>
  <c r="B2044" i="1"/>
  <c r="O2043" i="1"/>
  <c r="B2043" i="1"/>
  <c r="O2042" i="1"/>
  <c r="B2042" i="1"/>
  <c r="O2041" i="1"/>
  <c r="B2041" i="1"/>
  <c r="O2040" i="1"/>
  <c r="B2040" i="1"/>
  <c r="O2039" i="1"/>
  <c r="B2039" i="1"/>
  <c r="O2038" i="1"/>
  <c r="B2038" i="1"/>
  <c r="O2037" i="1"/>
  <c r="B2037" i="1"/>
  <c r="O2036" i="1"/>
  <c r="B2036" i="1"/>
  <c r="O2035" i="1"/>
  <c r="B2035" i="1"/>
  <c r="O2034" i="1"/>
  <c r="O2033" i="1"/>
  <c r="B2033" i="1"/>
  <c r="O2032" i="1"/>
  <c r="B2032" i="1"/>
  <c r="O2031" i="1"/>
  <c r="B2031" i="1"/>
  <c r="O2030" i="1"/>
  <c r="B2030" i="1"/>
  <c r="O2029" i="1"/>
  <c r="B2029" i="1"/>
  <c r="O2028" i="1"/>
  <c r="B2028" i="1"/>
  <c r="O2027" i="1"/>
  <c r="B2027" i="1"/>
  <c r="O2026" i="1"/>
  <c r="B2026" i="1"/>
  <c r="O2025" i="1"/>
  <c r="B2025" i="1"/>
  <c r="O2024" i="1"/>
  <c r="B2024" i="1"/>
  <c r="O2023" i="1"/>
  <c r="B2023" i="1"/>
  <c r="O2022" i="1"/>
  <c r="B2022" i="1"/>
  <c r="O2021" i="1"/>
  <c r="O2020" i="1"/>
  <c r="B2020" i="1"/>
  <c r="O2019" i="1"/>
  <c r="B2019" i="1"/>
  <c r="O2018" i="1"/>
  <c r="B2018" i="1"/>
  <c r="O2017" i="1"/>
  <c r="B2017" i="1"/>
  <c r="O2016" i="1"/>
  <c r="B2016" i="1"/>
  <c r="O2015" i="1"/>
  <c r="B2015" i="1"/>
  <c r="O2014" i="1"/>
  <c r="B2014" i="1"/>
  <c r="O2013" i="1"/>
  <c r="B2013" i="1"/>
  <c r="O2012" i="1"/>
  <c r="B2012" i="1"/>
  <c r="O2011" i="1"/>
  <c r="B2011" i="1"/>
  <c r="O2010" i="1"/>
  <c r="B2010" i="1"/>
  <c r="O2009" i="1"/>
  <c r="B2009" i="1"/>
  <c r="O2008" i="1"/>
  <c r="O2007" i="1"/>
  <c r="B2007" i="1"/>
  <c r="O2006" i="1"/>
  <c r="B2006" i="1"/>
  <c r="O2005" i="1"/>
  <c r="B2005" i="1"/>
  <c r="O2004" i="1"/>
  <c r="B2004" i="1"/>
  <c r="O2003" i="1"/>
  <c r="B2003" i="1"/>
  <c r="O2002" i="1"/>
  <c r="B2002" i="1"/>
  <c r="O2001" i="1"/>
  <c r="B2001" i="1"/>
  <c r="O2000" i="1"/>
  <c r="B2000" i="1"/>
  <c r="O1999" i="1"/>
  <c r="B1999" i="1"/>
  <c r="O1998" i="1"/>
  <c r="B1998" i="1"/>
  <c r="O1997" i="1"/>
  <c r="B1997" i="1"/>
  <c r="O1996" i="1"/>
  <c r="B1996" i="1"/>
  <c r="O1995" i="1"/>
  <c r="O1994" i="1"/>
  <c r="B1994" i="1"/>
  <c r="O1993" i="1"/>
  <c r="B1993" i="1"/>
  <c r="O1992" i="1"/>
  <c r="B1992" i="1"/>
  <c r="O1991" i="1"/>
  <c r="B1991" i="1"/>
  <c r="O1990" i="1"/>
  <c r="B1990" i="1"/>
  <c r="O1989" i="1"/>
  <c r="B1989" i="1"/>
  <c r="O1988" i="1"/>
  <c r="B1988" i="1"/>
  <c r="O1987" i="1"/>
  <c r="B1987" i="1"/>
  <c r="O1986" i="1"/>
  <c r="B1986" i="1"/>
  <c r="O1985" i="1"/>
  <c r="B1985" i="1"/>
  <c r="O1984" i="1"/>
  <c r="B1984" i="1"/>
  <c r="O1983" i="1"/>
  <c r="B1983" i="1"/>
  <c r="O1982" i="1"/>
  <c r="O1981" i="1"/>
  <c r="B1981" i="1"/>
  <c r="O1980" i="1"/>
  <c r="B1980" i="1"/>
  <c r="O1979" i="1"/>
  <c r="B1979" i="1"/>
  <c r="O1978" i="1"/>
  <c r="B1978" i="1"/>
  <c r="O1977" i="1"/>
  <c r="B1977" i="1"/>
  <c r="O1976" i="1"/>
  <c r="B1976" i="1"/>
  <c r="O1975" i="1"/>
  <c r="B1975" i="1"/>
  <c r="O1974" i="1"/>
  <c r="B1974" i="1"/>
  <c r="O1973" i="1"/>
  <c r="B1973" i="1"/>
  <c r="O1972" i="1"/>
  <c r="B1972" i="1"/>
  <c r="O1971" i="1"/>
  <c r="B1971" i="1"/>
  <c r="O1970" i="1"/>
  <c r="B1970" i="1"/>
  <c r="O1969" i="1"/>
  <c r="O1968" i="1"/>
  <c r="B1968" i="1"/>
  <c r="O1967" i="1"/>
  <c r="B1967" i="1"/>
  <c r="O1966" i="1"/>
  <c r="B1966" i="1"/>
  <c r="O1965" i="1"/>
  <c r="B1965" i="1"/>
  <c r="O1964" i="1"/>
  <c r="B1964" i="1"/>
  <c r="O1963" i="1"/>
  <c r="B1963" i="1"/>
  <c r="O1962" i="1"/>
  <c r="B1962" i="1"/>
  <c r="O1961" i="1"/>
  <c r="B1961" i="1"/>
  <c r="O1960" i="1"/>
  <c r="B1960" i="1"/>
  <c r="O1959" i="1"/>
  <c r="B1959" i="1"/>
  <c r="O1958" i="1"/>
  <c r="B1958" i="1"/>
  <c r="O1957" i="1"/>
  <c r="B1957" i="1"/>
  <c r="O1956" i="1"/>
  <c r="O1955" i="1"/>
  <c r="B1955" i="1"/>
  <c r="O1954" i="1"/>
  <c r="B1954" i="1"/>
  <c r="O1953" i="1"/>
  <c r="B1953" i="1"/>
  <c r="O1952" i="1"/>
  <c r="B1952" i="1"/>
  <c r="O1951" i="1"/>
  <c r="B1951" i="1"/>
  <c r="O1950" i="1"/>
  <c r="B1950" i="1"/>
  <c r="O1949" i="1"/>
  <c r="B1949" i="1"/>
  <c r="O1948" i="1"/>
  <c r="B1948" i="1"/>
  <c r="O1947" i="1"/>
  <c r="B1947" i="1"/>
  <c r="O1946" i="1"/>
  <c r="B1946" i="1"/>
  <c r="O1945" i="1"/>
  <c r="B1945" i="1"/>
  <c r="O1944" i="1"/>
  <c r="B1944" i="1"/>
  <c r="O1943" i="1"/>
  <c r="O1942" i="1"/>
  <c r="B1942" i="1"/>
  <c r="O1941" i="1"/>
  <c r="B1941" i="1"/>
  <c r="O1940" i="1"/>
  <c r="B1940" i="1"/>
  <c r="O1939" i="1"/>
  <c r="B1939" i="1"/>
  <c r="O1938" i="1"/>
  <c r="B1938" i="1"/>
  <c r="O1937" i="1"/>
  <c r="B1937" i="1"/>
  <c r="O1936" i="1"/>
  <c r="B1936" i="1"/>
  <c r="O1935" i="1"/>
  <c r="B1935" i="1"/>
  <c r="O1934" i="1"/>
  <c r="B1934" i="1"/>
  <c r="O1933" i="1"/>
  <c r="B1933" i="1"/>
  <c r="O1932" i="1"/>
  <c r="B1932" i="1"/>
  <c r="O1931" i="1"/>
  <c r="B1931" i="1"/>
  <c r="O1930" i="1"/>
  <c r="O1929" i="1"/>
  <c r="B1929" i="1"/>
  <c r="O1928" i="1"/>
  <c r="B1928" i="1"/>
  <c r="O1927" i="1"/>
  <c r="B1927" i="1"/>
  <c r="O1926" i="1"/>
  <c r="B1926" i="1"/>
  <c r="O1925" i="1"/>
  <c r="B1925" i="1"/>
  <c r="O1924" i="1"/>
  <c r="B1924" i="1"/>
  <c r="O1923" i="1"/>
  <c r="B1923" i="1"/>
  <c r="O1922" i="1"/>
  <c r="B1922" i="1"/>
  <c r="O1921" i="1"/>
  <c r="B1921" i="1"/>
  <c r="O1920" i="1"/>
  <c r="B1920" i="1"/>
  <c r="O1919" i="1"/>
  <c r="B1919" i="1"/>
  <c r="O1918" i="1"/>
  <c r="B1918" i="1"/>
  <c r="O1917" i="1"/>
  <c r="O1916" i="1"/>
  <c r="B1916" i="1"/>
  <c r="O1915" i="1"/>
  <c r="B1915" i="1"/>
  <c r="O1914" i="1"/>
  <c r="B1914" i="1"/>
  <c r="O1913" i="1"/>
  <c r="B1913" i="1"/>
  <c r="O1912" i="1"/>
  <c r="B1912" i="1"/>
  <c r="O1911" i="1"/>
  <c r="B1911" i="1"/>
  <c r="O1910" i="1"/>
  <c r="B1910" i="1"/>
  <c r="O1909" i="1"/>
  <c r="B1909" i="1"/>
  <c r="O1908" i="1"/>
  <c r="B1908" i="1"/>
  <c r="O1907" i="1"/>
  <c r="B1907" i="1"/>
  <c r="O1906" i="1"/>
  <c r="B1906" i="1"/>
  <c r="O1905" i="1"/>
  <c r="B1905" i="1"/>
  <c r="O1904" i="1"/>
  <c r="O1903" i="1"/>
  <c r="B1903" i="1"/>
  <c r="O1902" i="1"/>
  <c r="B1902" i="1"/>
  <c r="O1901" i="1"/>
  <c r="B1901" i="1"/>
  <c r="O1900" i="1"/>
  <c r="B1900" i="1"/>
  <c r="O1899" i="1"/>
  <c r="B1899" i="1"/>
  <c r="O1898" i="1"/>
  <c r="B1898" i="1"/>
  <c r="O1897" i="1"/>
  <c r="B1897" i="1"/>
  <c r="O1896" i="1"/>
  <c r="B1896" i="1"/>
  <c r="O1895" i="1"/>
  <c r="B1895" i="1"/>
  <c r="O1894" i="1"/>
  <c r="B1894" i="1"/>
  <c r="O1893" i="1"/>
  <c r="B1893" i="1"/>
  <c r="O1892" i="1"/>
  <c r="B1892" i="1"/>
  <c r="O1891" i="1"/>
  <c r="O1890" i="1"/>
  <c r="B1890" i="1"/>
  <c r="O1889" i="1"/>
  <c r="B1889" i="1"/>
  <c r="O1888" i="1"/>
  <c r="B1888" i="1"/>
  <c r="O1887" i="1"/>
  <c r="B1887" i="1"/>
  <c r="O1886" i="1"/>
  <c r="B1886" i="1"/>
  <c r="O1885" i="1"/>
  <c r="B1885" i="1"/>
  <c r="O1884" i="1"/>
  <c r="B1884" i="1"/>
  <c r="O1883" i="1"/>
  <c r="B1883" i="1"/>
  <c r="O1882" i="1"/>
  <c r="B1882" i="1"/>
  <c r="O1881" i="1"/>
  <c r="B1881" i="1"/>
  <c r="O1880" i="1"/>
  <c r="B1880" i="1"/>
  <c r="O1879" i="1"/>
  <c r="B1879" i="1"/>
  <c r="O1878" i="1"/>
  <c r="O1877" i="1"/>
  <c r="B1877" i="1"/>
  <c r="O1876" i="1"/>
  <c r="B1876" i="1"/>
  <c r="O1875" i="1"/>
  <c r="B1875" i="1"/>
  <c r="O1874" i="1"/>
  <c r="B1874" i="1"/>
  <c r="O1873" i="1"/>
  <c r="B1873" i="1"/>
  <c r="O1872" i="1"/>
  <c r="B1872" i="1"/>
  <c r="O1871" i="1"/>
  <c r="B1871" i="1"/>
  <c r="O1870" i="1"/>
  <c r="B1870" i="1"/>
  <c r="O1869" i="1"/>
  <c r="B1869" i="1"/>
  <c r="O1868" i="1"/>
  <c r="B1868" i="1"/>
  <c r="O1867" i="1"/>
  <c r="B1867" i="1"/>
  <c r="O1866" i="1"/>
  <c r="B1866" i="1"/>
  <c r="O1865" i="1"/>
  <c r="O1864" i="1"/>
  <c r="B1864" i="1"/>
  <c r="O1863" i="1"/>
  <c r="B1863" i="1"/>
  <c r="O1862" i="1"/>
  <c r="B1862" i="1"/>
  <c r="O1861" i="1"/>
  <c r="B1861" i="1"/>
  <c r="O1860" i="1"/>
  <c r="B1860" i="1"/>
  <c r="O1859" i="1"/>
  <c r="B1859" i="1"/>
  <c r="O1858" i="1"/>
  <c r="B1858" i="1"/>
  <c r="O1857" i="1"/>
  <c r="B1857" i="1"/>
  <c r="O1856" i="1"/>
  <c r="B1856" i="1"/>
  <c r="O1855" i="1"/>
  <c r="B1855" i="1"/>
  <c r="O1854" i="1"/>
  <c r="B1854" i="1"/>
  <c r="O1853" i="1"/>
  <c r="B1853" i="1"/>
  <c r="O1852" i="1"/>
  <c r="O1851" i="1"/>
  <c r="B1851" i="1"/>
  <c r="O1850" i="1"/>
  <c r="B1850" i="1"/>
  <c r="O1849" i="1"/>
  <c r="B1849" i="1"/>
  <c r="O1848" i="1"/>
  <c r="B1848" i="1"/>
  <c r="O1847" i="1"/>
  <c r="B1847" i="1"/>
  <c r="O1846" i="1"/>
  <c r="B1846" i="1"/>
  <c r="O1845" i="1"/>
  <c r="B1845" i="1"/>
  <c r="O1844" i="1"/>
  <c r="B1844" i="1"/>
  <c r="O1843" i="1"/>
  <c r="B1843" i="1"/>
  <c r="O1842" i="1"/>
  <c r="B1842" i="1"/>
  <c r="O1841" i="1"/>
  <c r="B1841" i="1"/>
  <c r="O1840" i="1"/>
  <c r="B1840" i="1"/>
  <c r="O1839" i="1"/>
  <c r="O1838" i="1"/>
  <c r="B1838" i="1"/>
  <c r="O1837" i="1"/>
  <c r="B1837" i="1"/>
  <c r="O1836" i="1"/>
  <c r="B1836" i="1"/>
  <c r="O1835" i="1"/>
  <c r="B1835" i="1"/>
  <c r="O1834" i="1"/>
  <c r="B1834" i="1"/>
  <c r="O1833" i="1"/>
  <c r="B1833" i="1"/>
  <c r="O1832" i="1"/>
  <c r="B1832" i="1"/>
  <c r="O1831" i="1"/>
  <c r="B1831" i="1"/>
  <c r="O1830" i="1"/>
  <c r="B1830" i="1"/>
  <c r="O1829" i="1"/>
  <c r="B1829" i="1"/>
  <c r="O1828" i="1"/>
  <c r="B1828" i="1"/>
  <c r="O1827" i="1"/>
  <c r="B1827" i="1"/>
  <c r="O1826" i="1"/>
  <c r="O1825" i="1"/>
  <c r="B1825" i="1"/>
  <c r="O1824" i="1"/>
  <c r="B1824" i="1"/>
  <c r="O1823" i="1"/>
  <c r="B1823" i="1"/>
  <c r="O1822" i="1"/>
  <c r="B1822" i="1"/>
  <c r="O1821" i="1"/>
  <c r="B1821" i="1"/>
  <c r="O1820" i="1"/>
  <c r="B1820" i="1"/>
  <c r="O1819" i="1"/>
  <c r="B1819" i="1"/>
  <c r="O1818" i="1"/>
  <c r="B1818" i="1"/>
  <c r="O1817" i="1"/>
  <c r="B1817" i="1"/>
  <c r="O1816" i="1"/>
  <c r="B1816" i="1"/>
  <c r="O1815" i="1"/>
  <c r="B1815" i="1"/>
  <c r="O1814" i="1"/>
  <c r="B1814" i="1"/>
  <c r="O1813" i="1"/>
  <c r="O1812" i="1"/>
  <c r="B1812" i="1"/>
  <c r="O1811" i="1"/>
  <c r="B1811" i="1"/>
  <c r="O1810" i="1"/>
  <c r="B1810" i="1"/>
  <c r="O1809" i="1"/>
  <c r="B1809" i="1"/>
  <c r="O1808" i="1"/>
  <c r="B1808" i="1"/>
  <c r="O1807" i="1"/>
  <c r="B1807" i="1"/>
  <c r="O1806" i="1"/>
  <c r="B1806" i="1"/>
  <c r="O1805" i="1"/>
  <c r="B1805" i="1"/>
  <c r="O1804" i="1"/>
  <c r="B1804" i="1"/>
  <c r="O1803" i="1"/>
  <c r="B1803" i="1"/>
  <c r="O1802" i="1"/>
  <c r="B1802" i="1"/>
  <c r="O1801" i="1"/>
  <c r="B1801" i="1"/>
  <c r="O1800" i="1"/>
  <c r="O1799" i="1"/>
  <c r="B1799" i="1"/>
  <c r="O1798" i="1"/>
  <c r="B1798" i="1"/>
  <c r="O1797" i="1"/>
  <c r="B1797" i="1"/>
  <c r="O1796" i="1"/>
  <c r="B1796" i="1"/>
  <c r="O1795" i="1"/>
  <c r="B1795" i="1"/>
  <c r="O1794" i="1"/>
  <c r="B1794" i="1"/>
  <c r="O1793" i="1"/>
  <c r="B1793" i="1"/>
  <c r="O1792" i="1"/>
  <c r="B1792" i="1"/>
  <c r="O1791" i="1"/>
  <c r="B1791" i="1"/>
  <c r="O1790" i="1"/>
  <c r="B1790" i="1"/>
  <c r="O1789" i="1"/>
  <c r="B1789" i="1"/>
  <c r="O1788" i="1"/>
  <c r="B1788" i="1"/>
  <c r="O1787" i="1"/>
  <c r="O1786" i="1"/>
  <c r="B1786" i="1"/>
  <c r="O1785" i="1"/>
  <c r="B1785" i="1"/>
  <c r="O1784" i="1"/>
  <c r="B1784" i="1"/>
  <c r="O1783" i="1"/>
  <c r="B1783" i="1"/>
  <c r="O1782" i="1"/>
  <c r="B1782" i="1"/>
  <c r="O1781" i="1"/>
  <c r="B1781" i="1"/>
  <c r="O1780" i="1"/>
  <c r="B1780" i="1"/>
  <c r="O1779" i="1"/>
  <c r="B1779" i="1"/>
  <c r="O1778" i="1"/>
  <c r="B1778" i="1"/>
  <c r="O1777" i="1"/>
  <c r="B1777" i="1"/>
  <c r="O1776" i="1"/>
  <c r="B1776" i="1"/>
  <c r="O1775" i="1"/>
  <c r="B1775" i="1"/>
  <c r="O1774" i="1"/>
  <c r="O1773" i="1"/>
  <c r="B1773" i="1"/>
  <c r="O1772" i="1"/>
  <c r="B1772" i="1"/>
  <c r="O1771" i="1"/>
  <c r="B1771" i="1"/>
  <c r="O1770" i="1"/>
  <c r="B1770" i="1"/>
  <c r="O1769" i="1"/>
  <c r="B1769" i="1"/>
  <c r="O1768" i="1"/>
  <c r="B1768" i="1"/>
  <c r="O1767" i="1"/>
  <c r="B1767" i="1"/>
  <c r="O1766" i="1"/>
  <c r="B1766" i="1"/>
  <c r="O1765" i="1"/>
  <c r="B1765" i="1"/>
  <c r="O1764" i="1"/>
  <c r="B1764" i="1"/>
  <c r="O1763" i="1"/>
  <c r="B1763" i="1"/>
  <c r="O1762" i="1"/>
  <c r="B1762" i="1"/>
  <c r="O1761" i="1"/>
  <c r="O1760" i="1"/>
  <c r="B1760" i="1"/>
  <c r="O1759" i="1"/>
  <c r="B1759" i="1"/>
  <c r="O1758" i="1"/>
  <c r="B1758" i="1"/>
  <c r="O1757" i="1"/>
  <c r="B1757" i="1"/>
  <c r="O1756" i="1"/>
  <c r="B1756" i="1"/>
  <c r="O1755" i="1"/>
  <c r="B1755" i="1"/>
  <c r="O1754" i="1"/>
  <c r="B1754" i="1"/>
  <c r="O1753" i="1"/>
  <c r="B1753" i="1"/>
  <c r="O1752" i="1"/>
  <c r="B1752" i="1"/>
  <c r="O1751" i="1"/>
  <c r="B1751" i="1"/>
  <c r="O1750" i="1"/>
  <c r="B1750" i="1"/>
  <c r="O1749" i="1"/>
  <c r="B1749" i="1"/>
  <c r="O1748" i="1"/>
  <c r="O1747" i="1"/>
  <c r="B1747" i="1"/>
  <c r="O1746" i="1"/>
  <c r="B1746" i="1"/>
  <c r="O1745" i="1"/>
  <c r="B1745" i="1"/>
  <c r="O1744" i="1"/>
  <c r="B1744" i="1"/>
  <c r="O1743" i="1"/>
  <c r="B1743" i="1"/>
  <c r="O1742" i="1"/>
  <c r="B1742" i="1"/>
  <c r="O1741" i="1"/>
  <c r="B1741" i="1"/>
  <c r="O1740" i="1"/>
  <c r="B1740" i="1"/>
  <c r="O1739" i="1"/>
  <c r="B1739" i="1"/>
  <c r="O1738" i="1"/>
  <c r="B1738" i="1"/>
  <c r="O1737" i="1"/>
  <c r="B1737" i="1"/>
  <c r="O1736" i="1"/>
  <c r="B1736" i="1"/>
  <c r="O1735" i="1"/>
  <c r="O1734" i="1"/>
  <c r="B1734" i="1"/>
  <c r="O1733" i="1"/>
  <c r="B1733" i="1"/>
  <c r="O1732" i="1"/>
  <c r="B1732" i="1"/>
  <c r="O1731" i="1"/>
  <c r="B1731" i="1"/>
  <c r="O1730" i="1"/>
  <c r="B1730" i="1"/>
  <c r="O1729" i="1"/>
  <c r="B1729" i="1"/>
  <c r="O1728" i="1"/>
  <c r="B1728" i="1"/>
  <c r="O1727" i="1"/>
  <c r="B1727" i="1"/>
  <c r="O1726" i="1"/>
  <c r="B1726" i="1"/>
  <c r="O1725" i="1"/>
  <c r="B1725" i="1"/>
  <c r="O1724" i="1"/>
  <c r="B1724" i="1"/>
  <c r="O1723" i="1"/>
  <c r="B1723" i="1"/>
  <c r="O1722" i="1"/>
  <c r="B1721" i="1"/>
  <c r="O1720" i="1"/>
  <c r="B1720" i="1"/>
  <c r="O1719" i="1"/>
  <c r="B1719" i="1"/>
  <c r="O1718" i="1"/>
  <c r="B1718" i="1"/>
  <c r="O1717" i="1"/>
  <c r="B1717" i="1"/>
  <c r="O1716" i="1"/>
  <c r="B1716" i="1"/>
  <c r="O1715" i="1"/>
  <c r="B1715" i="1"/>
  <c r="O1714" i="1"/>
  <c r="B1714" i="1"/>
  <c r="O1713" i="1"/>
  <c r="B1713" i="1"/>
  <c r="O1712" i="1"/>
  <c r="B1712" i="1"/>
  <c r="O1711" i="1"/>
  <c r="B1711" i="1"/>
  <c r="O1710" i="1"/>
  <c r="B1710" i="1"/>
  <c r="O1709" i="1"/>
  <c r="O1708" i="1"/>
  <c r="B1708" i="1"/>
  <c r="O1707" i="1"/>
  <c r="B1707" i="1"/>
  <c r="O1706" i="1"/>
  <c r="B1706" i="1"/>
  <c r="O1705" i="1"/>
  <c r="B1705" i="1"/>
  <c r="O1704" i="1"/>
  <c r="B1704" i="1"/>
  <c r="O1703" i="1"/>
  <c r="B1703" i="1"/>
  <c r="O1702" i="1"/>
  <c r="B1702" i="1"/>
  <c r="O1701" i="1"/>
  <c r="B1701" i="1"/>
  <c r="O1700" i="1"/>
  <c r="B1700" i="1"/>
  <c r="O1699" i="1"/>
  <c r="B1699" i="1"/>
  <c r="O1698" i="1"/>
  <c r="B1698" i="1"/>
  <c r="O1697" i="1"/>
  <c r="B1697" i="1"/>
  <c r="O1696" i="1"/>
  <c r="O1695" i="1"/>
  <c r="B1695" i="1"/>
  <c r="O1694" i="1"/>
  <c r="B1694" i="1"/>
  <c r="O1693" i="1"/>
  <c r="B1693" i="1"/>
  <c r="O1692" i="1"/>
  <c r="B1692" i="1"/>
  <c r="O1691" i="1"/>
  <c r="B1691" i="1"/>
  <c r="O1690" i="1"/>
  <c r="B1690" i="1"/>
  <c r="O1689" i="1"/>
  <c r="B1689" i="1"/>
  <c r="O1688" i="1"/>
  <c r="B1688" i="1"/>
  <c r="O1687" i="1"/>
  <c r="B1687" i="1"/>
  <c r="O1686" i="1"/>
  <c r="B1686" i="1"/>
  <c r="O1685" i="1"/>
  <c r="B1685" i="1"/>
  <c r="O1684" i="1"/>
  <c r="B1684" i="1"/>
  <c r="O1683" i="1"/>
  <c r="O1682" i="1"/>
  <c r="B1682" i="1"/>
  <c r="O1681" i="1"/>
  <c r="B1681" i="1"/>
  <c r="O1680" i="1"/>
  <c r="B1680" i="1"/>
  <c r="O1679" i="1"/>
  <c r="B1679" i="1"/>
  <c r="O1678" i="1"/>
  <c r="B1678" i="1"/>
  <c r="O1677" i="1"/>
  <c r="B1677" i="1"/>
  <c r="O1676" i="1"/>
  <c r="B1676" i="1"/>
  <c r="O1675" i="1"/>
  <c r="B1675" i="1"/>
  <c r="O1674" i="1"/>
  <c r="B1674" i="1"/>
  <c r="O1673" i="1"/>
  <c r="B1673" i="1"/>
  <c r="O1672" i="1"/>
  <c r="B1672" i="1"/>
  <c r="O1671" i="1"/>
  <c r="B1671" i="1"/>
  <c r="O1670" i="1"/>
  <c r="O1669" i="1"/>
  <c r="B1669" i="1"/>
  <c r="O1668" i="1"/>
  <c r="B1668" i="1"/>
  <c r="O1667" i="1"/>
  <c r="B1667" i="1"/>
  <c r="O1666" i="1"/>
  <c r="B1666" i="1"/>
  <c r="O1665" i="1"/>
  <c r="B1665" i="1"/>
  <c r="O1664" i="1"/>
  <c r="B1664" i="1"/>
  <c r="O1663" i="1"/>
  <c r="B1663" i="1"/>
  <c r="O1662" i="1"/>
  <c r="B1662" i="1"/>
  <c r="O1661" i="1"/>
  <c r="B1661" i="1"/>
  <c r="O1660" i="1"/>
  <c r="B1660" i="1"/>
  <c r="O1659" i="1"/>
  <c r="B1659" i="1"/>
  <c r="O1658" i="1"/>
  <c r="B1658" i="1"/>
  <c r="O1657" i="1"/>
  <c r="O1656" i="1"/>
  <c r="B1656" i="1"/>
  <c r="O1655" i="1"/>
  <c r="B1655" i="1"/>
  <c r="O1654" i="1"/>
  <c r="B1654" i="1"/>
  <c r="O1653" i="1"/>
  <c r="B1653" i="1"/>
  <c r="O1652" i="1"/>
  <c r="B1652" i="1"/>
  <c r="O1651" i="1"/>
  <c r="B1651" i="1"/>
  <c r="O1650" i="1"/>
  <c r="B1650" i="1"/>
  <c r="O1649" i="1"/>
  <c r="B1649" i="1"/>
  <c r="O1648" i="1"/>
  <c r="B1648" i="1"/>
  <c r="O1647" i="1"/>
  <c r="B1647" i="1"/>
  <c r="O1646" i="1"/>
  <c r="B1646" i="1"/>
  <c r="O1645" i="1"/>
  <c r="B1645" i="1"/>
  <c r="O1644" i="1"/>
  <c r="O1643" i="1"/>
  <c r="B1643" i="1"/>
  <c r="O1642" i="1"/>
  <c r="B1642" i="1"/>
  <c r="O1641" i="1"/>
  <c r="B1641" i="1"/>
  <c r="O1640" i="1"/>
  <c r="B1640" i="1"/>
  <c r="O1639" i="1"/>
  <c r="B1639" i="1"/>
  <c r="O1638" i="1"/>
  <c r="B1638" i="1"/>
  <c r="O1637" i="1"/>
  <c r="B1637" i="1"/>
  <c r="O1636" i="1"/>
  <c r="B1636" i="1"/>
  <c r="O1635" i="1"/>
  <c r="B1635" i="1"/>
  <c r="O1634" i="1"/>
  <c r="B1634" i="1"/>
  <c r="O1633" i="1"/>
  <c r="B1633" i="1"/>
  <c r="O1632" i="1"/>
  <c r="B1632" i="1"/>
  <c r="O1631" i="1"/>
  <c r="O1630" i="1"/>
  <c r="B1630" i="1"/>
  <c r="O1629" i="1"/>
  <c r="B1629" i="1"/>
  <c r="O1628" i="1"/>
  <c r="B1628" i="1"/>
  <c r="O1627" i="1"/>
  <c r="B1627" i="1"/>
  <c r="O1626" i="1"/>
  <c r="B1626" i="1"/>
  <c r="O1625" i="1"/>
  <c r="B1625" i="1"/>
  <c r="O1624" i="1"/>
  <c r="B1624" i="1"/>
  <c r="O1623" i="1"/>
  <c r="B1623" i="1"/>
  <c r="O1622" i="1"/>
  <c r="B1622" i="1"/>
  <c r="O1621" i="1"/>
  <c r="B1621" i="1"/>
  <c r="O1620" i="1"/>
  <c r="B1620" i="1"/>
  <c r="O1619" i="1"/>
  <c r="B1619" i="1"/>
  <c r="O1618" i="1"/>
  <c r="O1617" i="1"/>
  <c r="B1617" i="1"/>
  <c r="O1616" i="1"/>
  <c r="B1616" i="1"/>
  <c r="O1615" i="1"/>
  <c r="B1615" i="1"/>
  <c r="O1614" i="1"/>
  <c r="B1614" i="1"/>
  <c r="O1613" i="1"/>
  <c r="B1613" i="1"/>
  <c r="O1612" i="1"/>
  <c r="B1612" i="1"/>
  <c r="O1611" i="1"/>
  <c r="B1611" i="1"/>
  <c r="O1610" i="1"/>
  <c r="B1610" i="1"/>
  <c r="O1609" i="1"/>
  <c r="B1609" i="1"/>
  <c r="O1608" i="1"/>
  <c r="B1608" i="1"/>
  <c r="O1607" i="1"/>
  <c r="B1607" i="1"/>
  <c r="O1606" i="1"/>
  <c r="B1606" i="1"/>
  <c r="O1605" i="1"/>
  <c r="O1604" i="1"/>
  <c r="B1604" i="1"/>
  <c r="O1603" i="1"/>
  <c r="B1603" i="1"/>
  <c r="O1602" i="1"/>
  <c r="B1602" i="1"/>
  <c r="O1601" i="1"/>
  <c r="B1601" i="1"/>
  <c r="O1600" i="1"/>
  <c r="B1600" i="1"/>
  <c r="O1599" i="1"/>
  <c r="B1599" i="1"/>
  <c r="O1598" i="1"/>
  <c r="B1598" i="1"/>
  <c r="O1597" i="1"/>
  <c r="B1597" i="1"/>
  <c r="O1596" i="1"/>
  <c r="B1596" i="1"/>
  <c r="O1595" i="1"/>
  <c r="B1595" i="1"/>
  <c r="O1594" i="1"/>
  <c r="B1594" i="1"/>
  <c r="O1593" i="1"/>
  <c r="B1593" i="1"/>
  <c r="O1592" i="1"/>
  <c r="O1591" i="1"/>
  <c r="B1591" i="1"/>
  <c r="O1590" i="1"/>
  <c r="B1590" i="1"/>
  <c r="O1589" i="1"/>
  <c r="B1589" i="1"/>
  <c r="O1588" i="1"/>
  <c r="B1588" i="1"/>
  <c r="O1587" i="1"/>
  <c r="B1587" i="1"/>
  <c r="O1586" i="1"/>
  <c r="B1586" i="1"/>
  <c r="O1585" i="1"/>
  <c r="B1585" i="1"/>
  <c r="O1584" i="1"/>
  <c r="B1584" i="1"/>
  <c r="O1583" i="1"/>
  <c r="B1583" i="1"/>
  <c r="O1582" i="1"/>
  <c r="B1582" i="1"/>
  <c r="O1581" i="1"/>
  <c r="B1581" i="1"/>
  <c r="O1580" i="1"/>
  <c r="B1580" i="1"/>
  <c r="O1579" i="1"/>
  <c r="O1578" i="1"/>
  <c r="B1578" i="1"/>
  <c r="O1577" i="1"/>
  <c r="B1577" i="1"/>
  <c r="O1576" i="1"/>
  <c r="B1576" i="1"/>
  <c r="O1575" i="1"/>
  <c r="B1575" i="1"/>
  <c r="O1574" i="1"/>
  <c r="B1574" i="1"/>
  <c r="O1573" i="1"/>
  <c r="B1573" i="1"/>
  <c r="O1572" i="1"/>
  <c r="B1572" i="1"/>
  <c r="O1571" i="1"/>
  <c r="B1571" i="1"/>
  <c r="O1570" i="1"/>
  <c r="B1570" i="1"/>
  <c r="O1569" i="1"/>
  <c r="B1569" i="1"/>
  <c r="O1568" i="1"/>
  <c r="B1568" i="1"/>
  <c r="O1567" i="1"/>
  <c r="B1567" i="1"/>
  <c r="O1566" i="1"/>
  <c r="O1565" i="1"/>
  <c r="B1565" i="1"/>
  <c r="O1564" i="1"/>
  <c r="B1564" i="1"/>
  <c r="O1563" i="1"/>
  <c r="B1563" i="1"/>
  <c r="O1562" i="1"/>
  <c r="B1562" i="1"/>
  <c r="O1561" i="1"/>
  <c r="B1561" i="1"/>
  <c r="O1560" i="1"/>
  <c r="B1560" i="1"/>
  <c r="O1559" i="1"/>
  <c r="B1559" i="1"/>
  <c r="O1558" i="1"/>
  <c r="B1558" i="1"/>
  <c r="O1557" i="1"/>
  <c r="B1557" i="1"/>
  <c r="O1556" i="1"/>
  <c r="B1556" i="1"/>
  <c r="O1555" i="1"/>
  <c r="B1555" i="1"/>
  <c r="O1554" i="1"/>
  <c r="B1554" i="1"/>
  <c r="O1553" i="1"/>
  <c r="O1552" i="1"/>
  <c r="B1552" i="1"/>
  <c r="O1551" i="1"/>
  <c r="B1551" i="1"/>
  <c r="O1550" i="1"/>
  <c r="B1550" i="1"/>
  <c r="O1549" i="1"/>
  <c r="B1549" i="1"/>
  <c r="O1548" i="1"/>
  <c r="B1548" i="1"/>
  <c r="O1547" i="1"/>
  <c r="B1547" i="1"/>
  <c r="O1546" i="1"/>
  <c r="B1546" i="1"/>
  <c r="O1545" i="1"/>
  <c r="B1545" i="1"/>
  <c r="O1544" i="1"/>
  <c r="B1544" i="1"/>
  <c r="O1543" i="1"/>
  <c r="B1543" i="1"/>
  <c r="O1542" i="1"/>
  <c r="B1542" i="1"/>
  <c r="O1541" i="1"/>
  <c r="B1541" i="1"/>
  <c r="O1540" i="1"/>
  <c r="O1539" i="1"/>
  <c r="B1539" i="1"/>
  <c r="O1538" i="1"/>
  <c r="B1538" i="1"/>
  <c r="O1537" i="1"/>
  <c r="B1537" i="1"/>
  <c r="O1536" i="1"/>
  <c r="B1536" i="1"/>
  <c r="O1535" i="1"/>
  <c r="B1535" i="1"/>
  <c r="O1534" i="1"/>
  <c r="B1534" i="1"/>
  <c r="O1533" i="1"/>
  <c r="B1533" i="1"/>
  <c r="O1532" i="1"/>
  <c r="B1532" i="1"/>
  <c r="O1531" i="1"/>
  <c r="B1531" i="1"/>
  <c r="O1530" i="1"/>
  <c r="B1530" i="1"/>
  <c r="O1529" i="1"/>
  <c r="B1529" i="1"/>
  <c r="O1528" i="1"/>
  <c r="B1528" i="1"/>
  <c r="O1527" i="1"/>
  <c r="O1526" i="1"/>
  <c r="B1526" i="1"/>
  <c r="O1525" i="1"/>
  <c r="B1525" i="1"/>
  <c r="O1524" i="1"/>
  <c r="B1524" i="1"/>
  <c r="O1523" i="1"/>
  <c r="B1523" i="1"/>
  <c r="O1522" i="1"/>
  <c r="B1522" i="1"/>
  <c r="O1521" i="1"/>
  <c r="B1521" i="1"/>
  <c r="O1520" i="1"/>
  <c r="B1520" i="1"/>
  <c r="O1519" i="1"/>
  <c r="B1519" i="1"/>
  <c r="O1518" i="1"/>
  <c r="B1518" i="1"/>
  <c r="O1517" i="1"/>
  <c r="B1517" i="1"/>
  <c r="O1516" i="1"/>
  <c r="B1516" i="1"/>
  <c r="O1515" i="1"/>
  <c r="B1515" i="1"/>
  <c r="O1514" i="1"/>
  <c r="O1513" i="1"/>
  <c r="B1513" i="1"/>
  <c r="O1512" i="1"/>
  <c r="B1512" i="1"/>
  <c r="O1511" i="1"/>
  <c r="B1511" i="1"/>
  <c r="O1510" i="1"/>
  <c r="B1510" i="1"/>
  <c r="O1509" i="1"/>
  <c r="B1509" i="1"/>
  <c r="O1508" i="1"/>
  <c r="B1508" i="1"/>
  <c r="O1507" i="1"/>
  <c r="B1507" i="1"/>
  <c r="O1506" i="1"/>
  <c r="B1506" i="1"/>
  <c r="O1505" i="1"/>
  <c r="B1505" i="1"/>
  <c r="O1504" i="1"/>
  <c r="B1504" i="1"/>
  <c r="O1503" i="1"/>
  <c r="B1503" i="1"/>
  <c r="O1502" i="1"/>
  <c r="B1502" i="1"/>
  <c r="O1501" i="1"/>
  <c r="O1500" i="1"/>
  <c r="B1500" i="1"/>
  <c r="O1499" i="1"/>
  <c r="B1499" i="1"/>
  <c r="O1498" i="1"/>
  <c r="B1498" i="1"/>
  <c r="O1497" i="1"/>
  <c r="B1497" i="1"/>
  <c r="O1496" i="1"/>
  <c r="B1496" i="1"/>
  <c r="O1495" i="1"/>
  <c r="B1495" i="1"/>
  <c r="O1494" i="1"/>
  <c r="B1494" i="1"/>
  <c r="O1493" i="1"/>
  <c r="B1493" i="1"/>
  <c r="O1492" i="1"/>
  <c r="B1492" i="1"/>
  <c r="O1491" i="1"/>
  <c r="B1491" i="1"/>
  <c r="O1490" i="1"/>
  <c r="B1490" i="1"/>
  <c r="O1489" i="1"/>
  <c r="B1489" i="1"/>
  <c r="O1488" i="1"/>
  <c r="O1487" i="1"/>
  <c r="B1487" i="1"/>
  <c r="O1486" i="1"/>
  <c r="B1486" i="1"/>
  <c r="O1485" i="1"/>
  <c r="B1485" i="1"/>
  <c r="O1484" i="1"/>
  <c r="B1484" i="1"/>
  <c r="O1483" i="1"/>
  <c r="B1483" i="1"/>
  <c r="O1482" i="1"/>
  <c r="B1482" i="1"/>
  <c r="O1481" i="1"/>
  <c r="B1481" i="1"/>
  <c r="O1480" i="1"/>
  <c r="B1480" i="1"/>
  <c r="O1479" i="1"/>
  <c r="B1479" i="1"/>
  <c r="O1478" i="1"/>
  <c r="B1478" i="1"/>
  <c r="O1477" i="1"/>
  <c r="B1477" i="1"/>
  <c r="O1476" i="1"/>
  <c r="B1476" i="1"/>
  <c r="O1475" i="1"/>
  <c r="O1474" i="1"/>
  <c r="B1474" i="1"/>
  <c r="O1473" i="1"/>
  <c r="B1473" i="1"/>
  <c r="O1472" i="1"/>
  <c r="B1472" i="1"/>
  <c r="O1471" i="1"/>
  <c r="B1471" i="1"/>
  <c r="O1470" i="1"/>
  <c r="B1470" i="1"/>
  <c r="O1469" i="1"/>
  <c r="B1469" i="1"/>
  <c r="O1468" i="1"/>
  <c r="B1468" i="1"/>
  <c r="O1467" i="1"/>
  <c r="B1467" i="1"/>
  <c r="O1466" i="1"/>
  <c r="B1466" i="1"/>
  <c r="O1465" i="1"/>
  <c r="B1465" i="1"/>
  <c r="O1464" i="1"/>
  <c r="B1464" i="1"/>
  <c r="O1463" i="1"/>
  <c r="B1463" i="1"/>
  <c r="O1462" i="1"/>
  <c r="O1461" i="1"/>
  <c r="B1461" i="1"/>
  <c r="O1460" i="1"/>
  <c r="B1460" i="1"/>
  <c r="O1459" i="1"/>
  <c r="B1459" i="1"/>
  <c r="O1458" i="1"/>
  <c r="B1458" i="1"/>
  <c r="O1457" i="1"/>
  <c r="B1457" i="1"/>
  <c r="O1456" i="1"/>
  <c r="B1456" i="1"/>
  <c r="O1455" i="1"/>
  <c r="B1455" i="1"/>
  <c r="O1454" i="1"/>
  <c r="B1454" i="1"/>
  <c r="O1453" i="1"/>
  <c r="B1453" i="1"/>
  <c r="O1452" i="1"/>
  <c r="B1452" i="1"/>
  <c r="O1451" i="1"/>
  <c r="B1451" i="1"/>
  <c r="O1450" i="1"/>
  <c r="B1450" i="1"/>
  <c r="O1449" i="1"/>
  <c r="O1448" i="1"/>
  <c r="B1448" i="1"/>
  <c r="O1447" i="1"/>
  <c r="B1447" i="1"/>
  <c r="O1446" i="1"/>
  <c r="B1446" i="1"/>
  <c r="O1445" i="1"/>
  <c r="B1445" i="1"/>
  <c r="O1444" i="1"/>
  <c r="B1444" i="1"/>
  <c r="O1443" i="1"/>
  <c r="B1443" i="1"/>
  <c r="O1442" i="1"/>
  <c r="B1442" i="1"/>
  <c r="O1441" i="1"/>
  <c r="B1441" i="1"/>
  <c r="O1440" i="1"/>
  <c r="B1440" i="1"/>
  <c r="O1439" i="1"/>
  <c r="B1439" i="1"/>
  <c r="O1438" i="1"/>
  <c r="B1438" i="1"/>
  <c r="O1437" i="1"/>
  <c r="B1437" i="1"/>
  <c r="O1436" i="1"/>
  <c r="O1435" i="1"/>
  <c r="B1435" i="1"/>
  <c r="O1434" i="1"/>
  <c r="B1434" i="1"/>
  <c r="O1433" i="1"/>
  <c r="B1433" i="1"/>
  <c r="O1432" i="1"/>
  <c r="B1432" i="1"/>
  <c r="O1431" i="1"/>
  <c r="B1431" i="1"/>
  <c r="O1430" i="1"/>
  <c r="B1430" i="1"/>
  <c r="O1429" i="1"/>
  <c r="B1429" i="1"/>
  <c r="O1428" i="1"/>
  <c r="B1428" i="1"/>
  <c r="O1427" i="1"/>
  <c r="B1427" i="1"/>
  <c r="O1426" i="1"/>
  <c r="B1426" i="1"/>
  <c r="O1425" i="1"/>
  <c r="B1425" i="1"/>
  <c r="O1424" i="1"/>
  <c r="B1424" i="1"/>
  <c r="O1423" i="1"/>
  <c r="O1422" i="1"/>
  <c r="B1422" i="1"/>
  <c r="O1421" i="1"/>
  <c r="B1421" i="1"/>
  <c r="O1420" i="1"/>
  <c r="B1420" i="1"/>
  <c r="O1419" i="1"/>
  <c r="B1419" i="1"/>
  <c r="O1418" i="1"/>
  <c r="B1418" i="1"/>
  <c r="O1417" i="1"/>
  <c r="B1417" i="1"/>
  <c r="O1416" i="1"/>
  <c r="B1416" i="1"/>
  <c r="O1415" i="1"/>
  <c r="B1415" i="1"/>
  <c r="O1414" i="1"/>
  <c r="B1414" i="1"/>
  <c r="O1413" i="1"/>
  <c r="B1413" i="1"/>
  <c r="O1412" i="1"/>
  <c r="B1412" i="1"/>
  <c r="O1411" i="1"/>
  <c r="B1411" i="1"/>
  <c r="O1410" i="1"/>
  <c r="O1409" i="1"/>
  <c r="B1409" i="1"/>
  <c r="O1408" i="1"/>
  <c r="B1408" i="1"/>
  <c r="O1407" i="1"/>
  <c r="B1407" i="1"/>
  <c r="O1406" i="1"/>
  <c r="B1406" i="1"/>
  <c r="O1405" i="1"/>
  <c r="B1405" i="1"/>
  <c r="O1404" i="1"/>
  <c r="B1404" i="1"/>
  <c r="O1403" i="1"/>
  <c r="B1403" i="1"/>
  <c r="O1402" i="1"/>
  <c r="B1402" i="1"/>
  <c r="O1401" i="1"/>
  <c r="B1401" i="1"/>
  <c r="O1400" i="1"/>
  <c r="B1400" i="1"/>
  <c r="O1399" i="1"/>
  <c r="B1399" i="1"/>
  <c r="O1398" i="1"/>
  <c r="B1398" i="1"/>
  <c r="O1397" i="1"/>
  <c r="O1396" i="1"/>
  <c r="B1396" i="1"/>
  <c r="O1395" i="1"/>
  <c r="B1395" i="1"/>
  <c r="O1394" i="1"/>
  <c r="B1394" i="1"/>
  <c r="O1393" i="1"/>
  <c r="B1393" i="1"/>
  <c r="O1392" i="1"/>
  <c r="B1392" i="1"/>
  <c r="O1391" i="1"/>
  <c r="B1391" i="1"/>
  <c r="O1390" i="1"/>
  <c r="B1390" i="1"/>
  <c r="O1389" i="1"/>
  <c r="B1389" i="1"/>
  <c r="O1388" i="1"/>
  <c r="B1388" i="1"/>
  <c r="O1387" i="1"/>
  <c r="B1387" i="1"/>
  <c r="O1386" i="1"/>
  <c r="B1386" i="1"/>
  <c r="O1385" i="1"/>
  <c r="B1385" i="1"/>
  <c r="O1384" i="1"/>
  <c r="O1383" i="1"/>
  <c r="B1383" i="1"/>
  <c r="O1382" i="1"/>
  <c r="B1382" i="1"/>
  <c r="O1381" i="1"/>
  <c r="B1381" i="1"/>
  <c r="O1380" i="1"/>
  <c r="B1380" i="1"/>
  <c r="O1379" i="1"/>
  <c r="B1379" i="1"/>
  <c r="O1378" i="1"/>
  <c r="B1378" i="1"/>
  <c r="O1377" i="1"/>
  <c r="B1377" i="1"/>
  <c r="O1376" i="1"/>
  <c r="B1376" i="1"/>
  <c r="O1375" i="1"/>
  <c r="B1375" i="1"/>
  <c r="O1374" i="1"/>
  <c r="B1374" i="1"/>
  <c r="O1373" i="1"/>
  <c r="B1373" i="1"/>
  <c r="O1372" i="1"/>
  <c r="B1372" i="1"/>
  <c r="O1371" i="1"/>
  <c r="O1370" i="1"/>
  <c r="B1370" i="1"/>
  <c r="O1369" i="1"/>
  <c r="B1369" i="1"/>
  <c r="O1368" i="1"/>
  <c r="B1368" i="1"/>
  <c r="O1367" i="1"/>
  <c r="B1367" i="1"/>
  <c r="O1366" i="1"/>
  <c r="B1366" i="1"/>
  <c r="O1365" i="1"/>
  <c r="B1365" i="1"/>
  <c r="O1364" i="1"/>
  <c r="B1364" i="1"/>
  <c r="O1363" i="1"/>
  <c r="B1363" i="1"/>
  <c r="O1362" i="1"/>
  <c r="B1362" i="1"/>
  <c r="O1361" i="1"/>
  <c r="B1361" i="1"/>
  <c r="O1360" i="1"/>
  <c r="B1360" i="1"/>
  <c r="O1359" i="1"/>
  <c r="B1359" i="1"/>
  <c r="O1358" i="1"/>
  <c r="O1357" i="1"/>
  <c r="B1357" i="1"/>
  <c r="O1356" i="1"/>
  <c r="B1356" i="1"/>
  <c r="O1355" i="1"/>
  <c r="B1355" i="1"/>
  <c r="O1354" i="1"/>
  <c r="B1354" i="1"/>
  <c r="O1353" i="1"/>
  <c r="B1353" i="1"/>
  <c r="O1352" i="1"/>
  <c r="B1352" i="1"/>
  <c r="O1351" i="1"/>
  <c r="B1351" i="1"/>
  <c r="O1350" i="1"/>
  <c r="B1350" i="1"/>
  <c r="O1349" i="1"/>
  <c r="B1349" i="1"/>
  <c r="O1348" i="1"/>
  <c r="B1348" i="1"/>
  <c r="O1347" i="1"/>
  <c r="B1347" i="1"/>
  <c r="O1346" i="1"/>
  <c r="B1346" i="1"/>
  <c r="O1345" i="1"/>
  <c r="O1344" i="1"/>
  <c r="B1344" i="1"/>
  <c r="O1343" i="1"/>
  <c r="B1343" i="1"/>
  <c r="O1342" i="1"/>
  <c r="B1342" i="1"/>
  <c r="O1341" i="1"/>
  <c r="B1341" i="1"/>
  <c r="O1340" i="1"/>
  <c r="B1340" i="1"/>
  <c r="O1339" i="1"/>
  <c r="B1339" i="1"/>
  <c r="O1338" i="1"/>
  <c r="B1338" i="1"/>
  <c r="O1337" i="1"/>
  <c r="B1337" i="1"/>
  <c r="O1336" i="1"/>
  <c r="B1336" i="1"/>
  <c r="O1335" i="1"/>
  <c r="B1335" i="1"/>
  <c r="O1334" i="1"/>
  <c r="B1334" i="1"/>
  <c r="O1333" i="1"/>
  <c r="B1333" i="1"/>
  <c r="O1332" i="1"/>
  <c r="O1331" i="1"/>
  <c r="B1331" i="1"/>
  <c r="O1330" i="1"/>
  <c r="B1330" i="1"/>
  <c r="O1329" i="1"/>
  <c r="B1329" i="1"/>
  <c r="O1328" i="1"/>
  <c r="B1328" i="1"/>
  <c r="O1327" i="1"/>
  <c r="B1327" i="1"/>
  <c r="O1326" i="1"/>
  <c r="B1326" i="1"/>
  <c r="O1325" i="1"/>
  <c r="B1325" i="1"/>
  <c r="O1324" i="1"/>
  <c r="B1324" i="1"/>
  <c r="O1323" i="1"/>
  <c r="B1323" i="1"/>
  <c r="O1322" i="1"/>
  <c r="B1322" i="1"/>
  <c r="O1321" i="1"/>
  <c r="B1321" i="1"/>
  <c r="O1320" i="1"/>
  <c r="B1320" i="1"/>
  <c r="O1319" i="1"/>
  <c r="O1318" i="1"/>
  <c r="B1318" i="1"/>
  <c r="O1317" i="1"/>
  <c r="B1317" i="1"/>
  <c r="O1316" i="1"/>
  <c r="B1316" i="1"/>
  <c r="O1315" i="1"/>
  <c r="B1315" i="1"/>
  <c r="O1314" i="1"/>
  <c r="B1314" i="1"/>
  <c r="O1313" i="1"/>
  <c r="B1313" i="1"/>
  <c r="O1312" i="1"/>
  <c r="B1312" i="1"/>
  <c r="O1311" i="1"/>
  <c r="B1311" i="1"/>
  <c r="O1310" i="1"/>
  <c r="B1310" i="1"/>
  <c r="O1309" i="1"/>
  <c r="B1309" i="1"/>
  <c r="O1308" i="1"/>
  <c r="B1308" i="1"/>
  <c r="O1307" i="1"/>
  <c r="B1307" i="1"/>
  <c r="O1306" i="1"/>
  <c r="O1305" i="1"/>
  <c r="B1305" i="1"/>
  <c r="O1304" i="1"/>
  <c r="B1304" i="1"/>
  <c r="O1303" i="1"/>
  <c r="B1303" i="1"/>
  <c r="O1302" i="1"/>
  <c r="B1302" i="1"/>
  <c r="O1301" i="1"/>
  <c r="B1301" i="1"/>
  <c r="O1300" i="1"/>
  <c r="B1300" i="1"/>
  <c r="O1299" i="1"/>
  <c r="B1299" i="1"/>
  <c r="O1298" i="1"/>
  <c r="B1298" i="1"/>
  <c r="O1297" i="1"/>
  <c r="B1297" i="1"/>
  <c r="O1296" i="1"/>
  <c r="B1296" i="1"/>
  <c r="O1295" i="1"/>
  <c r="B1295" i="1"/>
  <c r="O1294" i="1"/>
  <c r="B1294" i="1"/>
  <c r="O1293" i="1"/>
  <c r="O1292" i="1"/>
  <c r="B1292" i="1"/>
  <c r="O1291" i="1"/>
  <c r="B1291" i="1"/>
  <c r="O1290" i="1"/>
  <c r="B1290" i="1"/>
  <c r="O1289" i="1"/>
  <c r="B1289" i="1"/>
  <c r="O1288" i="1"/>
  <c r="B1288" i="1"/>
  <c r="O1287" i="1"/>
  <c r="B1287" i="1"/>
  <c r="O1286" i="1"/>
  <c r="B1286" i="1"/>
  <c r="O1285" i="1"/>
  <c r="B1285" i="1"/>
  <c r="O1284" i="1"/>
  <c r="B1284" i="1"/>
  <c r="O1283" i="1"/>
  <c r="B1283" i="1"/>
  <c r="O1282" i="1"/>
  <c r="B1282" i="1"/>
  <c r="O1281" i="1"/>
  <c r="B1281" i="1"/>
  <c r="O1280" i="1"/>
  <c r="O1279" i="1"/>
  <c r="B1279" i="1"/>
  <c r="O1278" i="1"/>
  <c r="B1278" i="1"/>
  <c r="O1277" i="1"/>
  <c r="B1277" i="1"/>
  <c r="O1276" i="1"/>
  <c r="B1276" i="1"/>
  <c r="O1275" i="1"/>
  <c r="B1275" i="1"/>
  <c r="O1274" i="1"/>
  <c r="B1274" i="1"/>
  <c r="O1273" i="1"/>
  <c r="B1273" i="1"/>
  <c r="O1272" i="1"/>
  <c r="B1272" i="1"/>
  <c r="O1271" i="1"/>
  <c r="B1271" i="1"/>
  <c r="O1270" i="1"/>
  <c r="B1270" i="1"/>
  <c r="O1269" i="1"/>
  <c r="B1269" i="1"/>
  <c r="O1268" i="1"/>
  <c r="B1268" i="1"/>
  <c r="O1267" i="1"/>
  <c r="O1266" i="1"/>
  <c r="B1266" i="1"/>
  <c r="O1265" i="1"/>
  <c r="B1265" i="1"/>
  <c r="O1264" i="1"/>
  <c r="B1264" i="1"/>
  <c r="O1263" i="1"/>
  <c r="B1263" i="1"/>
  <c r="O1262" i="1"/>
  <c r="B1262" i="1"/>
  <c r="O1261" i="1"/>
  <c r="B1261" i="1"/>
  <c r="O1260" i="1"/>
  <c r="B1260" i="1"/>
  <c r="O1259" i="1"/>
  <c r="B1259" i="1"/>
  <c r="O1258" i="1"/>
  <c r="B1258" i="1"/>
  <c r="O1257" i="1"/>
  <c r="B1257" i="1"/>
  <c r="O1256" i="1"/>
  <c r="B1256" i="1"/>
  <c r="O1255" i="1"/>
  <c r="B1255" i="1"/>
  <c r="O1254" i="1"/>
  <c r="O1253" i="1"/>
  <c r="B1253" i="1"/>
  <c r="O1252" i="1"/>
  <c r="B1252" i="1"/>
  <c r="O1251" i="1"/>
  <c r="B1251" i="1"/>
  <c r="O1250" i="1"/>
  <c r="B1250" i="1"/>
  <c r="O1249" i="1"/>
  <c r="B1249" i="1"/>
  <c r="O1248" i="1"/>
  <c r="B1248" i="1"/>
  <c r="O1247" i="1"/>
  <c r="B1247" i="1"/>
  <c r="O1246" i="1"/>
  <c r="B1246" i="1"/>
  <c r="O1245" i="1"/>
  <c r="B1245" i="1"/>
  <c r="O1244" i="1"/>
  <c r="B1244" i="1"/>
  <c r="O1243" i="1"/>
  <c r="B1243" i="1"/>
  <c r="O1242" i="1"/>
  <c r="B1242" i="1"/>
  <c r="O1241" i="1"/>
  <c r="O1240" i="1"/>
  <c r="B1240" i="1"/>
  <c r="O1239" i="1"/>
  <c r="B1239" i="1"/>
  <c r="O1238" i="1"/>
  <c r="B1238" i="1"/>
  <c r="O1237" i="1"/>
  <c r="B1237" i="1"/>
  <c r="O1236" i="1"/>
  <c r="B1236" i="1"/>
  <c r="O1235" i="1"/>
  <c r="B1235" i="1"/>
  <c r="O1234" i="1"/>
  <c r="B1234" i="1"/>
  <c r="O1233" i="1"/>
  <c r="B1233" i="1"/>
  <c r="O1232" i="1"/>
  <c r="B1232" i="1"/>
  <c r="O1231" i="1"/>
  <c r="B1231" i="1"/>
  <c r="O1230" i="1"/>
  <c r="B1230" i="1"/>
  <c r="O1229" i="1"/>
  <c r="B1229" i="1"/>
  <c r="O1228" i="1"/>
  <c r="O1227" i="1"/>
  <c r="B1227" i="1"/>
  <c r="O1226" i="1"/>
  <c r="B1226" i="1"/>
  <c r="O1225" i="1"/>
  <c r="B1225" i="1"/>
  <c r="O1224" i="1"/>
  <c r="B1224" i="1"/>
  <c r="O1223" i="1"/>
  <c r="B1223" i="1"/>
  <c r="O1222" i="1"/>
  <c r="B1222" i="1"/>
  <c r="O1221" i="1"/>
  <c r="B1221" i="1"/>
  <c r="O1220" i="1"/>
  <c r="B1220" i="1"/>
  <c r="O1219" i="1"/>
  <c r="B1219" i="1"/>
  <c r="O1218" i="1"/>
  <c r="B1218" i="1"/>
  <c r="O1217" i="1"/>
  <c r="B1217" i="1"/>
  <c r="O1216" i="1"/>
  <c r="B1216" i="1"/>
  <c r="O1215" i="1"/>
  <c r="O1214" i="1"/>
  <c r="B1214" i="1"/>
  <c r="O1213" i="1"/>
  <c r="B1213" i="1"/>
  <c r="O1212" i="1"/>
  <c r="B1212" i="1"/>
  <c r="O1211" i="1"/>
  <c r="B1211" i="1"/>
  <c r="O1210" i="1"/>
  <c r="B1210" i="1"/>
  <c r="O1209" i="1"/>
  <c r="B1209" i="1"/>
  <c r="O1208" i="1"/>
  <c r="B1208" i="1"/>
  <c r="O1207" i="1"/>
  <c r="B1207" i="1"/>
  <c r="O1206" i="1"/>
  <c r="B1206" i="1"/>
  <c r="O1205" i="1"/>
  <c r="B1205" i="1"/>
  <c r="O1204" i="1"/>
  <c r="B1204" i="1"/>
  <c r="O1203" i="1"/>
  <c r="B1203" i="1"/>
  <c r="O1202" i="1"/>
  <c r="O1201" i="1"/>
  <c r="B1201" i="1"/>
  <c r="O1200" i="1"/>
  <c r="B1200" i="1"/>
  <c r="O1199" i="1"/>
  <c r="B1199" i="1"/>
  <c r="O1198" i="1"/>
  <c r="B1198" i="1"/>
  <c r="O1197" i="1"/>
  <c r="B1197" i="1"/>
  <c r="O1196" i="1"/>
  <c r="B1196" i="1"/>
  <c r="O1195" i="1"/>
  <c r="B1195" i="1"/>
  <c r="O1194" i="1"/>
  <c r="B1194" i="1"/>
  <c r="O1193" i="1"/>
  <c r="B1193" i="1"/>
  <c r="O1192" i="1"/>
  <c r="B1192" i="1"/>
  <c r="O1191" i="1"/>
  <c r="B1191" i="1"/>
  <c r="O1190" i="1"/>
  <c r="B1190" i="1"/>
  <c r="O1189" i="1"/>
  <c r="O1188" i="1"/>
  <c r="B1188" i="1"/>
  <c r="O1187" i="1"/>
  <c r="B1187" i="1"/>
  <c r="O1186" i="1"/>
  <c r="B1186" i="1"/>
  <c r="O1185" i="1"/>
  <c r="B1185" i="1"/>
  <c r="O1184" i="1"/>
  <c r="B1184" i="1"/>
  <c r="O1183" i="1"/>
  <c r="B1183" i="1"/>
  <c r="O1182" i="1"/>
  <c r="B1182" i="1"/>
  <c r="O1181" i="1"/>
  <c r="B1181" i="1"/>
  <c r="O1180" i="1"/>
  <c r="B1180" i="1"/>
  <c r="O1179" i="1"/>
  <c r="B1179" i="1"/>
  <c r="O1178" i="1"/>
  <c r="B1178" i="1"/>
  <c r="O1177" i="1"/>
  <c r="B1177" i="1"/>
  <c r="O1176" i="1"/>
  <c r="O1175" i="1"/>
  <c r="B1175" i="1"/>
  <c r="O1174" i="1"/>
  <c r="B1174" i="1"/>
  <c r="O1173" i="1"/>
  <c r="B1173" i="1"/>
  <c r="O1172" i="1"/>
  <c r="B1172" i="1"/>
  <c r="O1171" i="1"/>
  <c r="B1171" i="1"/>
  <c r="O1170" i="1"/>
  <c r="B1170" i="1"/>
  <c r="O1169" i="1"/>
  <c r="B1169" i="1"/>
  <c r="O1168" i="1"/>
  <c r="B1168" i="1"/>
  <c r="O1167" i="1"/>
  <c r="B1167" i="1"/>
  <c r="O1166" i="1"/>
  <c r="B1166" i="1"/>
  <c r="O1165" i="1"/>
  <c r="B1165" i="1"/>
  <c r="O1164" i="1"/>
  <c r="B1164" i="1"/>
  <c r="O1163" i="1"/>
  <c r="O1162" i="1"/>
  <c r="B1162" i="1"/>
  <c r="O1161" i="1"/>
  <c r="B1161" i="1"/>
  <c r="O1160" i="1"/>
  <c r="B1160" i="1"/>
  <c r="O1159" i="1"/>
  <c r="B1159" i="1"/>
  <c r="O1158" i="1"/>
  <c r="B1158" i="1"/>
  <c r="O1157" i="1"/>
  <c r="B1157" i="1"/>
  <c r="O1156" i="1"/>
  <c r="B1156" i="1"/>
  <c r="O1155" i="1"/>
  <c r="B1155" i="1"/>
  <c r="O1154" i="1"/>
  <c r="B1154" i="1"/>
  <c r="O1153" i="1"/>
  <c r="B1153" i="1"/>
  <c r="O1152" i="1"/>
  <c r="B1152" i="1"/>
  <c r="O1151" i="1"/>
  <c r="B1151" i="1"/>
  <c r="O1150" i="1"/>
  <c r="O1149" i="1"/>
  <c r="B1149" i="1"/>
  <c r="O1148" i="1"/>
  <c r="B1148" i="1"/>
  <c r="O1147" i="1"/>
  <c r="B1147" i="1"/>
  <c r="O1146" i="1"/>
  <c r="B1146" i="1"/>
  <c r="O1145" i="1"/>
  <c r="B1145" i="1"/>
  <c r="O1144" i="1"/>
  <c r="B1144" i="1"/>
  <c r="O1143" i="1"/>
  <c r="B1143" i="1"/>
  <c r="O1142" i="1"/>
  <c r="B1142" i="1"/>
  <c r="O1141" i="1"/>
  <c r="B1141" i="1"/>
  <c r="O1140" i="1"/>
  <c r="B1140" i="1"/>
  <c r="O1139" i="1"/>
  <c r="B1139" i="1"/>
  <c r="O1138" i="1"/>
  <c r="B1138" i="1"/>
  <c r="O1137" i="1"/>
  <c r="O1136" i="1"/>
  <c r="B1136" i="1"/>
  <c r="O1135" i="1"/>
  <c r="B1135" i="1"/>
  <c r="O1134" i="1"/>
  <c r="B1134" i="1"/>
  <c r="O1133" i="1"/>
  <c r="B1133" i="1"/>
  <c r="O1132" i="1"/>
  <c r="B1132" i="1"/>
  <c r="O1131" i="1"/>
  <c r="B1131" i="1"/>
  <c r="O1130" i="1"/>
  <c r="B1130" i="1"/>
  <c r="O1129" i="1"/>
  <c r="B1129" i="1"/>
  <c r="O1128" i="1"/>
  <c r="B1128" i="1"/>
  <c r="O1127" i="1"/>
  <c r="B1127" i="1"/>
  <c r="O1126" i="1"/>
  <c r="B1126" i="1"/>
  <c r="O1125" i="1"/>
  <c r="B1125" i="1"/>
  <c r="O1124" i="1"/>
  <c r="O1123" i="1"/>
  <c r="B1123" i="1"/>
  <c r="O1122" i="1"/>
  <c r="B1122" i="1"/>
  <c r="O1121" i="1"/>
  <c r="B1121" i="1"/>
  <c r="O1120" i="1"/>
  <c r="B1120" i="1"/>
  <c r="O1119" i="1"/>
  <c r="B1119" i="1"/>
  <c r="O1118" i="1"/>
  <c r="B1118" i="1"/>
  <c r="O1117" i="1"/>
  <c r="B1117" i="1"/>
  <c r="O1116" i="1"/>
  <c r="B1116" i="1"/>
  <c r="O1115" i="1"/>
  <c r="B1115" i="1"/>
  <c r="O1114" i="1"/>
  <c r="B1114" i="1"/>
  <c r="O1113" i="1"/>
  <c r="B1113" i="1"/>
  <c r="O1112" i="1"/>
  <c r="B1112" i="1"/>
  <c r="O1111" i="1"/>
  <c r="O1110" i="1"/>
  <c r="B1110" i="1"/>
  <c r="O1109" i="1"/>
  <c r="B1109" i="1"/>
  <c r="O1108" i="1"/>
  <c r="B1108" i="1"/>
  <c r="O1107" i="1"/>
  <c r="B1107" i="1"/>
  <c r="O1106" i="1"/>
  <c r="B1106" i="1"/>
  <c r="O1105" i="1"/>
  <c r="B1105" i="1"/>
  <c r="O1104" i="1"/>
  <c r="B1104" i="1"/>
  <c r="O1103" i="1"/>
  <c r="B1103" i="1"/>
  <c r="O1102" i="1"/>
  <c r="B1102" i="1"/>
  <c r="O1101" i="1"/>
  <c r="B1101" i="1"/>
  <c r="O1100" i="1"/>
  <c r="B1100" i="1"/>
  <c r="O1099" i="1"/>
  <c r="B1099" i="1"/>
  <c r="O1098" i="1"/>
  <c r="O1097" i="1"/>
  <c r="B1097" i="1"/>
  <c r="O1096" i="1"/>
  <c r="B1096" i="1"/>
  <c r="O1095" i="1"/>
  <c r="B1095" i="1"/>
  <c r="O1094" i="1"/>
  <c r="B1094" i="1"/>
  <c r="O1093" i="1"/>
  <c r="B1093" i="1"/>
  <c r="O1092" i="1"/>
  <c r="B1092" i="1"/>
  <c r="O1091" i="1"/>
  <c r="B1091" i="1"/>
  <c r="O1090" i="1"/>
  <c r="B1090" i="1"/>
  <c r="O1089" i="1"/>
  <c r="B1089" i="1"/>
  <c r="O1088" i="1"/>
  <c r="B1088" i="1"/>
  <c r="O1087" i="1"/>
  <c r="B1087" i="1"/>
  <c r="O1086" i="1"/>
  <c r="B1086" i="1"/>
  <c r="O1085" i="1"/>
  <c r="O1084" i="1"/>
  <c r="B1084" i="1"/>
  <c r="O1083" i="1"/>
  <c r="B1083" i="1"/>
  <c r="O1082" i="1"/>
  <c r="B1082" i="1"/>
  <c r="O1081" i="1"/>
  <c r="B1081" i="1"/>
  <c r="O1080" i="1"/>
  <c r="B1080" i="1"/>
  <c r="O1079" i="1"/>
  <c r="B1079" i="1"/>
  <c r="O1078" i="1"/>
  <c r="B1078" i="1"/>
  <c r="O1077" i="1"/>
  <c r="B1077" i="1"/>
  <c r="O1076" i="1"/>
  <c r="B1076" i="1"/>
  <c r="O1075" i="1"/>
  <c r="B1075" i="1"/>
  <c r="O1074" i="1"/>
  <c r="B1074" i="1"/>
  <c r="O1073" i="1"/>
  <c r="B1073" i="1"/>
  <c r="O1072" i="1"/>
  <c r="O1071" i="1"/>
  <c r="B1071" i="1"/>
  <c r="O1070" i="1"/>
  <c r="B1070" i="1"/>
  <c r="O1069" i="1"/>
  <c r="B1069" i="1"/>
  <c r="O1068" i="1"/>
  <c r="B1068" i="1"/>
  <c r="O1067" i="1"/>
  <c r="B1067" i="1"/>
  <c r="O1066" i="1"/>
  <c r="B1066" i="1"/>
  <c r="O1065" i="1"/>
  <c r="B1065" i="1"/>
  <c r="O1064" i="1"/>
  <c r="B1064" i="1"/>
  <c r="O1063" i="1"/>
  <c r="B1063" i="1"/>
  <c r="O1062" i="1"/>
  <c r="B1062" i="1"/>
  <c r="O1061" i="1"/>
  <c r="B1061" i="1"/>
  <c r="O1060" i="1"/>
  <c r="B1060" i="1"/>
  <c r="O1059" i="1"/>
  <c r="O1058" i="1"/>
  <c r="B1058" i="1"/>
  <c r="O1057" i="1"/>
  <c r="B1057" i="1"/>
  <c r="O1056" i="1"/>
  <c r="B1056" i="1"/>
  <c r="O1055" i="1"/>
  <c r="B1055" i="1"/>
  <c r="O1054" i="1"/>
  <c r="B1054" i="1"/>
  <c r="O1053" i="1"/>
  <c r="B1053" i="1"/>
  <c r="O1052" i="1"/>
  <c r="B1052" i="1"/>
  <c r="O1051" i="1"/>
  <c r="B1051" i="1"/>
  <c r="O1050" i="1"/>
  <c r="B1050" i="1"/>
  <c r="O1049" i="1"/>
  <c r="B1049" i="1"/>
  <c r="O1048" i="1"/>
  <c r="B1048" i="1"/>
  <c r="O1047" i="1"/>
  <c r="B1047" i="1"/>
  <c r="O1046" i="1"/>
  <c r="O1045" i="1"/>
  <c r="B1045" i="1"/>
  <c r="O1044" i="1"/>
  <c r="B1044" i="1"/>
  <c r="O1043" i="1"/>
  <c r="B1043" i="1"/>
  <c r="O1042" i="1"/>
  <c r="B1042" i="1"/>
  <c r="O1041" i="1"/>
  <c r="B1041" i="1"/>
  <c r="O1040" i="1"/>
  <c r="B1040" i="1"/>
  <c r="O1039" i="1"/>
  <c r="B1039" i="1"/>
  <c r="O1038" i="1"/>
  <c r="B1038" i="1"/>
  <c r="O1037" i="1"/>
  <c r="B1037" i="1"/>
  <c r="O1036" i="1"/>
  <c r="B1036" i="1"/>
  <c r="O1035" i="1"/>
  <c r="B1035" i="1"/>
  <c r="O1034" i="1"/>
  <c r="B1034" i="1"/>
  <c r="O1033" i="1"/>
  <c r="O1032" i="1"/>
  <c r="B1032" i="1"/>
  <c r="O1031" i="1"/>
  <c r="B1031" i="1"/>
  <c r="O1030" i="1"/>
  <c r="B1030" i="1"/>
  <c r="O1029" i="1"/>
  <c r="B1029" i="1"/>
  <c r="O1028" i="1"/>
  <c r="B1028" i="1"/>
  <c r="O1027" i="1"/>
  <c r="B1027" i="1"/>
  <c r="O1026" i="1"/>
  <c r="B1026" i="1"/>
  <c r="O1025" i="1"/>
  <c r="B1025" i="1"/>
  <c r="O1024" i="1"/>
  <c r="B1024" i="1"/>
  <c r="O1023" i="1"/>
  <c r="B1023" i="1"/>
  <c r="O1022" i="1"/>
  <c r="B1022" i="1"/>
  <c r="O1021" i="1"/>
  <c r="B1021" i="1"/>
  <c r="O1020" i="1"/>
  <c r="O1019" i="1"/>
  <c r="B1019" i="1"/>
  <c r="O1018" i="1"/>
  <c r="B1018" i="1"/>
  <c r="O1017" i="1"/>
  <c r="B1017" i="1"/>
  <c r="O1016" i="1"/>
  <c r="B1016" i="1"/>
  <c r="O1015" i="1"/>
  <c r="B1015" i="1"/>
  <c r="O1014" i="1"/>
  <c r="B1014" i="1"/>
  <c r="O1013" i="1"/>
  <c r="B1013" i="1"/>
  <c r="O1012" i="1"/>
  <c r="B1012" i="1"/>
  <c r="O1011" i="1"/>
  <c r="B1011" i="1"/>
  <c r="O1010" i="1"/>
  <c r="B1010" i="1"/>
  <c r="O1009" i="1"/>
  <c r="B1009" i="1"/>
  <c r="O1008" i="1"/>
  <c r="B1008" i="1"/>
  <c r="O1007" i="1"/>
  <c r="B1006" i="1"/>
  <c r="O1005" i="1"/>
  <c r="B1005" i="1"/>
  <c r="O1004" i="1"/>
  <c r="B1004" i="1"/>
  <c r="O1003" i="1"/>
  <c r="B1003" i="1"/>
  <c r="O1002" i="1"/>
  <c r="B1002" i="1"/>
  <c r="O1001" i="1"/>
  <c r="B1001" i="1"/>
  <c r="O1000" i="1"/>
  <c r="B1000" i="1"/>
  <c r="O999" i="1"/>
  <c r="B999" i="1"/>
  <c r="O998" i="1"/>
  <c r="B998" i="1"/>
  <c r="O997" i="1"/>
  <c r="B997" i="1"/>
  <c r="O996" i="1"/>
  <c r="B996" i="1"/>
  <c r="O995" i="1"/>
  <c r="B995" i="1"/>
  <c r="O994" i="1"/>
  <c r="O993" i="1"/>
  <c r="B993" i="1"/>
  <c r="O992" i="1"/>
  <c r="B992" i="1"/>
  <c r="O991" i="1"/>
  <c r="B991" i="1"/>
  <c r="O990" i="1"/>
  <c r="B990" i="1"/>
  <c r="O989" i="1"/>
  <c r="B989" i="1"/>
  <c r="O988" i="1"/>
  <c r="B988" i="1"/>
  <c r="O987" i="1"/>
  <c r="B987" i="1"/>
  <c r="O986" i="1"/>
  <c r="B986" i="1"/>
  <c r="O985" i="1"/>
  <c r="B985" i="1"/>
  <c r="O984" i="1"/>
  <c r="B984" i="1"/>
  <c r="O983" i="1"/>
  <c r="B983" i="1"/>
  <c r="O982" i="1"/>
  <c r="B982" i="1"/>
  <c r="O981" i="1"/>
  <c r="O980" i="1"/>
  <c r="B980" i="1"/>
  <c r="O979" i="1"/>
  <c r="B979" i="1"/>
  <c r="O978" i="1"/>
  <c r="B978" i="1"/>
  <c r="O977" i="1"/>
  <c r="B977" i="1"/>
  <c r="O976" i="1"/>
  <c r="B976" i="1"/>
  <c r="O975" i="1"/>
  <c r="B975" i="1"/>
  <c r="O974" i="1"/>
  <c r="B974" i="1"/>
  <c r="O973" i="1"/>
  <c r="B973" i="1"/>
  <c r="O972" i="1"/>
  <c r="B972" i="1"/>
  <c r="O971" i="1"/>
  <c r="B971" i="1"/>
  <c r="O970" i="1"/>
  <c r="B970" i="1"/>
  <c r="O969" i="1"/>
  <c r="B969" i="1"/>
  <c r="O968" i="1"/>
  <c r="O967" i="1"/>
  <c r="B967" i="1"/>
  <c r="O966" i="1"/>
  <c r="B966" i="1"/>
  <c r="O965" i="1"/>
  <c r="B965" i="1"/>
  <c r="O964" i="1"/>
  <c r="B964" i="1"/>
  <c r="O963" i="1"/>
  <c r="B963" i="1"/>
  <c r="O962" i="1"/>
  <c r="B962" i="1"/>
  <c r="O961" i="1"/>
  <c r="B961" i="1"/>
  <c r="O960" i="1"/>
  <c r="B960" i="1"/>
  <c r="O959" i="1"/>
  <c r="B959" i="1"/>
  <c r="O958" i="1"/>
  <c r="B958" i="1"/>
  <c r="O957" i="1"/>
  <c r="B957" i="1"/>
  <c r="O956" i="1"/>
  <c r="B956" i="1"/>
  <c r="O955" i="1"/>
  <c r="O954" i="1"/>
  <c r="B954" i="1"/>
  <c r="O953" i="1"/>
  <c r="B953" i="1"/>
  <c r="O952" i="1"/>
  <c r="B952" i="1"/>
  <c r="O951" i="1"/>
  <c r="B951" i="1"/>
  <c r="O950" i="1"/>
  <c r="B950" i="1"/>
  <c r="O949" i="1"/>
  <c r="B949" i="1"/>
  <c r="O948" i="1"/>
  <c r="B948" i="1"/>
  <c r="O947" i="1"/>
  <c r="B947" i="1"/>
  <c r="O946" i="1"/>
  <c r="B946" i="1"/>
  <c r="O945" i="1"/>
  <c r="B945" i="1"/>
  <c r="O944" i="1"/>
  <c r="B944" i="1"/>
  <c r="O943" i="1"/>
  <c r="B943" i="1"/>
  <c r="O942" i="1"/>
  <c r="O941" i="1"/>
  <c r="B941" i="1"/>
  <c r="O940" i="1"/>
  <c r="B940" i="1"/>
  <c r="O939" i="1"/>
  <c r="B939" i="1"/>
  <c r="O938" i="1"/>
  <c r="B938" i="1"/>
  <c r="O937" i="1"/>
  <c r="B937" i="1"/>
  <c r="O936" i="1"/>
  <c r="B936" i="1"/>
  <c r="O935" i="1"/>
  <c r="B935" i="1"/>
  <c r="O934" i="1"/>
  <c r="B934" i="1"/>
  <c r="O933" i="1"/>
  <c r="B933" i="1"/>
  <c r="O932" i="1"/>
  <c r="B932" i="1"/>
  <c r="O931" i="1"/>
  <c r="B931" i="1"/>
  <c r="O930" i="1"/>
  <c r="B930" i="1"/>
  <c r="O929" i="1"/>
  <c r="O928" i="1"/>
  <c r="B928" i="1"/>
  <c r="O927" i="1"/>
  <c r="B927" i="1"/>
  <c r="O926" i="1"/>
  <c r="B926" i="1"/>
  <c r="O925" i="1"/>
  <c r="B925" i="1"/>
  <c r="O924" i="1"/>
  <c r="B924" i="1"/>
  <c r="O923" i="1"/>
  <c r="B923" i="1"/>
  <c r="O922" i="1"/>
  <c r="B922" i="1"/>
  <c r="O921" i="1"/>
  <c r="B921" i="1"/>
  <c r="O920" i="1"/>
  <c r="B920" i="1"/>
  <c r="O919" i="1"/>
  <c r="B919" i="1"/>
  <c r="O918" i="1"/>
  <c r="B918" i="1"/>
  <c r="O917" i="1"/>
  <c r="B917" i="1"/>
  <c r="O916" i="1"/>
  <c r="O915" i="1"/>
  <c r="B915" i="1"/>
  <c r="O914" i="1"/>
  <c r="B914" i="1"/>
  <c r="O913" i="1"/>
  <c r="B913" i="1"/>
  <c r="O912" i="1"/>
  <c r="B912" i="1"/>
  <c r="O911" i="1"/>
  <c r="B911" i="1"/>
  <c r="O910" i="1"/>
  <c r="B910" i="1"/>
  <c r="O909" i="1"/>
  <c r="B909" i="1"/>
  <c r="O908" i="1"/>
  <c r="B908" i="1"/>
  <c r="O907" i="1"/>
  <c r="B907" i="1"/>
  <c r="O906" i="1"/>
  <c r="B906" i="1"/>
  <c r="O905" i="1"/>
  <c r="B905" i="1"/>
  <c r="O904" i="1"/>
  <c r="B904" i="1"/>
  <c r="O903" i="1"/>
  <c r="O902" i="1"/>
  <c r="B902" i="1"/>
  <c r="O901" i="1"/>
  <c r="B901" i="1"/>
  <c r="O900" i="1"/>
  <c r="B900" i="1"/>
  <c r="O899" i="1"/>
  <c r="B899" i="1"/>
  <c r="O898" i="1"/>
  <c r="B898" i="1"/>
  <c r="O897" i="1"/>
  <c r="B897" i="1"/>
  <c r="O896" i="1"/>
  <c r="B896" i="1"/>
  <c r="O895" i="1"/>
  <c r="B895" i="1"/>
  <c r="O894" i="1"/>
  <c r="B894" i="1"/>
  <c r="O893" i="1"/>
  <c r="B893" i="1"/>
  <c r="O892" i="1"/>
  <c r="B892" i="1"/>
  <c r="O891" i="1"/>
  <c r="B891" i="1"/>
  <c r="O890" i="1"/>
  <c r="O889" i="1"/>
  <c r="B889" i="1"/>
  <c r="O888" i="1"/>
  <c r="B888" i="1"/>
  <c r="O887" i="1"/>
  <c r="B887" i="1"/>
  <c r="O886" i="1"/>
  <c r="B886" i="1"/>
  <c r="O885" i="1"/>
  <c r="B885" i="1"/>
  <c r="O884" i="1"/>
  <c r="B884" i="1"/>
  <c r="O883" i="1"/>
  <c r="B883" i="1"/>
  <c r="O882" i="1"/>
  <c r="B882" i="1"/>
  <c r="O881" i="1"/>
  <c r="B881" i="1"/>
  <c r="O880" i="1"/>
  <c r="B880" i="1"/>
  <c r="O879" i="1"/>
  <c r="B879" i="1"/>
  <c r="O878" i="1"/>
  <c r="B878" i="1"/>
  <c r="O877" i="1"/>
  <c r="O876" i="1"/>
  <c r="B876" i="1"/>
  <c r="O875" i="1"/>
  <c r="B875" i="1"/>
  <c r="O874" i="1"/>
  <c r="B874" i="1"/>
  <c r="O873" i="1"/>
  <c r="B873" i="1"/>
  <c r="O872" i="1"/>
  <c r="B872" i="1"/>
  <c r="O871" i="1"/>
  <c r="B871" i="1"/>
  <c r="O870" i="1"/>
  <c r="B870" i="1"/>
  <c r="O869" i="1"/>
  <c r="B869" i="1"/>
  <c r="O868" i="1"/>
  <c r="B868" i="1"/>
  <c r="O867" i="1"/>
  <c r="B867" i="1"/>
  <c r="O866" i="1"/>
  <c r="B866" i="1"/>
  <c r="O865" i="1"/>
  <c r="B865" i="1"/>
  <c r="O864" i="1"/>
  <c r="O863" i="1"/>
  <c r="B863" i="1"/>
  <c r="O862" i="1"/>
  <c r="B862" i="1"/>
  <c r="O861" i="1"/>
  <c r="B861" i="1"/>
  <c r="O860" i="1"/>
  <c r="B860" i="1"/>
  <c r="O859" i="1"/>
  <c r="B859" i="1"/>
  <c r="O858" i="1"/>
  <c r="B858" i="1"/>
  <c r="O857" i="1"/>
  <c r="B857" i="1"/>
  <c r="O856" i="1"/>
  <c r="B856" i="1"/>
  <c r="O855" i="1"/>
  <c r="B855" i="1"/>
  <c r="O854" i="1"/>
  <c r="B854" i="1"/>
  <c r="O853" i="1"/>
  <c r="B853" i="1"/>
  <c r="O852" i="1"/>
  <c r="B852" i="1"/>
  <c r="O851" i="1"/>
  <c r="O850" i="1"/>
  <c r="B850" i="1"/>
  <c r="O849" i="1"/>
  <c r="B849" i="1"/>
  <c r="O848" i="1"/>
  <c r="B848" i="1"/>
  <c r="O847" i="1"/>
  <c r="B847" i="1"/>
  <c r="O846" i="1"/>
  <c r="B846" i="1"/>
  <c r="O845" i="1"/>
  <c r="B845" i="1"/>
  <c r="O844" i="1"/>
  <c r="B844" i="1"/>
  <c r="O843" i="1"/>
  <c r="B843" i="1"/>
  <c r="O842" i="1"/>
  <c r="B842" i="1"/>
  <c r="O841" i="1"/>
  <c r="B841" i="1"/>
  <c r="O840" i="1"/>
  <c r="B840" i="1"/>
  <c r="O839" i="1"/>
  <c r="B839" i="1"/>
  <c r="O838" i="1"/>
  <c r="O837" i="1"/>
  <c r="B837" i="1"/>
  <c r="O836" i="1"/>
  <c r="B836" i="1"/>
  <c r="O835" i="1"/>
  <c r="B835" i="1"/>
  <c r="O834" i="1"/>
  <c r="B834" i="1"/>
  <c r="O833" i="1"/>
  <c r="B833" i="1"/>
  <c r="O832" i="1"/>
  <c r="B832" i="1"/>
  <c r="O831" i="1"/>
  <c r="B831" i="1"/>
  <c r="O830" i="1"/>
  <c r="B830" i="1"/>
  <c r="O829" i="1"/>
  <c r="B829" i="1"/>
  <c r="O828" i="1"/>
  <c r="B828" i="1"/>
  <c r="O827" i="1"/>
  <c r="B827" i="1"/>
  <c r="O826" i="1"/>
  <c r="B826" i="1"/>
  <c r="O825" i="1"/>
  <c r="O824" i="1"/>
  <c r="B824" i="1"/>
  <c r="O823" i="1"/>
  <c r="B823" i="1"/>
  <c r="O822" i="1"/>
  <c r="B822" i="1"/>
  <c r="O821" i="1"/>
  <c r="B821" i="1"/>
  <c r="O820" i="1"/>
  <c r="B820" i="1"/>
  <c r="O819" i="1"/>
  <c r="B819" i="1"/>
  <c r="O818" i="1"/>
  <c r="B818" i="1"/>
  <c r="O817" i="1"/>
  <c r="B817" i="1"/>
  <c r="O816" i="1"/>
  <c r="B816" i="1"/>
  <c r="O815" i="1"/>
  <c r="B815" i="1"/>
  <c r="O814" i="1"/>
  <c r="B814" i="1"/>
  <c r="O813" i="1"/>
  <c r="B813" i="1"/>
  <c r="O812" i="1"/>
  <c r="O811" i="1"/>
  <c r="B811" i="1"/>
  <c r="O810" i="1"/>
  <c r="B810" i="1"/>
  <c r="O809" i="1"/>
  <c r="B809" i="1"/>
  <c r="O808" i="1"/>
  <c r="B808" i="1"/>
  <c r="O807" i="1"/>
  <c r="B807" i="1"/>
  <c r="O806" i="1"/>
  <c r="B806" i="1"/>
  <c r="O805" i="1"/>
  <c r="B805" i="1"/>
  <c r="O804" i="1"/>
  <c r="B804" i="1"/>
  <c r="O803" i="1"/>
  <c r="B803" i="1"/>
  <c r="O802" i="1"/>
  <c r="B802" i="1"/>
  <c r="O801" i="1"/>
  <c r="B801" i="1"/>
  <c r="O800" i="1"/>
  <c r="B800" i="1"/>
  <c r="O799" i="1"/>
  <c r="O798" i="1"/>
  <c r="B798" i="1"/>
  <c r="O797" i="1"/>
  <c r="B797" i="1"/>
  <c r="O796" i="1"/>
  <c r="B796" i="1"/>
  <c r="O795" i="1"/>
  <c r="B795" i="1"/>
  <c r="O794" i="1"/>
  <c r="B794" i="1"/>
  <c r="O793" i="1"/>
  <c r="B793" i="1"/>
  <c r="O792" i="1"/>
  <c r="B792" i="1"/>
  <c r="O791" i="1"/>
  <c r="B791" i="1"/>
  <c r="O790" i="1"/>
  <c r="B790" i="1"/>
  <c r="O789" i="1"/>
  <c r="B789" i="1"/>
  <c r="O788" i="1"/>
  <c r="B788" i="1"/>
  <c r="O787" i="1"/>
  <c r="B787" i="1"/>
  <c r="O786" i="1"/>
  <c r="O785" i="1"/>
  <c r="B785" i="1"/>
  <c r="O784" i="1"/>
  <c r="B784" i="1"/>
  <c r="O783" i="1"/>
  <c r="B783" i="1"/>
  <c r="O782" i="1"/>
  <c r="B782" i="1"/>
  <c r="O781" i="1"/>
  <c r="B781" i="1"/>
  <c r="O780" i="1"/>
  <c r="B780" i="1"/>
  <c r="O779" i="1"/>
  <c r="B779" i="1"/>
  <c r="O778" i="1"/>
  <c r="B778" i="1"/>
  <c r="O777" i="1"/>
  <c r="B777" i="1"/>
  <c r="O776" i="1"/>
  <c r="B776" i="1"/>
  <c r="O775" i="1"/>
  <c r="B775" i="1"/>
  <c r="O774" i="1"/>
  <c r="B774" i="1"/>
  <c r="O773" i="1"/>
  <c r="O772" i="1"/>
  <c r="B772" i="1"/>
  <c r="O771" i="1"/>
  <c r="B771" i="1"/>
  <c r="O770" i="1"/>
  <c r="B770" i="1"/>
  <c r="O769" i="1"/>
  <c r="B769" i="1"/>
  <c r="O768" i="1"/>
  <c r="B768" i="1"/>
  <c r="O767" i="1"/>
  <c r="B767" i="1"/>
  <c r="O766" i="1"/>
  <c r="B766" i="1"/>
  <c r="O765" i="1"/>
  <c r="B765" i="1"/>
  <c r="O764" i="1"/>
  <c r="B764" i="1"/>
  <c r="O763" i="1"/>
  <c r="B763" i="1"/>
  <c r="O762" i="1"/>
  <c r="B762" i="1"/>
  <c r="O761" i="1"/>
  <c r="B761" i="1"/>
  <c r="O760" i="1"/>
  <c r="O759" i="1"/>
  <c r="B759" i="1"/>
  <c r="O758" i="1"/>
  <c r="B758" i="1"/>
  <c r="O757" i="1"/>
  <c r="B757" i="1"/>
  <c r="O756" i="1"/>
  <c r="B756" i="1"/>
  <c r="O755" i="1"/>
  <c r="B755" i="1"/>
  <c r="O754" i="1"/>
  <c r="B754" i="1"/>
  <c r="O753" i="1"/>
  <c r="B753" i="1"/>
  <c r="O752" i="1"/>
  <c r="B752" i="1"/>
  <c r="O751" i="1"/>
  <c r="B751" i="1"/>
  <c r="O750" i="1"/>
  <c r="B750" i="1"/>
  <c r="O749" i="1"/>
  <c r="B749" i="1"/>
  <c r="O748" i="1"/>
  <c r="B748" i="1"/>
  <c r="O747" i="1"/>
  <c r="O746" i="1"/>
  <c r="B746" i="1"/>
  <c r="O745" i="1"/>
  <c r="B745" i="1"/>
  <c r="O744" i="1"/>
  <c r="B744" i="1"/>
  <c r="O743" i="1"/>
  <c r="B743" i="1"/>
  <c r="O742" i="1"/>
  <c r="B742" i="1"/>
  <c r="O741" i="1"/>
  <c r="B741" i="1"/>
  <c r="O740" i="1"/>
  <c r="B740" i="1"/>
  <c r="O739" i="1"/>
  <c r="B739" i="1"/>
  <c r="O738" i="1"/>
  <c r="B738" i="1"/>
  <c r="O737" i="1"/>
  <c r="B737" i="1"/>
  <c r="O736" i="1"/>
  <c r="B736" i="1"/>
  <c r="O735" i="1"/>
  <c r="B735" i="1"/>
  <c r="O734" i="1"/>
  <c r="O733" i="1"/>
  <c r="B733" i="1"/>
  <c r="O732" i="1"/>
  <c r="B732" i="1"/>
  <c r="O731" i="1"/>
  <c r="B731" i="1"/>
  <c r="O730" i="1"/>
  <c r="B730" i="1"/>
  <c r="O729" i="1"/>
  <c r="B729" i="1"/>
  <c r="O728" i="1"/>
  <c r="B728" i="1"/>
  <c r="O727" i="1"/>
  <c r="B727" i="1"/>
  <c r="O726" i="1"/>
  <c r="B726" i="1"/>
  <c r="O725" i="1"/>
  <c r="B725" i="1"/>
  <c r="O724" i="1"/>
  <c r="B724" i="1"/>
  <c r="O723" i="1"/>
  <c r="B723" i="1"/>
  <c r="O722" i="1"/>
  <c r="B722" i="1"/>
  <c r="O721" i="1"/>
  <c r="O720" i="1"/>
  <c r="B720" i="1"/>
  <c r="O719" i="1"/>
  <c r="B719" i="1"/>
  <c r="O718" i="1"/>
  <c r="B718" i="1"/>
  <c r="O717" i="1"/>
  <c r="B717" i="1"/>
  <c r="O716" i="1"/>
  <c r="B716" i="1"/>
  <c r="O715" i="1"/>
  <c r="B715" i="1"/>
  <c r="O714" i="1"/>
  <c r="B714" i="1"/>
  <c r="O713" i="1"/>
  <c r="B713" i="1"/>
  <c r="O712" i="1"/>
  <c r="B712" i="1"/>
  <c r="O711" i="1"/>
  <c r="B711" i="1"/>
  <c r="O710" i="1"/>
  <c r="B710" i="1"/>
  <c r="O709" i="1"/>
  <c r="B709" i="1"/>
  <c r="O708" i="1"/>
  <c r="O707" i="1"/>
  <c r="B707" i="1"/>
  <c r="O706" i="1"/>
  <c r="B706" i="1"/>
  <c r="O705" i="1"/>
  <c r="B705" i="1"/>
  <c r="O704" i="1"/>
  <c r="B704" i="1"/>
  <c r="O703" i="1"/>
  <c r="B703" i="1"/>
  <c r="O702" i="1"/>
  <c r="B702" i="1"/>
  <c r="O701" i="1"/>
  <c r="B701" i="1"/>
  <c r="O700" i="1"/>
  <c r="B700" i="1"/>
  <c r="O699" i="1"/>
  <c r="B699" i="1"/>
  <c r="O698" i="1"/>
  <c r="B698" i="1"/>
  <c r="O697" i="1"/>
  <c r="B697" i="1"/>
  <c r="O696" i="1"/>
  <c r="B696" i="1"/>
  <c r="O695" i="1"/>
  <c r="O694" i="1"/>
  <c r="B694" i="1"/>
  <c r="O693" i="1"/>
  <c r="B693" i="1"/>
  <c r="O692" i="1"/>
  <c r="B692" i="1"/>
  <c r="O691" i="1"/>
  <c r="B691" i="1"/>
  <c r="O690" i="1"/>
  <c r="B690" i="1"/>
  <c r="O689" i="1"/>
  <c r="B689" i="1"/>
  <c r="O688" i="1"/>
  <c r="B688" i="1"/>
  <c r="O687" i="1"/>
  <c r="B687" i="1"/>
  <c r="O686" i="1"/>
  <c r="B686" i="1"/>
  <c r="O685" i="1"/>
  <c r="B685" i="1"/>
  <c r="O684" i="1"/>
  <c r="B684" i="1"/>
  <c r="O683" i="1"/>
  <c r="B683" i="1"/>
  <c r="O682" i="1"/>
  <c r="O681" i="1"/>
  <c r="B681" i="1"/>
  <c r="O680" i="1"/>
  <c r="B680" i="1"/>
  <c r="O679" i="1"/>
  <c r="B679" i="1"/>
  <c r="O678" i="1"/>
  <c r="B678" i="1"/>
  <c r="O677" i="1"/>
  <c r="B677" i="1"/>
  <c r="O676" i="1"/>
  <c r="B676" i="1"/>
  <c r="O675" i="1"/>
  <c r="B675" i="1"/>
  <c r="O674" i="1"/>
  <c r="B674" i="1"/>
  <c r="O673" i="1"/>
  <c r="B673" i="1"/>
  <c r="O672" i="1"/>
  <c r="B672" i="1"/>
  <c r="O671" i="1"/>
  <c r="B671" i="1"/>
  <c r="O670" i="1"/>
  <c r="B670" i="1"/>
  <c r="O669" i="1"/>
  <c r="O668" i="1"/>
  <c r="B668" i="1"/>
  <c r="O667" i="1"/>
  <c r="B667" i="1"/>
  <c r="O666" i="1"/>
  <c r="B666" i="1"/>
  <c r="O665" i="1"/>
  <c r="B665" i="1"/>
  <c r="O664" i="1"/>
  <c r="B664" i="1"/>
  <c r="O663" i="1"/>
  <c r="B663" i="1"/>
  <c r="O662" i="1"/>
  <c r="B662" i="1"/>
  <c r="O661" i="1"/>
  <c r="B661" i="1"/>
  <c r="O660" i="1"/>
  <c r="B660" i="1"/>
  <c r="O659" i="1"/>
  <c r="B659" i="1"/>
  <c r="O658" i="1"/>
  <c r="B658" i="1"/>
  <c r="O657" i="1"/>
  <c r="B657" i="1"/>
  <c r="O656" i="1"/>
  <c r="O655" i="1"/>
  <c r="B655" i="1"/>
  <c r="O654" i="1"/>
  <c r="B654" i="1"/>
  <c r="O653" i="1"/>
  <c r="B653" i="1"/>
  <c r="O652" i="1"/>
  <c r="B652" i="1"/>
  <c r="O651" i="1"/>
  <c r="B651" i="1"/>
  <c r="O650" i="1"/>
  <c r="B650" i="1"/>
  <c r="O649" i="1"/>
  <c r="B649" i="1"/>
  <c r="O648" i="1"/>
  <c r="B648" i="1"/>
  <c r="O647" i="1"/>
  <c r="B647" i="1"/>
  <c r="O646" i="1"/>
  <c r="B646" i="1"/>
  <c r="O645" i="1"/>
  <c r="B645" i="1"/>
  <c r="O644" i="1"/>
  <c r="B644" i="1"/>
  <c r="O643" i="1"/>
  <c r="O642" i="1"/>
  <c r="B642" i="1"/>
  <c r="O641" i="1"/>
  <c r="B641" i="1"/>
  <c r="O640" i="1"/>
  <c r="B640" i="1"/>
  <c r="O639" i="1"/>
  <c r="B639" i="1"/>
  <c r="O638" i="1"/>
  <c r="B638" i="1"/>
  <c r="O637" i="1"/>
  <c r="B637" i="1"/>
  <c r="O636" i="1"/>
  <c r="B636" i="1"/>
  <c r="O635" i="1"/>
  <c r="B635" i="1"/>
  <c r="O634" i="1"/>
  <c r="B634" i="1"/>
  <c r="O633" i="1"/>
  <c r="B633" i="1"/>
  <c r="O632" i="1"/>
  <c r="B632" i="1"/>
  <c r="O631" i="1"/>
  <c r="B631" i="1"/>
  <c r="O630" i="1"/>
  <c r="O629" i="1"/>
  <c r="B629" i="1"/>
  <c r="O628" i="1"/>
  <c r="B628" i="1"/>
  <c r="O627" i="1"/>
  <c r="B627" i="1"/>
  <c r="O626" i="1"/>
  <c r="B626" i="1"/>
  <c r="O625" i="1"/>
  <c r="B625" i="1"/>
  <c r="O624" i="1"/>
  <c r="B624" i="1"/>
  <c r="O623" i="1"/>
  <c r="B623" i="1"/>
  <c r="O622" i="1"/>
  <c r="B622" i="1"/>
  <c r="O621" i="1"/>
  <c r="B621" i="1"/>
  <c r="O620" i="1"/>
  <c r="B620" i="1"/>
  <c r="O619" i="1"/>
  <c r="B619" i="1"/>
  <c r="O618" i="1"/>
  <c r="B618" i="1"/>
  <c r="O617" i="1"/>
  <c r="O616" i="1"/>
  <c r="B616" i="1"/>
  <c r="O615" i="1"/>
  <c r="B615" i="1"/>
  <c r="O614" i="1"/>
  <c r="B614" i="1"/>
  <c r="O613" i="1"/>
  <c r="B613" i="1"/>
  <c r="O612" i="1"/>
  <c r="B612" i="1"/>
  <c r="O611" i="1"/>
  <c r="B611" i="1"/>
  <c r="O610" i="1"/>
  <c r="B610" i="1"/>
  <c r="O609" i="1"/>
  <c r="B609" i="1"/>
  <c r="O608" i="1"/>
  <c r="B608" i="1"/>
  <c r="O607" i="1"/>
  <c r="B607" i="1"/>
  <c r="O606" i="1"/>
  <c r="B606" i="1"/>
  <c r="O605" i="1"/>
  <c r="B605" i="1"/>
  <c r="O604" i="1"/>
  <c r="O603" i="1"/>
  <c r="B603" i="1"/>
  <c r="O602" i="1"/>
  <c r="B602" i="1"/>
  <c r="O601" i="1"/>
  <c r="B601" i="1"/>
  <c r="O600" i="1"/>
  <c r="B600" i="1"/>
  <c r="O599" i="1"/>
  <c r="B599" i="1"/>
  <c r="O598" i="1"/>
  <c r="B598" i="1"/>
  <c r="O597" i="1"/>
  <c r="B597" i="1"/>
  <c r="O596" i="1"/>
  <c r="B596" i="1"/>
  <c r="O595" i="1"/>
  <c r="B595" i="1"/>
  <c r="O594" i="1"/>
  <c r="B594" i="1"/>
  <c r="O593" i="1"/>
  <c r="B593" i="1"/>
  <c r="O592" i="1"/>
  <c r="B592" i="1"/>
  <c r="O591" i="1"/>
  <c r="O590" i="1"/>
  <c r="B590" i="1"/>
  <c r="O589" i="1"/>
  <c r="B589" i="1"/>
  <c r="O588" i="1"/>
  <c r="B588" i="1"/>
  <c r="O587" i="1"/>
  <c r="B587" i="1"/>
  <c r="O586" i="1"/>
  <c r="B586" i="1"/>
  <c r="O585" i="1"/>
  <c r="B585" i="1"/>
  <c r="O584" i="1"/>
  <c r="B584" i="1"/>
  <c r="O583" i="1"/>
  <c r="B583" i="1"/>
  <c r="O582" i="1"/>
  <c r="B582" i="1"/>
  <c r="O581" i="1"/>
  <c r="B581" i="1"/>
  <c r="O580" i="1"/>
  <c r="B580" i="1"/>
  <c r="O579" i="1"/>
  <c r="B579" i="1"/>
  <c r="O578" i="1"/>
  <c r="O577" i="1"/>
  <c r="B577" i="1"/>
  <c r="O576" i="1"/>
  <c r="B576" i="1"/>
  <c r="O575" i="1"/>
  <c r="B575" i="1"/>
  <c r="O574" i="1"/>
  <c r="B574" i="1"/>
  <c r="O573" i="1"/>
  <c r="B573" i="1"/>
  <c r="O572" i="1"/>
  <c r="B572" i="1"/>
  <c r="O571" i="1"/>
  <c r="B571" i="1"/>
  <c r="O570" i="1"/>
  <c r="B570" i="1"/>
  <c r="O569" i="1"/>
  <c r="B569" i="1"/>
  <c r="O568" i="1"/>
  <c r="B568" i="1"/>
  <c r="O567" i="1"/>
  <c r="B567" i="1"/>
  <c r="O566" i="1"/>
  <c r="B566" i="1"/>
  <c r="O565" i="1"/>
  <c r="O564" i="1"/>
  <c r="B564" i="1"/>
  <c r="O563" i="1"/>
  <c r="B563" i="1"/>
  <c r="O562" i="1"/>
  <c r="B562" i="1"/>
  <c r="O561" i="1"/>
  <c r="B561" i="1"/>
  <c r="O560" i="1"/>
  <c r="B560" i="1"/>
  <c r="O559" i="1"/>
  <c r="B559" i="1"/>
  <c r="O558" i="1"/>
  <c r="B558" i="1"/>
  <c r="O557" i="1"/>
  <c r="B557" i="1"/>
  <c r="O556" i="1"/>
  <c r="B556" i="1"/>
  <c r="O555" i="1"/>
  <c r="B555" i="1"/>
  <c r="O554" i="1"/>
  <c r="B554" i="1"/>
  <c r="O553" i="1"/>
  <c r="B553" i="1"/>
  <c r="O552" i="1"/>
  <c r="O551" i="1"/>
  <c r="B551" i="1"/>
  <c r="O550" i="1"/>
  <c r="B550" i="1"/>
  <c r="O549" i="1"/>
  <c r="B549" i="1"/>
  <c r="O548" i="1"/>
  <c r="B548" i="1"/>
  <c r="O547" i="1"/>
  <c r="B547" i="1"/>
  <c r="O546" i="1"/>
  <c r="B546" i="1"/>
  <c r="O545" i="1"/>
  <c r="B545" i="1"/>
  <c r="O544" i="1"/>
  <c r="B544" i="1"/>
  <c r="O543" i="1"/>
  <c r="B543" i="1"/>
  <c r="O542" i="1"/>
  <c r="B542" i="1"/>
  <c r="O541" i="1"/>
  <c r="B541" i="1"/>
  <c r="O540" i="1"/>
  <c r="B540" i="1"/>
  <c r="O539" i="1"/>
  <c r="O538" i="1"/>
  <c r="B538" i="1"/>
  <c r="O537" i="1"/>
  <c r="B537" i="1"/>
  <c r="O536" i="1"/>
  <c r="B536" i="1"/>
  <c r="O535" i="1"/>
  <c r="B535" i="1"/>
  <c r="O534" i="1"/>
  <c r="B534" i="1"/>
  <c r="O533" i="1"/>
  <c r="B533" i="1"/>
  <c r="O532" i="1"/>
  <c r="B532" i="1"/>
  <c r="O531" i="1"/>
  <c r="B531" i="1"/>
  <c r="O530" i="1"/>
  <c r="B530" i="1"/>
  <c r="O529" i="1"/>
  <c r="B529" i="1"/>
  <c r="O528" i="1"/>
  <c r="B528" i="1"/>
  <c r="O527" i="1"/>
  <c r="B527" i="1"/>
  <c r="O526" i="1"/>
  <c r="O525" i="1"/>
  <c r="B525" i="1"/>
  <c r="O524" i="1"/>
  <c r="B524" i="1"/>
  <c r="O523" i="1"/>
  <c r="B523" i="1"/>
  <c r="O522" i="1"/>
  <c r="B522" i="1"/>
  <c r="O521" i="1"/>
  <c r="B521" i="1"/>
  <c r="O520" i="1"/>
  <c r="B520" i="1"/>
  <c r="O519" i="1"/>
  <c r="B519" i="1"/>
  <c r="O518" i="1"/>
  <c r="B518" i="1"/>
  <c r="O517" i="1"/>
  <c r="B517" i="1"/>
  <c r="O516" i="1"/>
  <c r="B516" i="1"/>
  <c r="O515" i="1"/>
  <c r="B515" i="1"/>
  <c r="O514" i="1"/>
  <c r="B514" i="1"/>
  <c r="O513" i="1"/>
  <c r="O512" i="1"/>
  <c r="B512" i="1"/>
  <c r="O511" i="1"/>
  <c r="B511" i="1"/>
  <c r="O510" i="1"/>
  <c r="B510" i="1"/>
  <c r="O509" i="1"/>
  <c r="B509" i="1"/>
  <c r="O508" i="1"/>
  <c r="B508" i="1"/>
  <c r="O507" i="1"/>
  <c r="B507" i="1"/>
  <c r="O506" i="1"/>
  <c r="B506" i="1"/>
  <c r="O505" i="1"/>
  <c r="B505" i="1"/>
  <c r="O504" i="1"/>
  <c r="B504" i="1"/>
  <c r="O503" i="1"/>
  <c r="B503" i="1"/>
  <c r="O502" i="1"/>
  <c r="B502" i="1"/>
  <c r="O501" i="1"/>
  <c r="B501" i="1"/>
  <c r="O500" i="1"/>
  <c r="O499" i="1"/>
  <c r="B499" i="1"/>
  <c r="O498" i="1"/>
  <c r="B498" i="1"/>
  <c r="O497" i="1"/>
  <c r="B497" i="1"/>
  <c r="O496" i="1"/>
  <c r="B496" i="1"/>
  <c r="O495" i="1"/>
  <c r="B495" i="1"/>
  <c r="O494" i="1"/>
  <c r="B494" i="1"/>
  <c r="O493" i="1"/>
  <c r="B493" i="1"/>
  <c r="O492" i="1"/>
  <c r="B492" i="1"/>
  <c r="O491" i="1"/>
  <c r="B491" i="1"/>
  <c r="O490" i="1"/>
  <c r="B490" i="1"/>
  <c r="O489" i="1"/>
  <c r="B489" i="1"/>
  <c r="O488" i="1"/>
  <c r="B488" i="1"/>
  <c r="O487" i="1"/>
  <c r="O486" i="1"/>
  <c r="B486" i="1"/>
  <c r="O485" i="1"/>
  <c r="B485" i="1"/>
  <c r="O484" i="1"/>
  <c r="B484" i="1"/>
  <c r="O483" i="1"/>
  <c r="B483" i="1"/>
  <c r="O482" i="1"/>
  <c r="B482" i="1"/>
  <c r="O481" i="1"/>
  <c r="B481" i="1"/>
  <c r="O480" i="1"/>
  <c r="B480" i="1"/>
  <c r="O479" i="1"/>
  <c r="B479" i="1"/>
  <c r="O478" i="1"/>
  <c r="B478" i="1"/>
  <c r="O477" i="1"/>
  <c r="B477" i="1"/>
  <c r="O476" i="1"/>
  <c r="B476" i="1"/>
  <c r="O475" i="1"/>
  <c r="B475" i="1"/>
  <c r="O474" i="1"/>
  <c r="O473" i="1"/>
  <c r="B473" i="1"/>
  <c r="O472" i="1"/>
  <c r="B472" i="1"/>
  <c r="O471" i="1"/>
  <c r="B471" i="1"/>
  <c r="O470" i="1"/>
  <c r="B470" i="1"/>
  <c r="O469" i="1"/>
  <c r="B469" i="1"/>
  <c r="O468" i="1"/>
  <c r="B468" i="1"/>
  <c r="O467" i="1"/>
  <c r="B467" i="1"/>
  <c r="O466" i="1"/>
  <c r="B466" i="1"/>
  <c r="O465" i="1"/>
  <c r="B465" i="1"/>
  <c r="O464" i="1"/>
  <c r="B464" i="1"/>
  <c r="O463" i="1"/>
  <c r="B463" i="1"/>
  <c r="O462" i="1"/>
  <c r="B462" i="1"/>
  <c r="O461" i="1"/>
  <c r="O460" i="1"/>
  <c r="B460" i="1"/>
  <c r="O459" i="1"/>
  <c r="B459" i="1"/>
  <c r="O458" i="1"/>
  <c r="B458" i="1"/>
  <c r="O457" i="1"/>
  <c r="B457" i="1"/>
  <c r="O456" i="1"/>
  <c r="B456" i="1"/>
  <c r="O455" i="1"/>
  <c r="B455" i="1"/>
  <c r="O454" i="1"/>
  <c r="B454" i="1"/>
  <c r="O453" i="1"/>
  <c r="B453" i="1"/>
  <c r="O452" i="1"/>
  <c r="B452" i="1"/>
  <c r="O451" i="1"/>
  <c r="B451" i="1"/>
  <c r="O450" i="1"/>
  <c r="B450" i="1"/>
  <c r="O449" i="1"/>
  <c r="B449" i="1"/>
  <c r="O448" i="1"/>
  <c r="O447" i="1"/>
  <c r="B447" i="1"/>
  <c r="O446" i="1"/>
  <c r="B446" i="1"/>
  <c r="O445" i="1"/>
  <c r="B445" i="1"/>
  <c r="O444" i="1"/>
  <c r="B444" i="1"/>
  <c r="O443" i="1"/>
  <c r="B443" i="1"/>
  <c r="O442" i="1"/>
  <c r="B442" i="1"/>
  <c r="O441" i="1"/>
  <c r="B441" i="1"/>
  <c r="O440" i="1"/>
  <c r="B440" i="1"/>
  <c r="O439" i="1"/>
  <c r="B439" i="1"/>
  <c r="O438" i="1"/>
  <c r="B438" i="1"/>
  <c r="O437" i="1"/>
  <c r="B437" i="1"/>
  <c r="O436" i="1"/>
  <c r="B436" i="1"/>
  <c r="O435" i="1"/>
  <c r="O434" i="1"/>
  <c r="B434" i="1"/>
  <c r="O433" i="1"/>
  <c r="B433" i="1"/>
  <c r="O432" i="1"/>
  <c r="B432" i="1"/>
  <c r="O431" i="1"/>
  <c r="B431" i="1"/>
  <c r="O430" i="1"/>
  <c r="B430" i="1"/>
  <c r="O429" i="1"/>
  <c r="B429" i="1"/>
  <c r="O428" i="1"/>
  <c r="B428" i="1"/>
  <c r="O427" i="1"/>
  <c r="B427" i="1"/>
  <c r="O426" i="1"/>
  <c r="B426" i="1"/>
  <c r="O425" i="1"/>
  <c r="B425" i="1"/>
  <c r="O424" i="1"/>
  <c r="B424" i="1"/>
  <c r="O423" i="1"/>
  <c r="B423" i="1"/>
  <c r="O422" i="1"/>
  <c r="O421" i="1"/>
  <c r="B421" i="1"/>
  <c r="O420" i="1"/>
  <c r="B420" i="1"/>
  <c r="O419" i="1"/>
  <c r="B419" i="1"/>
  <c r="O418" i="1"/>
  <c r="B418" i="1"/>
  <c r="O417" i="1"/>
  <c r="B417" i="1"/>
  <c r="O416" i="1"/>
  <c r="B416" i="1"/>
  <c r="O415" i="1"/>
  <c r="B415" i="1"/>
  <c r="O414" i="1"/>
  <c r="B414" i="1"/>
  <c r="O413" i="1"/>
  <c r="B413" i="1"/>
  <c r="O412" i="1"/>
  <c r="B412" i="1"/>
  <c r="O411" i="1"/>
  <c r="B411" i="1"/>
  <c r="O410" i="1"/>
  <c r="B410" i="1"/>
  <c r="O409" i="1"/>
  <c r="O408" i="1"/>
  <c r="B408" i="1"/>
  <c r="O407" i="1"/>
  <c r="B407" i="1"/>
  <c r="O406" i="1"/>
  <c r="B406" i="1"/>
  <c r="O405" i="1"/>
  <c r="B405" i="1"/>
  <c r="O404" i="1"/>
  <c r="B404" i="1"/>
  <c r="O403" i="1"/>
  <c r="B403" i="1"/>
  <c r="O402" i="1"/>
  <c r="B402" i="1"/>
  <c r="O401" i="1"/>
  <c r="B401" i="1"/>
  <c r="O400" i="1"/>
  <c r="B400" i="1"/>
  <c r="O399" i="1"/>
  <c r="B399" i="1"/>
  <c r="O398" i="1"/>
  <c r="B398" i="1"/>
  <c r="O397" i="1"/>
  <c r="B397" i="1"/>
  <c r="O396" i="1"/>
  <c r="O395" i="1"/>
  <c r="B395" i="1"/>
  <c r="O394" i="1"/>
  <c r="B394" i="1"/>
  <c r="O393" i="1"/>
  <c r="B393" i="1"/>
  <c r="O392" i="1"/>
  <c r="B392" i="1"/>
  <c r="O391" i="1"/>
  <c r="B391" i="1"/>
  <c r="O390" i="1"/>
  <c r="B390" i="1"/>
  <c r="O389" i="1"/>
  <c r="B389" i="1"/>
  <c r="O388" i="1"/>
  <c r="B388" i="1"/>
  <c r="O387" i="1"/>
  <c r="B387" i="1"/>
  <c r="O386" i="1"/>
  <c r="B386" i="1"/>
  <c r="O385" i="1"/>
  <c r="B385" i="1"/>
  <c r="O384" i="1"/>
  <c r="B384" i="1"/>
  <c r="O383" i="1"/>
  <c r="O382" i="1"/>
  <c r="B382" i="1"/>
  <c r="O381" i="1"/>
  <c r="B381" i="1"/>
  <c r="O380" i="1"/>
  <c r="B380" i="1"/>
  <c r="O379" i="1"/>
  <c r="B379" i="1"/>
  <c r="O378" i="1"/>
  <c r="B378" i="1"/>
  <c r="O377" i="1"/>
  <c r="B377" i="1"/>
  <c r="O376" i="1"/>
  <c r="B376" i="1"/>
  <c r="O375" i="1"/>
  <c r="B375" i="1"/>
  <c r="O374" i="1"/>
  <c r="B374" i="1"/>
  <c r="O373" i="1"/>
  <c r="B373" i="1"/>
  <c r="O372" i="1"/>
  <c r="B372" i="1"/>
  <c r="O371" i="1"/>
  <c r="B371" i="1"/>
  <c r="O370" i="1"/>
  <c r="O369" i="1"/>
  <c r="B369" i="1"/>
  <c r="O368" i="1"/>
  <c r="B368" i="1"/>
  <c r="O367" i="1"/>
  <c r="B367" i="1"/>
  <c r="O366" i="1"/>
  <c r="B366" i="1"/>
  <c r="O365" i="1"/>
  <c r="B365" i="1"/>
  <c r="O364" i="1"/>
  <c r="B364" i="1"/>
  <c r="O363" i="1"/>
  <c r="B363" i="1"/>
  <c r="O362" i="1"/>
  <c r="B362" i="1"/>
  <c r="O361" i="1"/>
  <c r="B361" i="1"/>
  <c r="O360" i="1"/>
  <c r="B360" i="1"/>
  <c r="O359" i="1"/>
  <c r="B359" i="1"/>
  <c r="O358" i="1"/>
  <c r="B358" i="1"/>
  <c r="O357" i="1"/>
  <c r="O356" i="1"/>
  <c r="B356" i="1"/>
  <c r="O355" i="1"/>
  <c r="B355" i="1"/>
  <c r="O354" i="1"/>
  <c r="B354" i="1"/>
  <c r="O353" i="1"/>
  <c r="B353" i="1"/>
  <c r="O352" i="1"/>
  <c r="B352" i="1"/>
  <c r="O351" i="1"/>
  <c r="B351" i="1"/>
  <c r="O350" i="1"/>
  <c r="B350" i="1"/>
  <c r="O349" i="1"/>
  <c r="B349" i="1"/>
  <c r="O348" i="1"/>
  <c r="B348" i="1"/>
  <c r="O347" i="1"/>
  <c r="B347" i="1"/>
  <c r="O346" i="1"/>
  <c r="B346" i="1"/>
  <c r="O345" i="1"/>
  <c r="B345" i="1"/>
  <c r="O344" i="1"/>
  <c r="O343" i="1"/>
  <c r="B343" i="1"/>
  <c r="O342" i="1"/>
  <c r="B342" i="1"/>
  <c r="O341" i="1"/>
  <c r="B341" i="1"/>
  <c r="O340" i="1"/>
  <c r="B340" i="1"/>
  <c r="O339" i="1"/>
  <c r="B339" i="1"/>
  <c r="O338" i="1"/>
  <c r="B338" i="1"/>
  <c r="O337" i="1"/>
  <c r="B337" i="1"/>
  <c r="O336" i="1"/>
  <c r="B336" i="1"/>
  <c r="O335" i="1"/>
  <c r="B335" i="1"/>
  <c r="O334" i="1"/>
  <c r="B334" i="1"/>
  <c r="O333" i="1"/>
  <c r="B333" i="1"/>
  <c r="O332" i="1"/>
  <c r="B332" i="1"/>
  <c r="O331" i="1"/>
  <c r="O330" i="1"/>
  <c r="B330" i="1"/>
  <c r="O329" i="1"/>
  <c r="B329" i="1"/>
  <c r="O328" i="1"/>
  <c r="B328" i="1"/>
  <c r="O327" i="1"/>
  <c r="B327" i="1"/>
  <c r="O326" i="1"/>
  <c r="B326" i="1"/>
  <c r="O325" i="1"/>
  <c r="B325" i="1"/>
  <c r="O324" i="1"/>
  <c r="B324" i="1"/>
  <c r="O323" i="1"/>
  <c r="B323" i="1"/>
  <c r="O322" i="1"/>
  <c r="B322" i="1"/>
  <c r="O321" i="1"/>
  <c r="B321" i="1"/>
  <c r="O320" i="1"/>
  <c r="B320" i="1"/>
  <c r="O319" i="1"/>
  <c r="B319" i="1"/>
  <c r="O318" i="1"/>
  <c r="O317" i="1"/>
  <c r="B317" i="1"/>
  <c r="O316" i="1"/>
  <c r="B316" i="1"/>
  <c r="O315" i="1"/>
  <c r="B315" i="1"/>
  <c r="O314" i="1"/>
  <c r="B314" i="1"/>
  <c r="O313" i="1"/>
  <c r="B313" i="1"/>
  <c r="O312" i="1"/>
  <c r="B312" i="1"/>
  <c r="O311" i="1"/>
  <c r="B311" i="1"/>
  <c r="O310" i="1"/>
  <c r="B310" i="1"/>
  <c r="O309" i="1"/>
  <c r="B309" i="1"/>
  <c r="O308" i="1"/>
  <c r="B308" i="1"/>
  <c r="O307" i="1"/>
  <c r="B307" i="1"/>
  <c r="O306" i="1"/>
  <c r="B306" i="1"/>
  <c r="O305" i="1"/>
  <c r="O304" i="1"/>
  <c r="B304" i="1"/>
  <c r="O303" i="1"/>
  <c r="B303" i="1"/>
  <c r="O302" i="1"/>
  <c r="B302" i="1"/>
  <c r="O301" i="1"/>
  <c r="B301" i="1"/>
  <c r="O300" i="1"/>
  <c r="B300" i="1"/>
  <c r="O299" i="1"/>
  <c r="B299" i="1"/>
  <c r="O298" i="1"/>
  <c r="B298" i="1"/>
  <c r="O297" i="1"/>
  <c r="B297" i="1"/>
  <c r="O296" i="1"/>
  <c r="B296" i="1"/>
  <c r="O295" i="1"/>
  <c r="B295" i="1"/>
  <c r="O294" i="1"/>
  <c r="B294" i="1"/>
  <c r="O293" i="1"/>
  <c r="B293" i="1"/>
  <c r="O292" i="1"/>
  <c r="O291" i="1"/>
  <c r="B291" i="1"/>
  <c r="O290" i="1"/>
  <c r="B290" i="1"/>
  <c r="O289" i="1"/>
  <c r="B289" i="1"/>
  <c r="O288" i="1"/>
  <c r="B288" i="1"/>
  <c r="O287" i="1"/>
  <c r="B287" i="1"/>
  <c r="O286" i="1"/>
  <c r="B286" i="1"/>
  <c r="O285" i="1"/>
  <c r="B285" i="1"/>
  <c r="O284" i="1"/>
  <c r="B284" i="1"/>
  <c r="O283" i="1"/>
  <c r="B283" i="1"/>
  <c r="O282" i="1"/>
  <c r="B282" i="1"/>
  <c r="O281" i="1"/>
  <c r="B281" i="1"/>
  <c r="O280" i="1"/>
  <c r="B280" i="1"/>
  <c r="O279" i="1"/>
  <c r="O278" i="1"/>
  <c r="B278" i="1"/>
  <c r="O277" i="1"/>
  <c r="B277" i="1"/>
  <c r="O276" i="1"/>
  <c r="B276" i="1"/>
  <c r="O275" i="1"/>
  <c r="B275" i="1"/>
  <c r="O274" i="1"/>
  <c r="B274" i="1"/>
  <c r="O273" i="1"/>
  <c r="B273" i="1"/>
  <c r="O272" i="1"/>
  <c r="B272" i="1"/>
  <c r="O271" i="1"/>
  <c r="B271" i="1"/>
  <c r="O270" i="1"/>
  <c r="B270" i="1"/>
  <c r="O269" i="1"/>
  <c r="B269" i="1"/>
  <c r="O268" i="1"/>
  <c r="B268" i="1"/>
  <c r="O267" i="1"/>
  <c r="B267" i="1"/>
  <c r="O266" i="1"/>
  <c r="O265" i="1"/>
  <c r="B265" i="1"/>
  <c r="O264" i="1"/>
  <c r="B264" i="1"/>
  <c r="O263" i="1"/>
  <c r="B263" i="1"/>
  <c r="O262" i="1"/>
  <c r="B262" i="1"/>
  <c r="O261" i="1"/>
  <c r="B261" i="1"/>
  <c r="O260" i="1"/>
  <c r="B260" i="1"/>
  <c r="O259" i="1"/>
  <c r="B259" i="1"/>
  <c r="O258" i="1"/>
  <c r="B258" i="1"/>
  <c r="O257" i="1"/>
  <c r="B257" i="1"/>
  <c r="O256" i="1"/>
  <c r="B256" i="1"/>
  <c r="O255" i="1"/>
  <c r="B255" i="1"/>
  <c r="O254" i="1"/>
  <c r="B254" i="1"/>
  <c r="O253" i="1"/>
  <c r="O252" i="1"/>
  <c r="B252" i="1"/>
  <c r="O251" i="1"/>
  <c r="B251" i="1"/>
  <c r="O250" i="1"/>
  <c r="B250" i="1"/>
  <c r="O249" i="1"/>
  <c r="B249" i="1"/>
  <c r="O248" i="1"/>
  <c r="B248" i="1"/>
  <c r="O247" i="1"/>
  <c r="B247" i="1"/>
  <c r="O246" i="1"/>
  <c r="B246" i="1"/>
  <c r="O245" i="1"/>
  <c r="B245" i="1"/>
  <c r="O244" i="1"/>
  <c r="B244" i="1"/>
  <c r="O243" i="1"/>
  <c r="B243" i="1"/>
  <c r="O242" i="1"/>
  <c r="B242" i="1"/>
  <c r="O241" i="1"/>
  <c r="B241" i="1"/>
  <c r="O240" i="1"/>
  <c r="O239" i="1"/>
  <c r="B239" i="1"/>
  <c r="O238" i="1"/>
  <c r="B238" i="1"/>
  <c r="O237" i="1"/>
  <c r="B237" i="1"/>
  <c r="O236" i="1"/>
  <c r="B236" i="1"/>
  <c r="O235" i="1"/>
  <c r="B235" i="1"/>
  <c r="O234" i="1"/>
  <c r="B234" i="1"/>
  <c r="O233" i="1"/>
  <c r="B233" i="1"/>
  <c r="O232" i="1"/>
  <c r="B232" i="1"/>
  <c r="O231" i="1"/>
  <c r="B231" i="1"/>
  <c r="O230" i="1"/>
  <c r="B230" i="1"/>
  <c r="O229" i="1"/>
  <c r="B229" i="1"/>
  <c r="O228" i="1"/>
  <c r="B228" i="1"/>
  <c r="O227" i="1"/>
  <c r="O226" i="1"/>
  <c r="B226" i="1"/>
  <c r="O225" i="1"/>
  <c r="B225" i="1"/>
  <c r="O224" i="1"/>
  <c r="B224" i="1"/>
  <c r="O223" i="1"/>
  <c r="B223" i="1"/>
  <c r="O222" i="1"/>
  <c r="B222" i="1"/>
  <c r="O221" i="1"/>
  <c r="B221" i="1"/>
  <c r="O220" i="1"/>
  <c r="B220" i="1"/>
  <c r="O219" i="1"/>
  <c r="B219" i="1"/>
  <c r="O218" i="1"/>
  <c r="B218" i="1"/>
  <c r="O217" i="1"/>
  <c r="B217" i="1"/>
  <c r="O216" i="1"/>
  <c r="B216" i="1"/>
  <c r="O215" i="1"/>
  <c r="B215" i="1"/>
  <c r="O214" i="1"/>
  <c r="O213" i="1"/>
  <c r="B213" i="1"/>
  <c r="O212" i="1"/>
  <c r="B212" i="1"/>
  <c r="O211" i="1"/>
  <c r="B211" i="1"/>
  <c r="O210" i="1"/>
  <c r="B210" i="1"/>
  <c r="O209" i="1"/>
  <c r="B209" i="1"/>
  <c r="O208" i="1"/>
  <c r="B208" i="1"/>
  <c r="O207" i="1"/>
  <c r="B207" i="1"/>
  <c r="O206" i="1"/>
  <c r="B206" i="1"/>
  <c r="O205" i="1"/>
  <c r="B205" i="1"/>
  <c r="O204" i="1"/>
  <c r="B204" i="1"/>
  <c r="O203" i="1"/>
  <c r="B203" i="1"/>
  <c r="O202" i="1"/>
  <c r="B202" i="1"/>
  <c r="O201" i="1"/>
  <c r="O200" i="1"/>
  <c r="B200" i="1"/>
  <c r="O199" i="1"/>
  <c r="B199" i="1"/>
  <c r="O198" i="1"/>
  <c r="B198" i="1"/>
  <c r="O197" i="1"/>
  <c r="B197" i="1"/>
  <c r="O196" i="1"/>
  <c r="B196" i="1"/>
  <c r="O195" i="1"/>
  <c r="B195" i="1"/>
  <c r="O194" i="1"/>
  <c r="B194" i="1"/>
  <c r="O193" i="1"/>
  <c r="B193" i="1"/>
  <c r="O192" i="1"/>
  <c r="B192" i="1"/>
  <c r="O191" i="1"/>
  <c r="B191" i="1"/>
  <c r="O190" i="1"/>
  <c r="B190" i="1"/>
  <c r="O189" i="1"/>
  <c r="B189" i="1"/>
  <c r="O188" i="1"/>
  <c r="O187" i="1"/>
  <c r="B187" i="1"/>
  <c r="O186" i="1"/>
  <c r="B186" i="1"/>
  <c r="O185" i="1"/>
  <c r="B185" i="1"/>
  <c r="O184" i="1"/>
  <c r="B184" i="1"/>
  <c r="O183" i="1"/>
  <c r="B183" i="1"/>
  <c r="O182" i="1"/>
  <c r="B182" i="1"/>
  <c r="O181" i="1"/>
  <c r="B181" i="1"/>
  <c r="O180" i="1"/>
  <c r="B180" i="1"/>
  <c r="O179" i="1"/>
  <c r="B179" i="1"/>
  <c r="O178" i="1"/>
  <c r="B178" i="1"/>
  <c r="O177" i="1"/>
  <c r="B177" i="1"/>
  <c r="O176" i="1"/>
  <c r="O162" i="1"/>
  <c r="O161" i="1"/>
  <c r="B161" i="1"/>
  <c r="O160" i="1"/>
  <c r="B160" i="1"/>
  <c r="O159" i="1"/>
  <c r="B159" i="1"/>
  <c r="O158" i="1"/>
  <c r="B158" i="1"/>
  <c r="O157" i="1"/>
  <c r="B157" i="1"/>
  <c r="O156" i="1"/>
  <c r="B156" i="1"/>
  <c r="O155" i="1"/>
  <c r="B155" i="1"/>
  <c r="O154" i="1"/>
  <c r="B154" i="1"/>
  <c r="O153" i="1"/>
  <c r="B153" i="1"/>
  <c r="O152" i="1"/>
  <c r="B152" i="1"/>
  <c r="O151" i="1"/>
  <c r="B151" i="1"/>
  <c r="O150" i="1"/>
  <c r="B150" i="1"/>
  <c r="O149" i="1"/>
  <c r="O148" i="1"/>
  <c r="B148" i="1"/>
  <c r="O147" i="1"/>
  <c r="B147" i="1"/>
  <c r="O146" i="1"/>
  <c r="B146" i="1"/>
  <c r="O145" i="1"/>
  <c r="B145" i="1"/>
  <c r="O144" i="1"/>
  <c r="B144" i="1"/>
  <c r="O143" i="1"/>
  <c r="B143" i="1"/>
  <c r="O142" i="1"/>
  <c r="B142" i="1"/>
  <c r="O141" i="1"/>
  <c r="B141" i="1"/>
  <c r="O140" i="1"/>
  <c r="B140" i="1"/>
  <c r="O139" i="1"/>
  <c r="B139" i="1"/>
  <c r="O138" i="1"/>
  <c r="B138" i="1"/>
  <c r="O137" i="1"/>
  <c r="B137" i="1"/>
  <c r="O136" i="1"/>
  <c r="O135" i="1"/>
  <c r="B135" i="1"/>
  <c r="O134" i="1"/>
  <c r="B134" i="1"/>
  <c r="O133" i="1"/>
  <c r="B133" i="1"/>
  <c r="O132" i="1"/>
  <c r="B132" i="1"/>
  <c r="O131" i="1"/>
  <c r="B131" i="1"/>
  <c r="O130" i="1"/>
  <c r="B130" i="1"/>
  <c r="O129" i="1"/>
  <c r="B129" i="1"/>
  <c r="O128" i="1"/>
  <c r="B128" i="1"/>
  <c r="O127" i="1"/>
  <c r="B127" i="1"/>
  <c r="O126" i="1"/>
  <c r="B126" i="1"/>
  <c r="O125" i="1"/>
  <c r="B125" i="1"/>
  <c r="O124" i="1"/>
  <c r="B124" i="1"/>
  <c r="O123" i="1"/>
  <c r="O122" i="1"/>
  <c r="B122" i="1"/>
  <c r="O121" i="1"/>
  <c r="B121" i="1"/>
  <c r="O120" i="1"/>
  <c r="B120" i="1"/>
  <c r="O119" i="1"/>
  <c r="B119" i="1"/>
  <c r="O118" i="1"/>
  <c r="B118" i="1"/>
  <c r="O117" i="1"/>
  <c r="B117" i="1"/>
  <c r="O116" i="1"/>
  <c r="B116" i="1"/>
  <c r="O115" i="1"/>
  <c r="B115" i="1"/>
  <c r="O114" i="1"/>
  <c r="B114" i="1"/>
  <c r="O113" i="1"/>
  <c r="B113" i="1"/>
  <c r="O112" i="1"/>
  <c r="B112" i="1"/>
  <c r="O111" i="1"/>
  <c r="B111" i="1"/>
  <c r="O110" i="1"/>
  <c r="O109" i="1"/>
  <c r="B109" i="1"/>
  <c r="O108" i="1"/>
  <c r="B108" i="1"/>
  <c r="O107" i="1"/>
  <c r="B107" i="1"/>
  <c r="O106" i="1"/>
  <c r="B106" i="1"/>
  <c r="O105" i="1"/>
  <c r="B105" i="1"/>
  <c r="O104" i="1"/>
  <c r="B104" i="1"/>
  <c r="O103" i="1"/>
  <c r="B103" i="1"/>
  <c r="O102" i="1"/>
  <c r="B102" i="1"/>
  <c r="O101" i="1"/>
  <c r="B101" i="1"/>
  <c r="O100" i="1"/>
  <c r="B100" i="1"/>
  <c r="O99" i="1"/>
  <c r="B99" i="1"/>
  <c r="O98" i="1"/>
  <c r="B98" i="1"/>
  <c r="O97" i="1"/>
  <c r="O96" i="1"/>
  <c r="B96" i="1"/>
  <c r="O95" i="1"/>
  <c r="B95" i="1"/>
  <c r="O94" i="1"/>
  <c r="B94" i="1"/>
  <c r="O93" i="1"/>
  <c r="B93" i="1"/>
  <c r="O92" i="1"/>
  <c r="B92" i="1"/>
  <c r="O91" i="1"/>
  <c r="B91" i="1"/>
  <c r="O90" i="1"/>
  <c r="B90" i="1"/>
  <c r="O89" i="1"/>
  <c r="B89" i="1"/>
  <c r="O88" i="1"/>
  <c r="B88" i="1"/>
  <c r="O87" i="1"/>
  <c r="B87" i="1"/>
  <c r="O86" i="1"/>
  <c r="B86" i="1"/>
  <c r="O85" i="1"/>
  <c r="B85" i="1"/>
  <c r="O84" i="1"/>
  <c r="O83" i="1"/>
  <c r="B83" i="1"/>
  <c r="O82" i="1"/>
  <c r="B82" i="1"/>
  <c r="O81" i="1"/>
  <c r="B81" i="1"/>
  <c r="O80" i="1"/>
  <c r="B80" i="1"/>
  <c r="O79" i="1"/>
  <c r="B79" i="1"/>
  <c r="O78" i="1"/>
  <c r="B78" i="1"/>
  <c r="O77" i="1"/>
  <c r="B77" i="1"/>
  <c r="O76" i="1"/>
  <c r="B76" i="1"/>
  <c r="O75" i="1"/>
  <c r="B75" i="1"/>
  <c r="O74" i="1"/>
  <c r="B74" i="1"/>
  <c r="O73" i="1"/>
  <c r="B73" i="1"/>
  <c r="O72" i="1"/>
  <c r="B72" i="1"/>
  <c r="O71" i="1"/>
  <c r="O70" i="1"/>
  <c r="B70" i="1"/>
  <c r="O69" i="1"/>
  <c r="B69" i="1"/>
  <c r="O68" i="1"/>
  <c r="B68" i="1"/>
  <c r="O67" i="1"/>
  <c r="B67" i="1"/>
  <c r="O66" i="1"/>
  <c r="B66" i="1"/>
  <c r="O65" i="1"/>
  <c r="B65" i="1"/>
  <c r="O64" i="1"/>
  <c r="B64" i="1"/>
  <c r="O63" i="1"/>
  <c r="B63" i="1"/>
  <c r="O62" i="1"/>
  <c r="B62" i="1"/>
  <c r="O61" i="1"/>
  <c r="B61" i="1"/>
  <c r="O60" i="1"/>
  <c r="B60" i="1"/>
  <c r="O59" i="1"/>
  <c r="B59" i="1"/>
  <c r="O58" i="1"/>
  <c r="O57" i="1"/>
  <c r="B57" i="1"/>
  <c r="O56" i="1"/>
  <c r="B56" i="1"/>
  <c r="O55" i="1"/>
  <c r="B55" i="1"/>
  <c r="O54" i="1"/>
  <c r="B54" i="1"/>
  <c r="O53" i="1"/>
  <c r="B53" i="1"/>
  <c r="O52" i="1"/>
  <c r="B52" i="1"/>
  <c r="O51" i="1"/>
  <c r="B51" i="1"/>
  <c r="O50" i="1"/>
  <c r="B50" i="1"/>
  <c r="O49" i="1"/>
  <c r="B49" i="1"/>
  <c r="O48" i="1"/>
  <c r="B48" i="1"/>
  <c r="O47" i="1"/>
  <c r="B47" i="1"/>
  <c r="O46" i="1"/>
  <c r="B46" i="1"/>
  <c r="O45" i="1"/>
  <c r="O44" i="1"/>
  <c r="B44" i="1"/>
  <c r="O43" i="1"/>
  <c r="B43" i="1"/>
  <c r="O42" i="1"/>
  <c r="B42" i="1"/>
  <c r="O41" i="1"/>
  <c r="B41" i="1"/>
  <c r="O40" i="1"/>
  <c r="B40" i="1"/>
  <c r="O39" i="1"/>
  <c r="B39" i="1"/>
  <c r="O38" i="1"/>
  <c r="B38" i="1"/>
  <c r="O37" i="1"/>
  <c r="B37" i="1"/>
  <c r="O36" i="1"/>
  <c r="B36" i="1"/>
  <c r="O35" i="1"/>
  <c r="B35" i="1"/>
  <c r="O34" i="1"/>
  <c r="B34" i="1"/>
  <c r="O33" i="1"/>
  <c r="B33" i="1"/>
  <c r="O32" i="1"/>
  <c r="O31" i="1"/>
  <c r="B31" i="1"/>
  <c r="O30" i="1"/>
  <c r="B30" i="1"/>
  <c r="O29" i="1"/>
  <c r="B29" i="1"/>
  <c r="O28" i="1"/>
  <c r="B28" i="1"/>
  <c r="O27" i="1"/>
  <c r="B27" i="1"/>
  <c r="O26" i="1"/>
  <c r="B26" i="1"/>
  <c r="O25" i="1"/>
  <c r="B25" i="1"/>
  <c r="O24" i="1"/>
  <c r="B24" i="1"/>
  <c r="O23" i="1"/>
  <c r="B23" i="1"/>
  <c r="O22" i="1"/>
  <c r="B22" i="1"/>
  <c r="O21" i="1"/>
  <c r="B21" i="1"/>
  <c r="B20" i="1"/>
  <c r="O19" i="1"/>
  <c r="O18" i="1"/>
  <c r="B18" i="1"/>
  <c r="O17" i="1"/>
  <c r="B17" i="1"/>
  <c r="O16" i="1"/>
  <c r="B16" i="1"/>
  <c r="O15" i="1"/>
  <c r="B15" i="1"/>
  <c r="O14" i="1"/>
  <c r="B14" i="1"/>
  <c r="O13" i="1"/>
  <c r="B13" i="1"/>
  <c r="O12" i="1"/>
  <c r="B12" i="1"/>
  <c r="O11" i="1"/>
  <c r="B11" i="1"/>
  <c r="O10" i="1"/>
  <c r="B10" i="1"/>
  <c r="O9" i="1"/>
  <c r="B9" i="1"/>
  <c r="O8" i="1"/>
  <c r="B8" i="1"/>
  <c r="O7" i="1"/>
  <c r="I172" i="1" l="1"/>
  <c r="I168" i="1"/>
  <c r="I164" i="1"/>
  <c r="I171" i="1"/>
  <c r="I167" i="1"/>
  <c r="I163" i="1"/>
  <c r="I174" i="1"/>
  <c r="I170" i="1"/>
  <c r="I166" i="1"/>
  <c r="I173" i="1"/>
  <c r="I169" i="1"/>
  <c r="I165" i="1"/>
  <c r="K172" i="1"/>
  <c r="K168" i="1"/>
  <c r="K164" i="1"/>
  <c r="K171" i="1"/>
  <c r="K167" i="1"/>
  <c r="K163" i="1"/>
  <c r="K174" i="1"/>
  <c r="K170" i="1"/>
  <c r="K166" i="1"/>
  <c r="K173" i="1"/>
  <c r="K169" i="1"/>
  <c r="K165" i="1"/>
  <c r="E443" i="2"/>
  <c r="L165" i="1" l="1"/>
  <c r="L171" i="1"/>
  <c r="L169" i="1"/>
  <c r="L164" i="1"/>
  <c r="L174" i="1"/>
  <c r="L173" i="1"/>
  <c r="L168" i="1"/>
  <c r="L170" i="1"/>
  <c r="L166" i="1"/>
  <c r="L167" i="1"/>
  <c r="L172" i="1"/>
  <c r="L163" i="1"/>
  <c r="K175" i="1"/>
  <c r="J433" i="2"/>
  <c r="J434" i="2" s="1"/>
  <c r="L175" i="1" l="1"/>
  <c r="J428" i="2"/>
  <c r="I443" i="2"/>
  <c r="J443" i="2" l="1"/>
  <c r="H2411" i="1" l="1"/>
  <c r="H2567" i="1"/>
  <c r="H1475" i="1"/>
  <c r="H1007" i="1"/>
  <c r="H2255" i="1"/>
  <c r="H2723" i="1"/>
  <c r="H1787" i="1"/>
  <c r="H2099" i="1"/>
  <c r="H1943" i="1"/>
  <c r="H227" i="1"/>
  <c r="H396" i="1"/>
  <c r="H539" i="1"/>
  <c r="H1319" i="1"/>
  <c r="H1631" i="1"/>
  <c r="H266" i="2"/>
  <c r="H110" i="2"/>
  <c r="H2437" i="1"/>
  <c r="H851" i="1"/>
  <c r="H1020" i="1"/>
  <c r="I1503" i="1"/>
  <c r="I1506" i="1"/>
  <c r="I1511" i="1"/>
  <c r="I1507" i="1"/>
  <c r="I1504" i="1"/>
  <c r="I1505" i="1"/>
  <c r="I1508" i="1"/>
  <c r="I1513" i="1"/>
  <c r="K1513" i="1" s="1"/>
  <c r="I1510" i="1"/>
  <c r="I1502" i="1"/>
  <c r="I1512" i="1"/>
  <c r="I1509" i="1"/>
  <c r="I2909" i="1"/>
  <c r="I2907" i="1"/>
  <c r="I2913" i="1"/>
  <c r="I2910" i="1"/>
  <c r="I2906" i="1"/>
  <c r="I2912" i="1"/>
  <c r="I2914" i="1"/>
  <c r="I2917" i="1"/>
  <c r="K2917" i="1" s="1"/>
  <c r="I2908" i="1"/>
  <c r="I2915" i="1"/>
  <c r="I2911" i="1"/>
  <c r="I2916" i="1"/>
  <c r="I1037" i="1"/>
  <c r="I1034" i="1"/>
  <c r="I1041" i="1"/>
  <c r="I1045" i="1"/>
  <c r="K1045" i="1" s="1"/>
  <c r="I1035" i="1"/>
  <c r="I1043" i="1"/>
  <c r="I1039" i="1"/>
  <c r="I1038" i="1"/>
  <c r="I1040" i="1"/>
  <c r="I1044" i="1"/>
  <c r="I1036" i="1"/>
  <c r="I1042" i="1"/>
  <c r="I1978" i="1"/>
  <c r="I1977" i="1"/>
  <c r="I1979" i="1"/>
  <c r="I1980" i="1"/>
  <c r="I1974" i="1"/>
  <c r="I1976" i="1"/>
  <c r="I1975" i="1"/>
  <c r="I1981" i="1"/>
  <c r="K1981" i="1" s="1"/>
  <c r="I1973" i="1"/>
  <c r="I1972" i="1"/>
  <c r="I1971" i="1"/>
  <c r="I1970" i="1"/>
  <c r="H2268" i="1"/>
  <c r="H1332" i="1"/>
  <c r="H565" i="1"/>
  <c r="I1023" i="1"/>
  <c r="I1028" i="1"/>
  <c r="I1031" i="1"/>
  <c r="I1024" i="1"/>
  <c r="I1021" i="1"/>
  <c r="I1032" i="1"/>
  <c r="K1032" i="1" s="1"/>
  <c r="I1022" i="1"/>
  <c r="I1030" i="1"/>
  <c r="I1027" i="1"/>
  <c r="I1029" i="1"/>
  <c r="I1025" i="1"/>
  <c r="I1026" i="1"/>
  <c r="H1306" i="1"/>
  <c r="H2216" i="1"/>
  <c r="I1205" i="1"/>
  <c r="I1203" i="1"/>
  <c r="I1210" i="1"/>
  <c r="I1208" i="1"/>
  <c r="I1206" i="1"/>
  <c r="I1209" i="1"/>
  <c r="I1214" i="1"/>
  <c r="K1214" i="1" s="1"/>
  <c r="I1204" i="1"/>
  <c r="I1212" i="1"/>
  <c r="I1211" i="1"/>
  <c r="I1207" i="1"/>
  <c r="I1213" i="1"/>
  <c r="I2249" i="1"/>
  <c r="I2247" i="1"/>
  <c r="I2244" i="1"/>
  <c r="I2253" i="1"/>
  <c r="I2254" i="1"/>
  <c r="K2254" i="1" s="1"/>
  <c r="I2251" i="1"/>
  <c r="I2252" i="1"/>
  <c r="I2243" i="1"/>
  <c r="I2245" i="1"/>
  <c r="I2246" i="1"/>
  <c r="I2248" i="1"/>
  <c r="I2250" i="1"/>
  <c r="H2684" i="1"/>
  <c r="I1299" i="1"/>
  <c r="I1302" i="1"/>
  <c r="I1298" i="1"/>
  <c r="I1304" i="1"/>
  <c r="I1296" i="1"/>
  <c r="I1297" i="1"/>
  <c r="I1294" i="1"/>
  <c r="I1301" i="1"/>
  <c r="I1300" i="1"/>
  <c r="I1305" i="1"/>
  <c r="K1305" i="1" s="1"/>
  <c r="I1303" i="1"/>
  <c r="I1295" i="1"/>
  <c r="I1481" i="1"/>
  <c r="I1478" i="1"/>
  <c r="I1479" i="1"/>
  <c r="I1485" i="1"/>
  <c r="I1476" i="1"/>
  <c r="I1480" i="1"/>
  <c r="I1477" i="1"/>
  <c r="I1484" i="1"/>
  <c r="I1482" i="1"/>
  <c r="I1487" i="1"/>
  <c r="K1487" i="1" s="1"/>
  <c r="I1483" i="1"/>
  <c r="I1486" i="1"/>
  <c r="H2372" i="1"/>
  <c r="I503" i="1"/>
  <c r="I505" i="1"/>
  <c r="I501" i="1"/>
  <c r="I508" i="1"/>
  <c r="I507" i="1"/>
  <c r="I506" i="1"/>
  <c r="I504" i="1"/>
  <c r="I512" i="1"/>
  <c r="K512" i="1" s="1"/>
  <c r="I502" i="1"/>
  <c r="I510" i="1"/>
  <c r="I509" i="1"/>
  <c r="I511" i="1"/>
  <c r="I29" i="1"/>
  <c r="I28" i="1"/>
  <c r="I21" i="1"/>
  <c r="I27" i="1"/>
  <c r="I24" i="1"/>
  <c r="I22" i="1"/>
  <c r="I20" i="1"/>
  <c r="I31" i="1"/>
  <c r="I25" i="1"/>
  <c r="I26" i="1"/>
  <c r="I23" i="1"/>
  <c r="I30" i="1"/>
  <c r="I38" i="1"/>
  <c r="I43" i="1"/>
  <c r="I36" i="1"/>
  <c r="I42" i="1"/>
  <c r="I41" i="1"/>
  <c r="I44" i="1"/>
  <c r="I39" i="1"/>
  <c r="I35" i="1"/>
  <c r="I34" i="1"/>
  <c r="I40" i="1"/>
  <c r="I37" i="1"/>
  <c r="I33" i="1"/>
  <c r="I2384" i="1"/>
  <c r="K2384" i="1" s="1"/>
  <c r="I2381" i="1"/>
  <c r="I2376" i="1"/>
  <c r="I2378" i="1"/>
  <c r="I2377" i="1"/>
  <c r="I2373" i="1"/>
  <c r="I2380" i="1"/>
  <c r="I2379" i="1"/>
  <c r="I2375" i="1"/>
  <c r="I2382" i="1"/>
  <c r="I2374" i="1"/>
  <c r="I2383" i="1"/>
  <c r="H487" i="1"/>
  <c r="H630" i="1"/>
  <c r="H2645" i="1"/>
  <c r="H2177" i="1"/>
  <c r="H2814" i="1"/>
  <c r="H1878" i="1"/>
  <c r="H929" i="1"/>
  <c r="I967" i="1"/>
  <c r="K967" i="1" s="1"/>
  <c r="I957" i="1"/>
  <c r="I965" i="1"/>
  <c r="I964" i="1"/>
  <c r="I961" i="1"/>
  <c r="I960" i="1"/>
  <c r="I962" i="1"/>
  <c r="I966" i="1"/>
  <c r="I958" i="1"/>
  <c r="I959" i="1"/>
  <c r="I956" i="1"/>
  <c r="I963" i="1"/>
  <c r="H1813" i="1"/>
  <c r="I2044" i="1"/>
  <c r="I2035" i="1"/>
  <c r="I2039" i="1"/>
  <c r="I2046" i="1"/>
  <c r="K2046" i="1" s="1"/>
  <c r="I2045" i="1"/>
  <c r="I2036" i="1"/>
  <c r="I2041" i="1"/>
  <c r="I2040" i="1"/>
  <c r="I2037" i="1"/>
  <c r="I2043" i="1"/>
  <c r="I2042" i="1"/>
  <c r="I2038" i="1"/>
  <c r="I2680" i="1"/>
  <c r="I2676" i="1"/>
  <c r="I2675" i="1"/>
  <c r="I2679" i="1"/>
  <c r="I2678" i="1"/>
  <c r="I2677" i="1"/>
  <c r="I2673" i="1"/>
  <c r="I2674" i="1"/>
  <c r="I2672" i="1"/>
  <c r="I2682" i="1"/>
  <c r="I2683" i="1"/>
  <c r="K2683" i="1" s="1"/>
  <c r="I2681" i="1"/>
  <c r="I1721" i="1"/>
  <c r="K1721" i="1" s="1"/>
  <c r="I1711" i="1"/>
  <c r="I1719" i="1"/>
  <c r="I1720" i="1"/>
  <c r="I1714" i="1"/>
  <c r="I1715" i="1"/>
  <c r="I1712" i="1"/>
  <c r="I1713" i="1"/>
  <c r="I1718" i="1"/>
  <c r="I1717" i="1"/>
  <c r="I1716" i="1"/>
  <c r="I1710" i="1"/>
  <c r="H1501" i="1"/>
  <c r="H604" i="1"/>
  <c r="H1657" i="1"/>
  <c r="I2010" i="1"/>
  <c r="I2018" i="1"/>
  <c r="I2019" i="1"/>
  <c r="I2013" i="1"/>
  <c r="I2015" i="1"/>
  <c r="I2014" i="1"/>
  <c r="I2016" i="1"/>
  <c r="I2011" i="1"/>
  <c r="I2017" i="1"/>
  <c r="I2012" i="1"/>
  <c r="I2020" i="1"/>
  <c r="K2020" i="1" s="1"/>
  <c r="I2009" i="1"/>
  <c r="H2788" i="1"/>
  <c r="H1852" i="1"/>
  <c r="H97" i="1"/>
  <c r="I774" i="1"/>
  <c r="I781" i="1"/>
  <c r="I785" i="1"/>
  <c r="K785" i="1" s="1"/>
  <c r="I779" i="1"/>
  <c r="I778" i="1"/>
  <c r="I780" i="1"/>
  <c r="I777" i="1"/>
  <c r="I784" i="1"/>
  <c r="I782" i="1"/>
  <c r="I783" i="1"/>
  <c r="I776" i="1"/>
  <c r="I775" i="1"/>
  <c r="I473" i="1"/>
  <c r="K473" i="1" s="1"/>
  <c r="I468" i="1"/>
  <c r="I463" i="1"/>
  <c r="I471" i="1"/>
  <c r="I470" i="1"/>
  <c r="I465" i="1"/>
  <c r="I464" i="1"/>
  <c r="I472" i="1"/>
  <c r="I466" i="1"/>
  <c r="I462" i="1"/>
  <c r="I467" i="1"/>
  <c r="I469" i="1"/>
  <c r="I294" i="1"/>
  <c r="I302" i="1"/>
  <c r="I301" i="1"/>
  <c r="I295" i="1"/>
  <c r="I299" i="1"/>
  <c r="I298" i="1"/>
  <c r="I297" i="1"/>
  <c r="I303" i="1"/>
  <c r="I293" i="1"/>
  <c r="I300" i="1"/>
  <c r="I296" i="1"/>
  <c r="I304" i="1"/>
  <c r="K304" i="1" s="1"/>
  <c r="H266" i="1"/>
  <c r="H1358" i="1"/>
  <c r="H2762" i="1"/>
  <c r="H1826" i="1"/>
  <c r="I1219" i="1"/>
  <c r="I1216" i="1"/>
  <c r="I1223" i="1"/>
  <c r="I1227" i="1"/>
  <c r="K1227" i="1" s="1"/>
  <c r="I1220" i="1"/>
  <c r="I1226" i="1"/>
  <c r="I1222" i="1"/>
  <c r="I1218" i="1"/>
  <c r="I1217" i="1"/>
  <c r="I1224" i="1"/>
  <c r="I1221" i="1"/>
  <c r="I1225" i="1"/>
  <c r="I59" i="2"/>
  <c r="I68" i="2"/>
  <c r="I63" i="2"/>
  <c r="I62" i="2"/>
  <c r="I65" i="2"/>
  <c r="I66" i="2"/>
  <c r="I67" i="2"/>
  <c r="I61" i="2"/>
  <c r="I69" i="2"/>
  <c r="I64" i="2"/>
  <c r="I70" i="2"/>
  <c r="I60" i="2"/>
  <c r="L139" i="2"/>
  <c r="L148" i="2"/>
  <c r="L145" i="2"/>
  <c r="L142" i="2"/>
  <c r="L146" i="2"/>
  <c r="L143" i="2"/>
  <c r="L140" i="2"/>
  <c r="L138" i="2"/>
  <c r="L147" i="2"/>
  <c r="L144" i="2"/>
  <c r="L141" i="2"/>
  <c r="H58" i="2"/>
  <c r="I89" i="2"/>
  <c r="I91" i="2"/>
  <c r="I86" i="2"/>
  <c r="I85" i="2"/>
  <c r="I87" i="2"/>
  <c r="I92" i="2"/>
  <c r="I93" i="2"/>
  <c r="I94" i="2"/>
  <c r="I90" i="2"/>
  <c r="I88" i="2"/>
  <c r="I96" i="2"/>
  <c r="I95" i="2"/>
  <c r="K247" i="2"/>
  <c r="L247" i="2" s="1"/>
  <c r="K241" i="2"/>
  <c r="K244" i="2"/>
  <c r="L244" i="2" s="1"/>
  <c r="K246" i="2"/>
  <c r="L246" i="2" s="1"/>
  <c r="K251" i="2"/>
  <c r="L251" i="2" s="1"/>
  <c r="K249" i="2"/>
  <c r="L249" i="2" s="1"/>
  <c r="K242" i="2"/>
  <c r="L242" i="2" s="1"/>
  <c r="K252" i="2"/>
  <c r="L252" i="2" s="1"/>
  <c r="K243" i="2"/>
  <c r="L243" i="2" s="1"/>
  <c r="K248" i="2"/>
  <c r="L248" i="2" s="1"/>
  <c r="K250" i="2"/>
  <c r="L250" i="2" s="1"/>
  <c r="K245" i="2"/>
  <c r="L245" i="2" s="1"/>
  <c r="H162" i="2"/>
  <c r="I192" i="2"/>
  <c r="I199" i="2"/>
  <c r="I190" i="2"/>
  <c r="I196" i="2"/>
  <c r="I197" i="2"/>
  <c r="I195" i="2"/>
  <c r="I193" i="2"/>
  <c r="I200" i="2"/>
  <c r="I198" i="2"/>
  <c r="I194" i="2"/>
  <c r="I189" i="2"/>
  <c r="I191" i="2"/>
  <c r="L346" i="2"/>
  <c r="L351" i="2"/>
  <c r="L356" i="2"/>
  <c r="L353" i="2"/>
  <c r="L355" i="2"/>
  <c r="L354" i="2"/>
  <c r="L350" i="2"/>
  <c r="L352" i="2"/>
  <c r="L349" i="2"/>
  <c r="L348" i="2"/>
  <c r="L347" i="2"/>
  <c r="I2289" i="1"/>
  <c r="I2286" i="1"/>
  <c r="I2292" i="1"/>
  <c r="I2287" i="1"/>
  <c r="I2283" i="1"/>
  <c r="I2284" i="1"/>
  <c r="I2282" i="1"/>
  <c r="I2288" i="1"/>
  <c r="I2293" i="1"/>
  <c r="K2293" i="1" s="1"/>
  <c r="I2285" i="1"/>
  <c r="I2290" i="1"/>
  <c r="I2291" i="1"/>
  <c r="I1196" i="1"/>
  <c r="I1195" i="1"/>
  <c r="I1193" i="1"/>
  <c r="I1190" i="1"/>
  <c r="I1197" i="1"/>
  <c r="I1201" i="1"/>
  <c r="K1201" i="1" s="1"/>
  <c r="I1191" i="1"/>
  <c r="I1199" i="1"/>
  <c r="I1198" i="1"/>
  <c r="I1194" i="1"/>
  <c r="I1192" i="1"/>
  <c r="I1200" i="1"/>
  <c r="H383" i="1"/>
  <c r="I2415" i="1"/>
  <c r="I2418" i="1"/>
  <c r="I2417" i="1"/>
  <c r="I2422" i="1"/>
  <c r="I2413" i="1"/>
  <c r="I2419" i="1"/>
  <c r="I2412" i="1"/>
  <c r="I2421" i="1"/>
  <c r="I2423" i="1"/>
  <c r="K2423" i="1" s="1"/>
  <c r="I2420" i="1"/>
  <c r="I2414" i="1"/>
  <c r="I2416" i="1"/>
  <c r="I1994" i="1"/>
  <c r="K1994" i="1" s="1"/>
  <c r="I1985" i="1"/>
  <c r="I1984" i="1"/>
  <c r="I1983" i="1"/>
  <c r="I1992" i="1"/>
  <c r="I1993" i="1"/>
  <c r="I1987" i="1"/>
  <c r="I1989" i="1"/>
  <c r="I1988" i="1"/>
  <c r="I1991" i="1"/>
  <c r="I1990" i="1"/>
  <c r="I1986" i="1"/>
  <c r="H2554" i="1"/>
  <c r="I582" i="1"/>
  <c r="I579" i="1"/>
  <c r="I586" i="1"/>
  <c r="I580" i="1"/>
  <c r="I588" i="1"/>
  <c r="I581" i="1"/>
  <c r="I590" i="1"/>
  <c r="K590" i="1" s="1"/>
  <c r="I585" i="1"/>
  <c r="I589" i="1"/>
  <c r="I584" i="1"/>
  <c r="I587" i="1"/>
  <c r="I583" i="1"/>
  <c r="H682" i="1"/>
  <c r="H2073" i="1"/>
  <c r="H1137" i="1"/>
  <c r="H201" i="1"/>
  <c r="H344" i="1"/>
  <c r="H799" i="1"/>
  <c r="H2359" i="1"/>
  <c r="K33" i="1"/>
  <c r="K41" i="1"/>
  <c r="K34" i="1"/>
  <c r="K36" i="1"/>
  <c r="K35" i="1"/>
  <c r="K37" i="1"/>
  <c r="K43" i="1"/>
  <c r="K44" i="1"/>
  <c r="K42" i="1"/>
  <c r="K38" i="1"/>
  <c r="K40" i="1"/>
  <c r="K39" i="1"/>
  <c r="I1439" i="1"/>
  <c r="I1448" i="1"/>
  <c r="K1448" i="1" s="1"/>
  <c r="I1443" i="1"/>
  <c r="I1447" i="1"/>
  <c r="I1438" i="1"/>
  <c r="I1446" i="1"/>
  <c r="I1441" i="1"/>
  <c r="I1440" i="1"/>
  <c r="I1445" i="1"/>
  <c r="I1444" i="1"/>
  <c r="I1442" i="1"/>
  <c r="I1437" i="1"/>
  <c r="I2179" i="1"/>
  <c r="I2184" i="1"/>
  <c r="I2181" i="1"/>
  <c r="I2187" i="1"/>
  <c r="I2185" i="1"/>
  <c r="I2182" i="1"/>
  <c r="I2189" i="1"/>
  <c r="K2189" i="1" s="1"/>
  <c r="I2188" i="1"/>
  <c r="I2183" i="1"/>
  <c r="I2186" i="1"/>
  <c r="I2178" i="1"/>
  <c r="I2180" i="1"/>
  <c r="I743" i="1"/>
  <c r="I740" i="1"/>
  <c r="I739" i="1"/>
  <c r="I736" i="1"/>
  <c r="I741" i="1"/>
  <c r="I738" i="1"/>
  <c r="I737" i="1"/>
  <c r="I735" i="1"/>
  <c r="I742" i="1"/>
  <c r="I744" i="1"/>
  <c r="I746" i="1"/>
  <c r="K746" i="1" s="1"/>
  <c r="I745" i="1"/>
  <c r="I644" i="1"/>
  <c r="I651" i="1"/>
  <c r="I655" i="1"/>
  <c r="K655" i="1" s="1"/>
  <c r="I653" i="1"/>
  <c r="I646" i="1"/>
  <c r="I654" i="1"/>
  <c r="I648" i="1"/>
  <c r="I649" i="1"/>
  <c r="I647" i="1"/>
  <c r="I645" i="1"/>
  <c r="I652" i="1"/>
  <c r="I650" i="1"/>
  <c r="H617" i="1"/>
  <c r="H409" i="1"/>
  <c r="I2637" i="1"/>
  <c r="I2639" i="1"/>
  <c r="I2638" i="1"/>
  <c r="I2634" i="1"/>
  <c r="I2633" i="1"/>
  <c r="I2643" i="1"/>
  <c r="I2644" i="1"/>
  <c r="K2644" i="1" s="1"/>
  <c r="I2642" i="1"/>
  <c r="I2641" i="1"/>
  <c r="I2636" i="1"/>
  <c r="I2640" i="1"/>
  <c r="I2635" i="1"/>
  <c r="I2924" i="1"/>
  <c r="I2928" i="1"/>
  <c r="I2919" i="1"/>
  <c r="I2922" i="1"/>
  <c r="I2925" i="1"/>
  <c r="I2927" i="1"/>
  <c r="I2930" i="1"/>
  <c r="K2930" i="1" s="1"/>
  <c r="I2921" i="1"/>
  <c r="I2923" i="1"/>
  <c r="I2926" i="1"/>
  <c r="I2929" i="1"/>
  <c r="I2920" i="1"/>
  <c r="H1371" i="1"/>
  <c r="H435" i="1"/>
  <c r="H1839" i="1"/>
  <c r="I1240" i="1"/>
  <c r="K1240" i="1" s="1"/>
  <c r="I1235" i="1"/>
  <c r="I1234" i="1"/>
  <c r="I1237" i="1"/>
  <c r="I1229" i="1"/>
  <c r="I1236" i="1"/>
  <c r="I1230" i="1"/>
  <c r="I1238" i="1"/>
  <c r="I1233" i="1"/>
  <c r="I1239" i="1"/>
  <c r="I1231" i="1"/>
  <c r="I1232" i="1"/>
  <c r="I2155" i="1"/>
  <c r="I2159" i="1"/>
  <c r="I2162" i="1"/>
  <c r="I2161" i="1"/>
  <c r="I2160" i="1"/>
  <c r="I2157" i="1"/>
  <c r="I2158" i="1"/>
  <c r="I2153" i="1"/>
  <c r="I2154" i="1"/>
  <c r="I2152" i="1"/>
  <c r="I2163" i="1"/>
  <c r="K2163" i="1" s="1"/>
  <c r="I2156" i="1"/>
  <c r="H32" i="2"/>
  <c r="I140" i="2"/>
  <c r="I143" i="2"/>
  <c r="I145" i="2"/>
  <c r="I147" i="2"/>
  <c r="I148" i="2"/>
  <c r="I137" i="2"/>
  <c r="I139" i="2"/>
  <c r="I146" i="2"/>
  <c r="I141" i="2"/>
  <c r="I138" i="2"/>
  <c r="I142" i="2"/>
  <c r="I144" i="2"/>
  <c r="L217" i="2"/>
  <c r="L218" i="2"/>
  <c r="L220" i="2"/>
  <c r="L219" i="2"/>
  <c r="L223" i="2"/>
  <c r="L226" i="2"/>
  <c r="L222" i="2"/>
  <c r="L224" i="2"/>
  <c r="L225" i="2"/>
  <c r="L221" i="2"/>
  <c r="L216" i="2"/>
  <c r="H136" i="2"/>
  <c r="I166" i="2"/>
  <c r="I170" i="2"/>
  <c r="I173" i="2"/>
  <c r="I168" i="2"/>
  <c r="I167" i="2"/>
  <c r="I174" i="2"/>
  <c r="I171" i="2"/>
  <c r="I164" i="2"/>
  <c r="I165" i="2"/>
  <c r="I169" i="2"/>
  <c r="I172" i="2"/>
  <c r="I163" i="2"/>
  <c r="L328" i="2"/>
  <c r="L325" i="2"/>
  <c r="L320" i="2"/>
  <c r="L329" i="2"/>
  <c r="L326" i="2"/>
  <c r="L323" i="2"/>
  <c r="L322" i="2"/>
  <c r="L321" i="2"/>
  <c r="L330" i="2"/>
  <c r="L327" i="2"/>
  <c r="L324" i="2"/>
  <c r="H240" i="2"/>
  <c r="I269" i="2"/>
  <c r="I270" i="2"/>
  <c r="I276" i="2"/>
  <c r="I268" i="2"/>
  <c r="I267" i="2"/>
  <c r="I273" i="2"/>
  <c r="I271" i="2"/>
  <c r="I277" i="2"/>
  <c r="I275" i="2"/>
  <c r="I278" i="2"/>
  <c r="I274" i="2"/>
  <c r="I272" i="2"/>
  <c r="I2136" i="1"/>
  <c r="I2137" i="1"/>
  <c r="K2137" i="1" s="1"/>
  <c r="I2134" i="1"/>
  <c r="I2132" i="1"/>
  <c r="I2127" i="1"/>
  <c r="I2135" i="1"/>
  <c r="I2133" i="1"/>
  <c r="I2131" i="1"/>
  <c r="I2130" i="1"/>
  <c r="I2126" i="1"/>
  <c r="I2128" i="1"/>
  <c r="I2129" i="1"/>
  <c r="I2753" i="1"/>
  <c r="I2754" i="1"/>
  <c r="I2756" i="1"/>
  <c r="I2755" i="1"/>
  <c r="I2752" i="1"/>
  <c r="I2751" i="1"/>
  <c r="I2750" i="1"/>
  <c r="I2760" i="1"/>
  <c r="I2761" i="1"/>
  <c r="K2761" i="1" s="1"/>
  <c r="I2759" i="1"/>
  <c r="I2758" i="1"/>
  <c r="I2757" i="1"/>
  <c r="I1825" i="1"/>
  <c r="K1825" i="1" s="1"/>
  <c r="I1821" i="1"/>
  <c r="I1817" i="1"/>
  <c r="I1822" i="1"/>
  <c r="I1820" i="1"/>
  <c r="I1814" i="1"/>
  <c r="I1815" i="1"/>
  <c r="I1823" i="1"/>
  <c r="I1824" i="1"/>
  <c r="I1818" i="1"/>
  <c r="I1819" i="1"/>
  <c r="I1816" i="1"/>
  <c r="H864" i="1"/>
  <c r="H2112" i="1"/>
  <c r="H1176" i="1"/>
  <c r="I2904" i="1"/>
  <c r="K2904" i="1" s="1"/>
  <c r="I2903" i="1"/>
  <c r="I2894" i="1"/>
  <c r="I2901" i="1"/>
  <c r="I2893" i="1"/>
  <c r="I2899" i="1"/>
  <c r="I2902" i="1"/>
  <c r="I2897" i="1"/>
  <c r="I2898" i="1"/>
  <c r="I2896" i="1"/>
  <c r="I2895" i="1"/>
  <c r="I2900" i="1"/>
  <c r="I1958" i="1"/>
  <c r="I1963" i="1"/>
  <c r="I1962" i="1"/>
  <c r="I1964" i="1"/>
  <c r="I1960" i="1"/>
  <c r="I1961" i="1"/>
  <c r="I1967" i="1"/>
  <c r="I1968" i="1"/>
  <c r="K1968" i="1" s="1"/>
  <c r="I1959" i="1"/>
  <c r="I1957" i="1"/>
  <c r="I1965" i="1"/>
  <c r="I1966" i="1"/>
  <c r="I79" i="1"/>
  <c r="I76" i="1"/>
  <c r="I82" i="1"/>
  <c r="I78" i="1"/>
  <c r="I81" i="1"/>
  <c r="I80" i="1"/>
  <c r="I75" i="1"/>
  <c r="I83" i="1"/>
  <c r="K83" i="1" s="1"/>
  <c r="I74" i="1"/>
  <c r="I73" i="1"/>
  <c r="I77" i="1"/>
  <c r="I72" i="1"/>
  <c r="I876" i="1"/>
  <c r="K876" i="1" s="1"/>
  <c r="I874" i="1"/>
  <c r="I871" i="1"/>
  <c r="I870" i="1"/>
  <c r="I873" i="1"/>
  <c r="I865" i="1"/>
  <c r="I869" i="1"/>
  <c r="I868" i="1"/>
  <c r="I866" i="1"/>
  <c r="I875" i="1"/>
  <c r="I867" i="1"/>
  <c r="I872" i="1"/>
  <c r="I1140" i="1"/>
  <c r="I1142" i="1"/>
  <c r="I1148" i="1"/>
  <c r="I1143" i="1"/>
  <c r="I1141" i="1"/>
  <c r="I1138" i="1"/>
  <c r="I1145" i="1"/>
  <c r="I1149" i="1"/>
  <c r="K1149" i="1" s="1"/>
  <c r="I1144" i="1"/>
  <c r="I1139" i="1"/>
  <c r="I1146" i="1"/>
  <c r="I1147" i="1"/>
  <c r="I2855" i="1"/>
  <c r="I2854" i="1"/>
  <c r="I2864" i="1"/>
  <c r="I2865" i="1"/>
  <c r="K2865" i="1" s="1"/>
  <c r="I2863" i="1"/>
  <c r="I2862" i="1"/>
  <c r="I2857" i="1"/>
  <c r="I2861" i="1"/>
  <c r="I2858" i="1"/>
  <c r="I2860" i="1"/>
  <c r="I2856" i="1"/>
  <c r="I2859" i="1"/>
  <c r="I2094" i="1"/>
  <c r="I2090" i="1"/>
  <c r="I2096" i="1"/>
  <c r="I2097" i="1"/>
  <c r="I2088" i="1"/>
  <c r="I2087" i="1"/>
  <c r="I2098" i="1"/>
  <c r="K2098" i="1" s="1"/>
  <c r="I2091" i="1"/>
  <c r="I2093" i="1"/>
  <c r="I2092" i="1"/>
  <c r="I2089" i="1"/>
  <c r="I2095" i="1"/>
  <c r="I1152" i="1"/>
  <c r="I1160" i="1"/>
  <c r="I1159" i="1"/>
  <c r="I1155" i="1"/>
  <c r="I1161" i="1"/>
  <c r="I1156" i="1"/>
  <c r="I1157" i="1"/>
  <c r="I1153" i="1"/>
  <c r="I1154" i="1"/>
  <c r="I1151" i="1"/>
  <c r="I1158" i="1"/>
  <c r="I1162" i="1"/>
  <c r="K1162" i="1" s="1"/>
  <c r="I223" i="1"/>
  <c r="I222" i="1"/>
  <c r="I217" i="1"/>
  <c r="I219" i="1"/>
  <c r="I225" i="1"/>
  <c r="I215" i="1"/>
  <c r="I226" i="1"/>
  <c r="K226" i="1" s="1"/>
  <c r="I218" i="1"/>
  <c r="I216" i="1"/>
  <c r="I221" i="1"/>
  <c r="I220" i="1"/>
  <c r="I224" i="1"/>
  <c r="I2395" i="1"/>
  <c r="I2393" i="1"/>
  <c r="I2390" i="1"/>
  <c r="I2396" i="1"/>
  <c r="I2391" i="1"/>
  <c r="I2388" i="1"/>
  <c r="I2386" i="1"/>
  <c r="I2387" i="1"/>
  <c r="I2397" i="1"/>
  <c r="K2397" i="1" s="1"/>
  <c r="I2394" i="1"/>
  <c r="I2392" i="1"/>
  <c r="I2389" i="1"/>
  <c r="I1322" i="1"/>
  <c r="I1323" i="1"/>
  <c r="I1320" i="1"/>
  <c r="I1327" i="1"/>
  <c r="I1321" i="1"/>
  <c r="I1329" i="1"/>
  <c r="I1328" i="1"/>
  <c r="I1324" i="1"/>
  <c r="I1330" i="1"/>
  <c r="I1331" i="1"/>
  <c r="K1331" i="1" s="1"/>
  <c r="I1326" i="1"/>
  <c r="I1325" i="1"/>
  <c r="H1917" i="1"/>
  <c r="E3018" i="1"/>
  <c r="E3000" i="1"/>
  <c r="D16" i="5" s="1"/>
  <c r="H981" i="1"/>
  <c r="I2078" i="1"/>
  <c r="I2080" i="1"/>
  <c r="I2079" i="1"/>
  <c r="I2082" i="1"/>
  <c r="I2083" i="1"/>
  <c r="I2084" i="1"/>
  <c r="I2075" i="1"/>
  <c r="I2074" i="1"/>
  <c r="I2081" i="1"/>
  <c r="I2077" i="1"/>
  <c r="I2085" i="1"/>
  <c r="K2085" i="1" s="1"/>
  <c r="I2076" i="1"/>
  <c r="H1748" i="1"/>
  <c r="K30" i="1"/>
  <c r="K24" i="1"/>
  <c r="K21" i="1"/>
  <c r="K28" i="1"/>
  <c r="K25" i="1"/>
  <c r="K26" i="1"/>
  <c r="K22" i="1"/>
  <c r="K29" i="1"/>
  <c r="K27" i="1"/>
  <c r="K23" i="1"/>
  <c r="K20" i="1"/>
  <c r="K31" i="1"/>
  <c r="I2228" i="1"/>
  <c r="K2228" i="1" s="1"/>
  <c r="I2222" i="1"/>
  <c r="I2221" i="1"/>
  <c r="I2217" i="1"/>
  <c r="I2225" i="1"/>
  <c r="I2224" i="1"/>
  <c r="I2223" i="1"/>
  <c r="I2219" i="1"/>
  <c r="I2226" i="1"/>
  <c r="I2220" i="1"/>
  <c r="I2227" i="1"/>
  <c r="I2218" i="1"/>
  <c r="I1526" i="1"/>
  <c r="K1526" i="1" s="1"/>
  <c r="I1524" i="1"/>
  <c r="I1520" i="1"/>
  <c r="I1517" i="1"/>
  <c r="I1521" i="1"/>
  <c r="I1518" i="1"/>
  <c r="I1522" i="1"/>
  <c r="I1516" i="1"/>
  <c r="I1519" i="1"/>
  <c r="I1515" i="1"/>
  <c r="I1523" i="1"/>
  <c r="I1525" i="1"/>
  <c r="E3007" i="1"/>
  <c r="H162" i="1"/>
  <c r="I788" i="1"/>
  <c r="I787" i="1"/>
  <c r="I794" i="1"/>
  <c r="I798" i="1"/>
  <c r="K798" i="1" s="1"/>
  <c r="I796" i="1"/>
  <c r="I793" i="1"/>
  <c r="I797" i="1"/>
  <c r="I789" i="1"/>
  <c r="I795" i="1"/>
  <c r="I792" i="1"/>
  <c r="I791" i="1"/>
  <c r="I790" i="1"/>
  <c r="H474" i="1"/>
  <c r="H1553" i="1"/>
  <c r="H2021" i="1"/>
  <c r="H2658" i="1"/>
  <c r="H1722" i="1"/>
  <c r="I477" i="1"/>
  <c r="I485" i="1"/>
  <c r="I479" i="1"/>
  <c r="I482" i="1"/>
  <c r="I480" i="1"/>
  <c r="I475" i="1"/>
  <c r="I486" i="1"/>
  <c r="K486" i="1" s="1"/>
  <c r="I481" i="1"/>
  <c r="I484" i="1"/>
  <c r="I483" i="1"/>
  <c r="I478" i="1"/>
  <c r="I476" i="1"/>
  <c r="I2822" i="1"/>
  <c r="I2818" i="1"/>
  <c r="I2819" i="1"/>
  <c r="I2821" i="1"/>
  <c r="I2820" i="1"/>
  <c r="I2817" i="1"/>
  <c r="I2816" i="1"/>
  <c r="I2815" i="1"/>
  <c r="I2825" i="1"/>
  <c r="I2826" i="1"/>
  <c r="K2826" i="1" s="1"/>
  <c r="I2823" i="1"/>
  <c r="I2824" i="1"/>
  <c r="I1884" i="1"/>
  <c r="I1881" i="1"/>
  <c r="I1887" i="1"/>
  <c r="I1886" i="1"/>
  <c r="I1882" i="1"/>
  <c r="I1888" i="1"/>
  <c r="I1879" i="1"/>
  <c r="I1883" i="1"/>
  <c r="I1890" i="1"/>
  <c r="K1890" i="1" s="1"/>
  <c r="I1889" i="1"/>
  <c r="I1880" i="1"/>
  <c r="I1885" i="1"/>
  <c r="I633" i="1"/>
  <c r="I637" i="1"/>
  <c r="I631" i="1"/>
  <c r="I638" i="1"/>
  <c r="I642" i="1"/>
  <c r="K642" i="1" s="1"/>
  <c r="I636" i="1"/>
  <c r="I640" i="1"/>
  <c r="I632" i="1"/>
  <c r="I635" i="1"/>
  <c r="I639" i="1"/>
  <c r="I641" i="1"/>
  <c r="I634" i="1"/>
  <c r="I2517" i="1"/>
  <c r="I2516" i="1"/>
  <c r="I2527" i="1"/>
  <c r="K2527" i="1" s="1"/>
  <c r="I2524" i="1"/>
  <c r="I2522" i="1"/>
  <c r="I2521" i="1"/>
  <c r="I2518" i="1"/>
  <c r="I2525" i="1"/>
  <c r="I2523" i="1"/>
  <c r="I2519" i="1"/>
  <c r="I2526" i="1"/>
  <c r="I2520" i="1"/>
  <c r="I1585" i="1"/>
  <c r="I1582" i="1"/>
  <c r="I1583" i="1"/>
  <c r="I1589" i="1"/>
  <c r="I1588" i="1"/>
  <c r="I1580" i="1"/>
  <c r="I1586" i="1"/>
  <c r="I1581" i="1"/>
  <c r="I1590" i="1"/>
  <c r="I1587" i="1"/>
  <c r="I1591" i="1"/>
  <c r="K1591" i="1" s="1"/>
  <c r="I1584" i="1"/>
  <c r="K150" i="1"/>
  <c r="K158" i="1"/>
  <c r="K152" i="1"/>
  <c r="K160" i="1"/>
  <c r="K151" i="1"/>
  <c r="K153" i="1"/>
  <c r="K161" i="1"/>
  <c r="K159" i="1"/>
  <c r="K157" i="1"/>
  <c r="K154" i="1"/>
  <c r="K155" i="1"/>
  <c r="K156" i="1"/>
  <c r="I1558" i="1"/>
  <c r="I1564" i="1"/>
  <c r="I1563" i="1"/>
  <c r="I1559" i="1"/>
  <c r="I1556" i="1"/>
  <c r="I1557" i="1"/>
  <c r="I1565" i="1"/>
  <c r="K1565" i="1" s="1"/>
  <c r="I1561" i="1"/>
  <c r="I1554" i="1"/>
  <c r="I1562" i="1"/>
  <c r="I1555" i="1"/>
  <c r="I1560" i="1"/>
  <c r="H448" i="1"/>
  <c r="H2632" i="1"/>
  <c r="H1696" i="1"/>
  <c r="I317" i="1"/>
  <c r="K317" i="1" s="1"/>
  <c r="I313" i="1"/>
  <c r="I315" i="1"/>
  <c r="I314" i="1"/>
  <c r="I311" i="1"/>
  <c r="I308" i="1"/>
  <c r="I312" i="1"/>
  <c r="I310" i="1"/>
  <c r="I316" i="1"/>
  <c r="I307" i="1"/>
  <c r="I306" i="1"/>
  <c r="I309" i="1"/>
  <c r="H2606" i="1"/>
  <c r="H1670" i="1"/>
  <c r="H253" i="1"/>
  <c r="K992" i="1"/>
  <c r="K988" i="1"/>
  <c r="K993" i="1"/>
  <c r="K987" i="1"/>
  <c r="K984" i="1"/>
  <c r="K985" i="1"/>
  <c r="K983" i="1"/>
  <c r="K989" i="1"/>
  <c r="K982" i="1"/>
  <c r="K990" i="1"/>
  <c r="K991" i="1"/>
  <c r="K986" i="1"/>
  <c r="H2957" i="1"/>
  <c r="I217" i="2"/>
  <c r="I219" i="2"/>
  <c r="I221" i="2"/>
  <c r="I225" i="2"/>
  <c r="I215" i="2"/>
  <c r="I224" i="2"/>
  <c r="I218" i="2"/>
  <c r="I216" i="2"/>
  <c r="I226" i="2"/>
  <c r="I222" i="2"/>
  <c r="I223" i="2"/>
  <c r="I220" i="2"/>
  <c r="L294" i="2"/>
  <c r="L300" i="2"/>
  <c r="L302" i="2"/>
  <c r="L304" i="2"/>
  <c r="L303" i="2"/>
  <c r="L299" i="2"/>
  <c r="L296" i="2"/>
  <c r="L301" i="2"/>
  <c r="L298" i="2"/>
  <c r="L295" i="2"/>
  <c r="L297" i="2"/>
  <c r="H214" i="2"/>
  <c r="I241" i="2"/>
  <c r="I251" i="2"/>
  <c r="I248" i="2"/>
  <c r="I249" i="2"/>
  <c r="I250" i="2"/>
  <c r="I245" i="2"/>
  <c r="I244" i="2"/>
  <c r="I243" i="2"/>
  <c r="I246" i="2"/>
  <c r="I252" i="2"/>
  <c r="I247" i="2"/>
  <c r="I242" i="2"/>
  <c r="L407" i="2"/>
  <c r="L408" i="2"/>
  <c r="L399" i="2"/>
  <c r="L402" i="2"/>
  <c r="L405" i="2"/>
  <c r="L400" i="2"/>
  <c r="L398" i="2"/>
  <c r="L404" i="2"/>
  <c r="L401" i="2"/>
  <c r="L403" i="2"/>
  <c r="L406" i="2"/>
  <c r="H318" i="2"/>
  <c r="I348" i="2"/>
  <c r="I350" i="2"/>
  <c r="I355" i="2"/>
  <c r="I352" i="2"/>
  <c r="I346" i="2"/>
  <c r="I353" i="2"/>
  <c r="I349" i="2"/>
  <c r="I351" i="2"/>
  <c r="I356" i="2"/>
  <c r="I347" i="2"/>
  <c r="I354" i="2"/>
  <c r="I345" i="2"/>
  <c r="H2879" i="1"/>
  <c r="H1956" i="1"/>
  <c r="H1163" i="1"/>
  <c r="I2259" i="1"/>
  <c r="I2261" i="1"/>
  <c r="I2262" i="1"/>
  <c r="I2265" i="1"/>
  <c r="I2266" i="1"/>
  <c r="I2256" i="1"/>
  <c r="I2263" i="1"/>
  <c r="I2257" i="1"/>
  <c r="I2267" i="1"/>
  <c r="K2267" i="1" s="1"/>
  <c r="I2264" i="1"/>
  <c r="I2260" i="1"/>
  <c r="I2258" i="1"/>
  <c r="I853" i="1"/>
  <c r="I858" i="1"/>
  <c r="I862" i="1"/>
  <c r="I855" i="1"/>
  <c r="I860" i="1"/>
  <c r="I857" i="1"/>
  <c r="I856" i="1"/>
  <c r="I852" i="1"/>
  <c r="I859" i="1"/>
  <c r="I863" i="1"/>
  <c r="K863" i="1" s="1"/>
  <c r="I861" i="1"/>
  <c r="I854" i="1"/>
  <c r="H1150" i="1"/>
  <c r="I2550" i="1"/>
  <c r="I2552" i="1"/>
  <c r="I2548" i="1"/>
  <c r="I2545" i="1"/>
  <c r="I2547" i="1"/>
  <c r="I2546" i="1"/>
  <c r="I2543" i="1"/>
  <c r="I2551" i="1"/>
  <c r="I2549" i="1"/>
  <c r="I2544" i="1"/>
  <c r="I2542" i="1"/>
  <c r="I2553" i="1"/>
  <c r="K2553" i="1" s="1"/>
  <c r="H2398" i="1"/>
  <c r="I1773" i="1"/>
  <c r="I1768" i="1"/>
  <c r="I1765" i="1"/>
  <c r="I1770" i="1"/>
  <c r="I1766" i="1"/>
  <c r="I1767" i="1"/>
  <c r="I1771" i="1"/>
  <c r="I1772" i="1"/>
  <c r="I1769" i="1"/>
  <c r="I1762" i="1"/>
  <c r="I1764" i="1"/>
  <c r="I1763" i="1"/>
  <c r="I2871" i="1"/>
  <c r="I2873" i="1"/>
  <c r="I2872" i="1"/>
  <c r="I2875" i="1"/>
  <c r="I2869" i="1"/>
  <c r="I2868" i="1"/>
  <c r="I2867" i="1"/>
  <c r="I2876" i="1"/>
  <c r="I2878" i="1"/>
  <c r="K2878" i="1" s="1"/>
  <c r="I2877" i="1"/>
  <c r="I2874" i="1"/>
  <c r="I2870" i="1"/>
  <c r="H526" i="1"/>
  <c r="H2853" i="1"/>
  <c r="I2304" i="1"/>
  <c r="I2295" i="1"/>
  <c r="I2297" i="1"/>
  <c r="I2298" i="1"/>
  <c r="I2296" i="1"/>
  <c r="I2305" i="1"/>
  <c r="I2300" i="1"/>
  <c r="I2301" i="1"/>
  <c r="I2299" i="1"/>
  <c r="I2306" i="1"/>
  <c r="K2306" i="1" s="1"/>
  <c r="I2303" i="1"/>
  <c r="I2302" i="1"/>
  <c r="I830" i="1"/>
  <c r="I829" i="1"/>
  <c r="I836" i="1"/>
  <c r="I827" i="1"/>
  <c r="I831" i="1"/>
  <c r="I826" i="1"/>
  <c r="I837" i="1"/>
  <c r="K837" i="1" s="1"/>
  <c r="I835" i="1"/>
  <c r="I832" i="1"/>
  <c r="I833" i="1"/>
  <c r="I828" i="1"/>
  <c r="I834" i="1"/>
  <c r="I1281" i="1"/>
  <c r="I1288" i="1"/>
  <c r="I1292" i="1"/>
  <c r="K1292" i="1" s="1"/>
  <c r="I1282" i="1"/>
  <c r="I1290" i="1"/>
  <c r="I1286" i="1"/>
  <c r="I1287" i="1"/>
  <c r="I1289" i="1"/>
  <c r="I1285" i="1"/>
  <c r="I1291" i="1"/>
  <c r="I1283" i="1"/>
  <c r="I1284" i="1"/>
  <c r="H721" i="1"/>
  <c r="I1422" i="1"/>
  <c r="K1422" i="1" s="1"/>
  <c r="I1413" i="1"/>
  <c r="I1414" i="1"/>
  <c r="I1415" i="1"/>
  <c r="I1418" i="1"/>
  <c r="I1411" i="1"/>
  <c r="I1416" i="1"/>
  <c r="I1417" i="1"/>
  <c r="I1412" i="1"/>
  <c r="I1421" i="1"/>
  <c r="I1420" i="1"/>
  <c r="I1419" i="1"/>
  <c r="H331" i="1"/>
  <c r="I488" i="1"/>
  <c r="I491" i="1"/>
  <c r="I492" i="1"/>
  <c r="I493" i="1"/>
  <c r="I499" i="1"/>
  <c r="K499" i="1" s="1"/>
  <c r="I494" i="1"/>
  <c r="I497" i="1"/>
  <c r="I496" i="1"/>
  <c r="I490" i="1"/>
  <c r="I498" i="1"/>
  <c r="I495" i="1"/>
  <c r="I489" i="1"/>
  <c r="I2991" i="1"/>
  <c r="I2993" i="1"/>
  <c r="I2984" i="1"/>
  <c r="I2987" i="1"/>
  <c r="I2990" i="1"/>
  <c r="I2992" i="1"/>
  <c r="I2995" i="1"/>
  <c r="I2986" i="1"/>
  <c r="I2989" i="1"/>
  <c r="I2994" i="1"/>
  <c r="I2985" i="1"/>
  <c r="I2988" i="1"/>
  <c r="H1397" i="1"/>
  <c r="H461" i="1"/>
  <c r="I2327" i="1"/>
  <c r="I2323" i="1"/>
  <c r="I2330" i="1"/>
  <c r="I2331" i="1"/>
  <c r="I2322" i="1"/>
  <c r="I2332" i="1"/>
  <c r="K2332" i="1" s="1"/>
  <c r="I2324" i="1"/>
  <c r="I2329" i="1"/>
  <c r="I2321" i="1"/>
  <c r="I2326" i="1"/>
  <c r="I2325" i="1"/>
  <c r="I2328" i="1"/>
  <c r="H279" i="1"/>
  <c r="I982" i="1"/>
  <c r="I983" i="1"/>
  <c r="I985" i="1"/>
  <c r="I986" i="1"/>
  <c r="I984" i="1"/>
  <c r="I987" i="1"/>
  <c r="I988" i="1"/>
  <c r="I989" i="1"/>
  <c r="I990" i="1"/>
  <c r="I991" i="1"/>
  <c r="I992" i="1"/>
  <c r="I993" i="1"/>
  <c r="I2938" i="1"/>
  <c r="I2935" i="1"/>
  <c r="I2932" i="1"/>
  <c r="I2941" i="1"/>
  <c r="I2939" i="1"/>
  <c r="I2936" i="1"/>
  <c r="I2933" i="1"/>
  <c r="I2942" i="1"/>
  <c r="I2937" i="1"/>
  <c r="I2934" i="1"/>
  <c r="I2943" i="1"/>
  <c r="K2943" i="1" s="1"/>
  <c r="I2940" i="1"/>
  <c r="I1998" i="1"/>
  <c r="I2004" i="1"/>
  <c r="I2003" i="1"/>
  <c r="I1999" i="1"/>
  <c r="I1997" i="1"/>
  <c r="I1996" i="1"/>
  <c r="I2007" i="1"/>
  <c r="K2007" i="1" s="1"/>
  <c r="I2005" i="1"/>
  <c r="I2006" i="1"/>
  <c r="I2000" i="1"/>
  <c r="I2002" i="1"/>
  <c r="I2001" i="1"/>
  <c r="I1063" i="1"/>
  <c r="I1060" i="1"/>
  <c r="I1064" i="1"/>
  <c r="I1070" i="1"/>
  <c r="I1061" i="1"/>
  <c r="I1065" i="1"/>
  <c r="I1066" i="1"/>
  <c r="I1068" i="1"/>
  <c r="I1069" i="1"/>
  <c r="I1062" i="1"/>
  <c r="I1067" i="1"/>
  <c r="I1071" i="1"/>
  <c r="K1071" i="1" s="1"/>
  <c r="H188" i="2"/>
  <c r="I294" i="2"/>
  <c r="I298" i="2"/>
  <c r="I295" i="2"/>
  <c r="I301" i="2"/>
  <c r="I299" i="2"/>
  <c r="I304" i="2"/>
  <c r="I293" i="2"/>
  <c r="I302" i="2"/>
  <c r="I300" i="2"/>
  <c r="I297" i="2"/>
  <c r="I296" i="2"/>
  <c r="I303" i="2"/>
  <c r="L380" i="2"/>
  <c r="L377" i="2"/>
  <c r="L372" i="2"/>
  <c r="L381" i="2"/>
  <c r="L378" i="2"/>
  <c r="L375" i="2"/>
  <c r="L374" i="2"/>
  <c r="L373" i="2"/>
  <c r="L382" i="2"/>
  <c r="L379" i="2"/>
  <c r="L376" i="2"/>
  <c r="H292" i="2"/>
  <c r="I320" i="2"/>
  <c r="I327" i="2"/>
  <c r="I323" i="2"/>
  <c r="I330" i="2"/>
  <c r="I324" i="2"/>
  <c r="I321" i="2"/>
  <c r="I322" i="2"/>
  <c r="I328" i="2"/>
  <c r="I326" i="2"/>
  <c r="I329" i="2"/>
  <c r="I319" i="2"/>
  <c r="I325" i="2"/>
  <c r="H396" i="2"/>
  <c r="L21" i="2"/>
  <c r="L24" i="2"/>
  <c r="L28" i="2"/>
  <c r="L27" i="2"/>
  <c r="L30" i="2"/>
  <c r="L31" i="2"/>
  <c r="L23" i="2"/>
  <c r="L26" i="2"/>
  <c r="L22" i="2"/>
  <c r="L29" i="2"/>
  <c r="L25" i="2"/>
  <c r="I50" i="2"/>
  <c r="I55" i="2"/>
  <c r="I46" i="2"/>
  <c r="I53" i="2"/>
  <c r="I49" i="2"/>
  <c r="I52" i="2"/>
  <c r="I47" i="2"/>
  <c r="I56" i="2"/>
  <c r="I54" i="2"/>
  <c r="I48" i="2"/>
  <c r="I51" i="2"/>
  <c r="I57" i="2"/>
  <c r="I2595" i="1"/>
  <c r="I2594" i="1"/>
  <c r="I2601" i="1"/>
  <c r="I2598" i="1"/>
  <c r="I2604" i="1"/>
  <c r="I2596" i="1"/>
  <c r="I2605" i="1"/>
  <c r="K2605" i="1" s="1"/>
  <c r="I2603" i="1"/>
  <c r="I2602" i="1"/>
  <c r="I2600" i="1"/>
  <c r="I2599" i="1"/>
  <c r="I2597" i="1"/>
  <c r="I2581" i="1"/>
  <c r="I2591" i="1"/>
  <c r="I2592" i="1"/>
  <c r="K2592" i="1" s="1"/>
  <c r="I2590" i="1"/>
  <c r="I2589" i="1"/>
  <c r="I2583" i="1"/>
  <c r="I2587" i="1"/>
  <c r="I2582" i="1"/>
  <c r="I2584" i="1"/>
  <c r="I2588" i="1"/>
  <c r="I2585" i="1"/>
  <c r="I2586" i="1"/>
  <c r="H708" i="1"/>
  <c r="H2892" i="1"/>
  <c r="I262" i="1"/>
  <c r="I260" i="1"/>
  <c r="I255" i="1"/>
  <c r="I256" i="1"/>
  <c r="I258" i="1"/>
  <c r="I264" i="1"/>
  <c r="I254" i="1"/>
  <c r="I257" i="1"/>
  <c r="I265" i="1"/>
  <c r="K265" i="1" s="1"/>
  <c r="I259" i="1"/>
  <c r="I261" i="1"/>
  <c r="I263" i="1"/>
  <c r="I2745" i="1"/>
  <c r="I2740" i="1"/>
  <c r="I2741" i="1"/>
  <c r="I2743" i="1"/>
  <c r="I2742" i="1"/>
  <c r="I2739" i="1"/>
  <c r="I2738" i="1"/>
  <c r="I2737" i="1"/>
  <c r="I2747" i="1"/>
  <c r="I2748" i="1"/>
  <c r="K2748" i="1" s="1"/>
  <c r="I2744" i="1"/>
  <c r="I2746" i="1"/>
  <c r="I1807" i="1"/>
  <c r="I1802" i="1"/>
  <c r="I1806" i="1"/>
  <c r="I1804" i="1"/>
  <c r="I1810" i="1"/>
  <c r="I1811" i="1"/>
  <c r="I1805" i="1"/>
  <c r="I1803" i="1"/>
  <c r="I1808" i="1"/>
  <c r="I1812" i="1"/>
  <c r="K1812" i="1" s="1"/>
  <c r="I1809" i="1"/>
  <c r="I1801" i="1"/>
  <c r="I696" i="1"/>
  <c r="I703" i="1"/>
  <c r="I707" i="1"/>
  <c r="K707" i="1" s="1"/>
  <c r="I705" i="1"/>
  <c r="I697" i="1"/>
  <c r="I698" i="1"/>
  <c r="I704" i="1"/>
  <c r="I701" i="1"/>
  <c r="I700" i="1"/>
  <c r="I699" i="1"/>
  <c r="I702" i="1"/>
  <c r="I706" i="1"/>
  <c r="I543" i="1"/>
  <c r="I540" i="1"/>
  <c r="I547" i="1"/>
  <c r="I541" i="1"/>
  <c r="I546" i="1"/>
  <c r="I545" i="1"/>
  <c r="I551" i="1"/>
  <c r="K551" i="1" s="1"/>
  <c r="I549" i="1"/>
  <c r="I548" i="1"/>
  <c r="I542" i="1"/>
  <c r="I550" i="1"/>
  <c r="I544" i="1"/>
  <c r="I1941" i="1"/>
  <c r="I1931" i="1"/>
  <c r="I1942" i="1"/>
  <c r="K1942" i="1" s="1"/>
  <c r="I1932" i="1"/>
  <c r="I1935" i="1"/>
  <c r="I1937" i="1"/>
  <c r="I1936" i="1"/>
  <c r="I1933" i="1"/>
  <c r="I1939" i="1"/>
  <c r="I1938" i="1"/>
  <c r="I1934" i="1"/>
  <c r="I1940" i="1"/>
  <c r="I1004" i="1"/>
  <c r="I1001" i="1"/>
  <c r="I1003" i="1"/>
  <c r="I1000" i="1"/>
  <c r="I997" i="1"/>
  <c r="I999" i="1"/>
  <c r="I1005" i="1"/>
  <c r="I998" i="1"/>
  <c r="I995" i="1"/>
  <c r="I1002" i="1"/>
  <c r="I1006" i="1"/>
  <c r="K1006" i="1" s="1"/>
  <c r="I996" i="1"/>
  <c r="I57" i="1"/>
  <c r="K57" i="1" s="1"/>
  <c r="I47" i="1"/>
  <c r="I50" i="1"/>
  <c r="I48" i="1"/>
  <c r="I52" i="1"/>
  <c r="I55" i="1"/>
  <c r="I54" i="1"/>
  <c r="I49" i="1"/>
  <c r="I53" i="1"/>
  <c r="I51" i="1"/>
  <c r="I56" i="1"/>
  <c r="I46" i="1"/>
  <c r="I1166" i="1"/>
  <c r="I1167" i="1"/>
  <c r="I1164" i="1"/>
  <c r="I1171" i="1"/>
  <c r="I1173" i="1"/>
  <c r="I1172" i="1"/>
  <c r="I1168" i="1"/>
  <c r="I1174" i="1"/>
  <c r="I1170" i="1"/>
  <c r="I1169" i="1"/>
  <c r="I1175" i="1"/>
  <c r="K1175" i="1" s="1"/>
  <c r="I1165" i="1"/>
  <c r="H1761" i="1"/>
  <c r="H825" i="1"/>
  <c r="I1923" i="1"/>
  <c r="I1927" i="1"/>
  <c r="I1928" i="1"/>
  <c r="I1926" i="1"/>
  <c r="I1919" i="1"/>
  <c r="I1918" i="1"/>
  <c r="I1925" i="1"/>
  <c r="I1921" i="1"/>
  <c r="I1929" i="1"/>
  <c r="K1929" i="1" s="1"/>
  <c r="I1920" i="1"/>
  <c r="I1922" i="1"/>
  <c r="I1924" i="1"/>
  <c r="H2905" i="1"/>
  <c r="H1436" i="1"/>
  <c r="H1592" i="1"/>
  <c r="I2072" i="1"/>
  <c r="K2072" i="1" s="1"/>
  <c r="I2063" i="1"/>
  <c r="I2067" i="1"/>
  <c r="I2066" i="1"/>
  <c r="I2065" i="1"/>
  <c r="I2069" i="1"/>
  <c r="I2068" i="1"/>
  <c r="I2064" i="1"/>
  <c r="I2070" i="1"/>
  <c r="I2071" i="1"/>
  <c r="I2062" i="1"/>
  <c r="I2061" i="1"/>
  <c r="I1131" i="1"/>
  <c r="I1129" i="1"/>
  <c r="I1130" i="1"/>
  <c r="I1127" i="1"/>
  <c r="I1133" i="1"/>
  <c r="I1135" i="1"/>
  <c r="I1128" i="1"/>
  <c r="I1125" i="1"/>
  <c r="I1132" i="1"/>
  <c r="I1136" i="1"/>
  <c r="K1136" i="1" s="1"/>
  <c r="I1126" i="1"/>
  <c r="I1134" i="1"/>
  <c r="H1969" i="1"/>
  <c r="I272" i="1"/>
  <c r="I275" i="1"/>
  <c r="I270" i="1"/>
  <c r="I268" i="1"/>
  <c r="I273" i="1"/>
  <c r="I269" i="1"/>
  <c r="I271" i="1"/>
  <c r="I277" i="1"/>
  <c r="I274" i="1"/>
  <c r="I267" i="1"/>
  <c r="I278" i="1"/>
  <c r="K278" i="1" s="1"/>
  <c r="I276" i="1"/>
  <c r="H1865" i="1"/>
  <c r="H2502" i="1"/>
  <c r="H1566" i="1"/>
  <c r="I2660" i="1"/>
  <c r="I2659" i="1"/>
  <c r="I2669" i="1"/>
  <c r="I2670" i="1"/>
  <c r="K2670" i="1" s="1"/>
  <c r="I2668" i="1"/>
  <c r="I2662" i="1"/>
  <c r="I2661" i="1"/>
  <c r="I2663" i="1"/>
  <c r="I2665" i="1"/>
  <c r="I2664" i="1"/>
  <c r="I2666" i="1"/>
  <c r="I2667" i="1"/>
  <c r="I1732" i="1"/>
  <c r="I1731" i="1"/>
  <c r="I1723" i="1"/>
  <c r="I1734" i="1"/>
  <c r="I1727" i="1"/>
  <c r="I1729" i="1"/>
  <c r="I1730" i="1"/>
  <c r="I1724" i="1"/>
  <c r="I1733" i="1"/>
  <c r="I1728" i="1"/>
  <c r="I1725" i="1"/>
  <c r="I1726" i="1"/>
  <c r="I152" i="1"/>
  <c r="I154" i="1"/>
  <c r="I160" i="1"/>
  <c r="I157" i="1"/>
  <c r="I150" i="1"/>
  <c r="I155" i="1"/>
  <c r="I153" i="1"/>
  <c r="I156" i="1"/>
  <c r="I161" i="1"/>
  <c r="I159" i="1"/>
  <c r="I158" i="1"/>
  <c r="I151" i="1"/>
  <c r="I2364" i="1"/>
  <c r="I2363" i="1"/>
  <c r="I2367" i="1"/>
  <c r="I2369" i="1"/>
  <c r="I2365" i="1"/>
  <c r="I2361" i="1"/>
  <c r="I2366" i="1"/>
  <c r="I2371" i="1"/>
  <c r="K2371" i="1" s="1"/>
  <c r="I2368" i="1"/>
  <c r="I2370" i="1"/>
  <c r="I2362" i="1"/>
  <c r="I2360" i="1"/>
  <c r="I1429" i="1"/>
  <c r="I1426" i="1"/>
  <c r="I1427" i="1"/>
  <c r="I1432" i="1"/>
  <c r="I1425" i="1"/>
  <c r="I1435" i="1"/>
  <c r="K1435" i="1" s="1"/>
  <c r="I1428" i="1"/>
  <c r="I1424" i="1"/>
  <c r="I1433" i="1"/>
  <c r="I1430" i="1"/>
  <c r="I1434" i="1"/>
  <c r="I1431" i="1"/>
  <c r="H1033" i="1"/>
  <c r="H2931" i="1"/>
  <c r="I1082" i="1"/>
  <c r="I1076" i="1"/>
  <c r="I1083" i="1"/>
  <c r="I1077" i="1"/>
  <c r="I1075" i="1"/>
  <c r="I1078" i="1"/>
  <c r="I1084" i="1"/>
  <c r="K1084" i="1" s="1"/>
  <c r="I1079" i="1"/>
  <c r="I1081" i="1"/>
  <c r="I1073" i="1"/>
  <c r="I1080" i="1"/>
  <c r="I1074" i="1"/>
  <c r="H2476" i="1"/>
  <c r="H1540" i="1"/>
  <c r="I139" i="1"/>
  <c r="I141" i="1"/>
  <c r="I147" i="1"/>
  <c r="I140" i="1"/>
  <c r="I142" i="1"/>
  <c r="I137" i="1"/>
  <c r="I144" i="1"/>
  <c r="I143" i="1"/>
  <c r="I148" i="1"/>
  <c r="K148" i="1" s="1"/>
  <c r="I138" i="1"/>
  <c r="I146" i="1"/>
  <c r="I145" i="1"/>
  <c r="H84" i="1"/>
  <c r="H1982" i="1"/>
  <c r="H2450" i="1"/>
  <c r="I280" i="1"/>
  <c r="I283" i="1"/>
  <c r="I289" i="1"/>
  <c r="I288" i="1"/>
  <c r="I286" i="1"/>
  <c r="I285" i="1"/>
  <c r="I282" i="1"/>
  <c r="I284" i="1"/>
  <c r="I290" i="1"/>
  <c r="I287" i="1"/>
  <c r="I281" i="1"/>
  <c r="I291" i="1"/>
  <c r="K291" i="1" s="1"/>
  <c r="H2125" i="1"/>
  <c r="I382" i="2"/>
  <c r="I372" i="2"/>
  <c r="I379" i="2"/>
  <c r="I375" i="2"/>
  <c r="I380" i="2"/>
  <c r="I381" i="2"/>
  <c r="I373" i="2"/>
  <c r="I374" i="2"/>
  <c r="I376" i="2"/>
  <c r="I377" i="2"/>
  <c r="I378" i="2"/>
  <c r="I371" i="2"/>
  <c r="H370" i="2"/>
  <c r="I399" i="2"/>
  <c r="I403" i="2"/>
  <c r="I406" i="2"/>
  <c r="I407" i="2"/>
  <c r="I397" i="2"/>
  <c r="I400" i="2"/>
  <c r="I404" i="2"/>
  <c r="I401" i="2"/>
  <c r="I408" i="2"/>
  <c r="I405" i="2"/>
  <c r="I398" i="2"/>
  <c r="I402" i="2"/>
  <c r="I23" i="2"/>
  <c r="I30" i="2"/>
  <c r="I21" i="2"/>
  <c r="I27" i="2"/>
  <c r="I24" i="2"/>
  <c r="I28" i="2"/>
  <c r="I26" i="2"/>
  <c r="I31" i="2"/>
  <c r="I29" i="2"/>
  <c r="I25" i="2"/>
  <c r="I20" i="2"/>
  <c r="I22" i="2"/>
  <c r="L109" i="2"/>
  <c r="L108" i="2"/>
  <c r="L102" i="2"/>
  <c r="L104" i="2"/>
  <c r="L107" i="2"/>
  <c r="L100" i="2"/>
  <c r="L101" i="2"/>
  <c r="L106" i="2"/>
  <c r="L99" i="2"/>
  <c r="L103" i="2"/>
  <c r="L105" i="2"/>
  <c r="E418" i="2"/>
  <c r="E411" i="2"/>
  <c r="H19" i="2"/>
  <c r="I125" i="2"/>
  <c r="I126" i="2"/>
  <c r="I129" i="2"/>
  <c r="I135" i="2"/>
  <c r="I124" i="2"/>
  <c r="I132" i="2"/>
  <c r="I133" i="2"/>
  <c r="I127" i="2"/>
  <c r="I128" i="2"/>
  <c r="I134" i="2"/>
  <c r="I130" i="2"/>
  <c r="I131" i="2"/>
  <c r="E3005" i="1"/>
  <c r="E2998" i="1"/>
  <c r="H58" i="1"/>
  <c r="H240" i="1"/>
  <c r="I2104" i="1"/>
  <c r="I2101" i="1"/>
  <c r="I2100" i="1"/>
  <c r="I2111" i="1"/>
  <c r="K2111" i="1" s="1"/>
  <c r="I2106" i="1"/>
  <c r="I2105" i="1"/>
  <c r="I2102" i="1"/>
  <c r="I2108" i="1"/>
  <c r="I2107" i="1"/>
  <c r="I2103" i="1"/>
  <c r="I2109" i="1"/>
  <c r="I2110" i="1"/>
  <c r="H2242" i="1"/>
  <c r="I2713" i="1"/>
  <c r="I2718" i="1"/>
  <c r="I2712" i="1"/>
  <c r="I2711" i="1"/>
  <c r="I2721" i="1"/>
  <c r="I2722" i="1"/>
  <c r="K2722" i="1" s="1"/>
  <c r="I2720" i="1"/>
  <c r="I2719" i="1"/>
  <c r="I2714" i="1"/>
  <c r="I2715" i="1"/>
  <c r="I2716" i="1"/>
  <c r="I2717" i="1"/>
  <c r="I1785" i="1"/>
  <c r="I1783" i="1"/>
  <c r="I1775" i="1"/>
  <c r="I1776" i="1"/>
  <c r="I1786" i="1"/>
  <c r="K1786" i="1" s="1"/>
  <c r="I1782" i="1"/>
  <c r="I1781" i="1"/>
  <c r="I1779" i="1"/>
  <c r="I1780" i="1"/>
  <c r="I1777" i="1"/>
  <c r="I1778" i="1"/>
  <c r="I1784" i="1"/>
  <c r="H2749" i="1"/>
  <c r="H370" i="1"/>
  <c r="H2697" i="1"/>
  <c r="K1763" i="1"/>
  <c r="K1769" i="1"/>
  <c r="K1765" i="1"/>
  <c r="K1768" i="1"/>
  <c r="K1773" i="1"/>
  <c r="K1772" i="1"/>
  <c r="K1771" i="1"/>
  <c r="K1767" i="1"/>
  <c r="K1762" i="1"/>
  <c r="K1764" i="1"/>
  <c r="K1766" i="1"/>
  <c r="K1770" i="1"/>
  <c r="H968" i="1"/>
  <c r="H1423" i="1"/>
  <c r="H1111" i="1"/>
  <c r="I672" i="1"/>
  <c r="I678" i="1"/>
  <c r="I670" i="1"/>
  <c r="I681" i="1"/>
  <c r="K681" i="1" s="1"/>
  <c r="I679" i="1"/>
  <c r="I675" i="1"/>
  <c r="I674" i="1"/>
  <c r="I676" i="1"/>
  <c r="I677" i="1"/>
  <c r="I673" i="1"/>
  <c r="I671" i="1"/>
  <c r="I680" i="1"/>
  <c r="I18" i="1"/>
  <c r="I7" i="1"/>
  <c r="I11" i="1"/>
  <c r="I8" i="1"/>
  <c r="I9" i="1"/>
  <c r="I10" i="1"/>
  <c r="I16" i="1"/>
  <c r="I15" i="1"/>
  <c r="I13" i="1"/>
  <c r="I17" i="1"/>
  <c r="I14" i="1"/>
  <c r="I12" i="1"/>
  <c r="H2346" i="1"/>
  <c r="I1573" i="1"/>
  <c r="I1572" i="1"/>
  <c r="I1569" i="1"/>
  <c r="I1570" i="1"/>
  <c r="I1576" i="1"/>
  <c r="I1574" i="1"/>
  <c r="I1567" i="1"/>
  <c r="I1577" i="1"/>
  <c r="I1575" i="1"/>
  <c r="I1568" i="1"/>
  <c r="I1578" i="1"/>
  <c r="K1578" i="1" s="1"/>
  <c r="I1571" i="1"/>
  <c r="K2989" i="1"/>
  <c r="K2994" i="1"/>
  <c r="K2985" i="1"/>
  <c r="K2988" i="1"/>
  <c r="K2991" i="1"/>
  <c r="K2993" i="1"/>
  <c r="K2984" i="1"/>
  <c r="K2987" i="1"/>
  <c r="K2990" i="1"/>
  <c r="K2992" i="1"/>
  <c r="K2995" i="1"/>
  <c r="K2986" i="1"/>
  <c r="I2342" i="1"/>
  <c r="I2343" i="1"/>
  <c r="I2341" i="1"/>
  <c r="I2337" i="1"/>
  <c r="I2334" i="1"/>
  <c r="I2336" i="1"/>
  <c r="I2338" i="1"/>
  <c r="I2344" i="1"/>
  <c r="I2339" i="1"/>
  <c r="I2335" i="1"/>
  <c r="I2345" i="1"/>
  <c r="K2345" i="1" s="1"/>
  <c r="I2340" i="1"/>
  <c r="H305" i="1"/>
  <c r="H1995" i="1"/>
  <c r="H1527" i="1"/>
  <c r="I426" i="1"/>
  <c r="I424" i="1"/>
  <c r="I432" i="1"/>
  <c r="I431" i="1"/>
  <c r="I428" i="1"/>
  <c r="I425" i="1"/>
  <c r="I430" i="1"/>
  <c r="I433" i="1"/>
  <c r="I427" i="1"/>
  <c r="I423" i="1"/>
  <c r="I429" i="1"/>
  <c r="I434" i="1"/>
  <c r="K434" i="1" s="1"/>
  <c r="I1861" i="1"/>
  <c r="I1859" i="1"/>
  <c r="I1862" i="1"/>
  <c r="I1863" i="1"/>
  <c r="I1857" i="1"/>
  <c r="I1858" i="1"/>
  <c r="I1855" i="1"/>
  <c r="I1856" i="1"/>
  <c r="I1864" i="1"/>
  <c r="K1864" i="1" s="1"/>
  <c r="I1854" i="1"/>
  <c r="I1860" i="1"/>
  <c r="I1853" i="1"/>
  <c r="I2776" i="1"/>
  <c r="I2786" i="1"/>
  <c r="I2787" i="1"/>
  <c r="K2787" i="1" s="1"/>
  <c r="I2783" i="1"/>
  <c r="I2785" i="1"/>
  <c r="I2784" i="1"/>
  <c r="I2779" i="1"/>
  <c r="I2780" i="1"/>
  <c r="I2782" i="1"/>
  <c r="I2781" i="1"/>
  <c r="I2778" i="1"/>
  <c r="I2777" i="1"/>
  <c r="I1847" i="1"/>
  <c r="I1851" i="1"/>
  <c r="K1851" i="1" s="1"/>
  <c r="I1849" i="1"/>
  <c r="I1850" i="1"/>
  <c r="I1844" i="1"/>
  <c r="I1845" i="1"/>
  <c r="I1842" i="1"/>
  <c r="I1843" i="1"/>
  <c r="I1841" i="1"/>
  <c r="I1846" i="1"/>
  <c r="I1848" i="1"/>
  <c r="I1840" i="1"/>
  <c r="I2951" i="1"/>
  <c r="I2955" i="1"/>
  <c r="I2956" i="1"/>
  <c r="K2956" i="1" s="1"/>
  <c r="I2948" i="1"/>
  <c r="I2950" i="1"/>
  <c r="I2947" i="1"/>
  <c r="I2954" i="1"/>
  <c r="I2949" i="1"/>
  <c r="I2945" i="1"/>
  <c r="I2952" i="1"/>
  <c r="I2953" i="1"/>
  <c r="I2946" i="1"/>
  <c r="H344" i="2"/>
  <c r="L50" i="2"/>
  <c r="L48" i="2"/>
  <c r="L49" i="2"/>
  <c r="L56" i="2"/>
  <c r="L54" i="2"/>
  <c r="L51" i="2"/>
  <c r="L47" i="2"/>
  <c r="L53" i="2"/>
  <c r="L52" i="2"/>
  <c r="L55" i="2"/>
  <c r="L57" i="2"/>
  <c r="L74" i="2"/>
  <c r="L81" i="2"/>
  <c r="L82" i="2"/>
  <c r="L77" i="2"/>
  <c r="L76" i="2"/>
  <c r="L80" i="2"/>
  <c r="L78" i="2"/>
  <c r="L83" i="2"/>
  <c r="L79" i="2"/>
  <c r="L75" i="2"/>
  <c r="L73" i="2"/>
  <c r="I99" i="2"/>
  <c r="I106" i="2"/>
  <c r="I103" i="2"/>
  <c r="I107" i="2"/>
  <c r="I101" i="2"/>
  <c r="I100" i="2"/>
  <c r="I109" i="2"/>
  <c r="I98" i="2"/>
  <c r="I104" i="2"/>
  <c r="I108" i="2"/>
  <c r="I102" i="2"/>
  <c r="I105" i="2"/>
  <c r="L180" i="2"/>
  <c r="L186" i="2"/>
  <c r="L184" i="2"/>
  <c r="L178" i="2"/>
  <c r="L183" i="2"/>
  <c r="L177" i="2"/>
  <c r="L181" i="2"/>
  <c r="L182" i="2"/>
  <c r="L179" i="2"/>
  <c r="L185" i="2"/>
  <c r="L187" i="2"/>
  <c r="H97" i="2"/>
  <c r="I202" i="2"/>
  <c r="I203" i="2"/>
  <c r="I208" i="2"/>
  <c r="I211" i="2"/>
  <c r="I212" i="2"/>
  <c r="I209" i="2"/>
  <c r="I205" i="2"/>
  <c r="I210" i="2"/>
  <c r="I204" i="2"/>
  <c r="I207" i="2"/>
  <c r="I213" i="2"/>
  <c r="I206" i="2"/>
  <c r="I2440" i="1"/>
  <c r="I2439" i="1"/>
  <c r="I2438" i="1"/>
  <c r="I2442" i="1"/>
  <c r="I2448" i="1"/>
  <c r="I2447" i="1"/>
  <c r="I2445" i="1"/>
  <c r="I2443" i="1"/>
  <c r="I2449" i="1"/>
  <c r="K2449" i="1" s="1"/>
  <c r="I2446" i="1"/>
  <c r="I2444" i="1"/>
  <c r="I2441" i="1"/>
  <c r="H552" i="1"/>
  <c r="H2736" i="1"/>
  <c r="H1800" i="1"/>
  <c r="I881" i="1"/>
  <c r="I879" i="1"/>
  <c r="I884" i="1"/>
  <c r="I883" i="1"/>
  <c r="I878" i="1"/>
  <c r="I885" i="1"/>
  <c r="I889" i="1"/>
  <c r="K889" i="1" s="1"/>
  <c r="I880" i="1"/>
  <c r="I887" i="1"/>
  <c r="I882" i="1"/>
  <c r="I888" i="1"/>
  <c r="I886" i="1"/>
  <c r="I1646" i="1"/>
  <c r="I1647" i="1"/>
  <c r="I1653" i="1"/>
  <c r="I1655" i="1"/>
  <c r="I1645" i="1"/>
  <c r="I1651" i="1"/>
  <c r="I1649" i="1"/>
  <c r="I1650" i="1"/>
  <c r="I1648" i="1"/>
  <c r="I1654" i="1"/>
  <c r="I1652" i="1"/>
  <c r="I1656" i="1"/>
  <c r="K1656" i="1" s="1"/>
  <c r="I717" i="1"/>
  <c r="I712" i="1"/>
  <c r="I713" i="1"/>
  <c r="I710" i="1"/>
  <c r="I715" i="1"/>
  <c r="I720" i="1"/>
  <c r="K720" i="1" s="1"/>
  <c r="I718" i="1"/>
  <c r="I716" i="1"/>
  <c r="I719" i="1"/>
  <c r="I709" i="1"/>
  <c r="I714" i="1"/>
  <c r="I711" i="1"/>
  <c r="I385" i="1"/>
  <c r="I390" i="1"/>
  <c r="I389" i="1"/>
  <c r="I393" i="1"/>
  <c r="I392" i="1"/>
  <c r="I387" i="1"/>
  <c r="I386" i="1"/>
  <c r="I394" i="1"/>
  <c r="I388" i="1"/>
  <c r="I384" i="1"/>
  <c r="I395" i="1"/>
  <c r="K395" i="1" s="1"/>
  <c r="I391" i="1"/>
  <c r="I841" i="1"/>
  <c r="I847" i="1"/>
  <c r="I844" i="1"/>
  <c r="I843" i="1"/>
  <c r="I849" i="1"/>
  <c r="I842" i="1"/>
  <c r="I840" i="1"/>
  <c r="I839" i="1"/>
  <c r="I850" i="1"/>
  <c r="K850" i="1" s="1"/>
  <c r="I848" i="1"/>
  <c r="I846" i="1"/>
  <c r="I845" i="1"/>
  <c r="I1011" i="1"/>
  <c r="I1008" i="1"/>
  <c r="I1010" i="1"/>
  <c r="I1012" i="1"/>
  <c r="I1018" i="1"/>
  <c r="I1015" i="1"/>
  <c r="I1019" i="1"/>
  <c r="K1019" i="1" s="1"/>
  <c r="I1009" i="1"/>
  <c r="I1017" i="1"/>
  <c r="I1016" i="1"/>
  <c r="I1013" i="1"/>
  <c r="I1014" i="1"/>
  <c r="H2840" i="1"/>
  <c r="H214" i="1"/>
  <c r="H669" i="1"/>
  <c r="I1458" i="1"/>
  <c r="I1460" i="1"/>
  <c r="I1455" i="1"/>
  <c r="I1459" i="1"/>
  <c r="I1457" i="1"/>
  <c r="I1450" i="1"/>
  <c r="I1452" i="1"/>
  <c r="I1454" i="1"/>
  <c r="I1453" i="1"/>
  <c r="I1456" i="1"/>
  <c r="I1451" i="1"/>
  <c r="I1461" i="1"/>
  <c r="K1461" i="1" s="1"/>
  <c r="I1610" i="1"/>
  <c r="I1616" i="1"/>
  <c r="I1611" i="1"/>
  <c r="I1615" i="1"/>
  <c r="I1612" i="1"/>
  <c r="I1609" i="1"/>
  <c r="I1617" i="1"/>
  <c r="K1617" i="1" s="1"/>
  <c r="I1606" i="1"/>
  <c r="I1607" i="1"/>
  <c r="I1613" i="1"/>
  <c r="I1608" i="1"/>
  <c r="I1614" i="1"/>
  <c r="I99" i="1"/>
  <c r="I109" i="1"/>
  <c r="K109" i="1" s="1"/>
  <c r="I108" i="1"/>
  <c r="I98" i="1"/>
  <c r="I104" i="1"/>
  <c r="I105" i="1"/>
  <c r="I102" i="1"/>
  <c r="I100" i="1"/>
  <c r="I101" i="1"/>
  <c r="I106" i="1"/>
  <c r="I107" i="1"/>
  <c r="I103" i="1"/>
  <c r="I1907" i="1"/>
  <c r="I1916" i="1"/>
  <c r="K1916" i="1" s="1"/>
  <c r="I1909" i="1"/>
  <c r="I1913" i="1"/>
  <c r="I1912" i="1"/>
  <c r="I1908" i="1"/>
  <c r="I1914" i="1"/>
  <c r="I1915" i="1"/>
  <c r="I1910" i="1"/>
  <c r="I1906" i="1"/>
  <c r="I1905" i="1"/>
  <c r="I1911" i="1"/>
  <c r="K969" i="1"/>
  <c r="K971" i="1"/>
  <c r="K980" i="1"/>
  <c r="K975" i="1"/>
  <c r="K974" i="1"/>
  <c r="K978" i="1"/>
  <c r="K972" i="1"/>
  <c r="K973" i="1"/>
  <c r="K977" i="1"/>
  <c r="K970" i="1"/>
  <c r="K976" i="1"/>
  <c r="K979" i="1"/>
  <c r="H149" i="1"/>
  <c r="I950" i="1"/>
  <c r="I954" i="1"/>
  <c r="K954" i="1" s="1"/>
  <c r="I944" i="1"/>
  <c r="I952" i="1"/>
  <c r="I949" i="1"/>
  <c r="I951" i="1"/>
  <c r="I947" i="1"/>
  <c r="I948" i="1"/>
  <c r="I945" i="1"/>
  <c r="I953" i="1"/>
  <c r="I946" i="1"/>
  <c r="I943" i="1"/>
  <c r="H1709" i="1"/>
  <c r="K7" i="1"/>
  <c r="K17" i="1"/>
  <c r="K11" i="1"/>
  <c r="K9" i="1"/>
  <c r="K18" i="1"/>
  <c r="K10" i="1"/>
  <c r="K16" i="1"/>
  <c r="K12" i="1"/>
  <c r="K14" i="1"/>
  <c r="K13" i="1"/>
  <c r="K15" i="1"/>
  <c r="K8" i="1"/>
  <c r="H1410" i="1"/>
  <c r="I2803" i="1"/>
  <c r="I2802" i="1"/>
  <c r="I2812" i="1"/>
  <c r="I2809" i="1"/>
  <c r="I2813" i="1"/>
  <c r="K2813" i="1" s="1"/>
  <c r="I2811" i="1"/>
  <c r="I2810" i="1"/>
  <c r="I2805" i="1"/>
  <c r="I2806" i="1"/>
  <c r="I2808" i="1"/>
  <c r="I2807" i="1"/>
  <c r="I2804" i="1"/>
  <c r="I2503" i="1"/>
  <c r="I2514" i="1"/>
  <c r="K2514" i="1" s="1"/>
  <c r="I2511" i="1"/>
  <c r="I2510" i="1"/>
  <c r="I2513" i="1"/>
  <c r="I2512" i="1"/>
  <c r="I2509" i="1"/>
  <c r="I2505" i="1"/>
  <c r="I2507" i="1"/>
  <c r="I2504" i="1"/>
  <c r="I2508" i="1"/>
  <c r="I2506" i="1"/>
  <c r="K1725" i="1"/>
  <c r="K1727" i="1"/>
  <c r="K1731" i="1"/>
  <c r="K1723" i="1"/>
  <c r="K1724" i="1"/>
  <c r="K1732" i="1"/>
  <c r="K1734" i="1"/>
  <c r="K1733" i="1"/>
  <c r="K1730" i="1"/>
  <c r="K1726" i="1"/>
  <c r="K1729" i="1"/>
  <c r="K1728" i="1"/>
  <c r="I2149" i="1"/>
  <c r="I2140" i="1"/>
  <c r="I2148" i="1"/>
  <c r="I2146" i="1"/>
  <c r="I2143" i="1"/>
  <c r="I2145" i="1"/>
  <c r="I2144" i="1"/>
  <c r="I2150" i="1"/>
  <c r="K2150" i="1" s="1"/>
  <c r="I2139" i="1"/>
  <c r="I2147" i="1"/>
  <c r="I2141" i="1"/>
  <c r="I2142" i="1"/>
  <c r="I1269" i="1"/>
  <c r="I1277" i="1"/>
  <c r="I1276" i="1"/>
  <c r="I1272" i="1"/>
  <c r="I1271" i="1"/>
  <c r="I1268" i="1"/>
  <c r="I1275" i="1"/>
  <c r="I1279" i="1"/>
  <c r="K1279" i="1" s="1"/>
  <c r="I1278" i="1"/>
  <c r="I1270" i="1"/>
  <c r="I1273" i="1"/>
  <c r="I1274" i="1"/>
  <c r="I1251" i="1"/>
  <c r="I1247" i="1"/>
  <c r="I1253" i="1"/>
  <c r="K1253" i="1" s="1"/>
  <c r="I1243" i="1"/>
  <c r="I1250" i="1"/>
  <c r="I1246" i="1"/>
  <c r="I1252" i="1"/>
  <c r="I1244" i="1"/>
  <c r="I1245" i="1"/>
  <c r="I1242" i="1"/>
  <c r="I1248" i="1"/>
  <c r="I1249" i="1"/>
  <c r="H2463" i="1"/>
  <c r="H2775" i="1"/>
  <c r="H2320" i="1"/>
  <c r="H1384" i="1"/>
  <c r="I933" i="1"/>
  <c r="I938" i="1"/>
  <c r="I935" i="1"/>
  <c r="I934" i="1"/>
  <c r="I932" i="1"/>
  <c r="I936" i="1"/>
  <c r="I940" i="1"/>
  <c r="I939" i="1"/>
  <c r="I931" i="1"/>
  <c r="I930" i="1"/>
  <c r="I937" i="1"/>
  <c r="I941" i="1"/>
  <c r="K941" i="1" s="1"/>
  <c r="H890" i="1"/>
  <c r="H734" i="1"/>
  <c r="H2294" i="1"/>
  <c r="I115" i="1"/>
  <c r="I120" i="1"/>
  <c r="I119" i="1"/>
  <c r="I117" i="1"/>
  <c r="I121" i="1"/>
  <c r="I113" i="1"/>
  <c r="I118" i="1"/>
  <c r="I116" i="1"/>
  <c r="I114" i="1"/>
  <c r="I111" i="1"/>
  <c r="I122" i="1"/>
  <c r="K122" i="1" s="1"/>
  <c r="I112" i="1"/>
  <c r="I597" i="1"/>
  <c r="I603" i="1"/>
  <c r="K603" i="1" s="1"/>
  <c r="I592" i="1"/>
  <c r="I599" i="1"/>
  <c r="I594" i="1"/>
  <c r="I598" i="1"/>
  <c r="I601" i="1"/>
  <c r="I596" i="1"/>
  <c r="I595" i="1"/>
  <c r="I593" i="1"/>
  <c r="I602" i="1"/>
  <c r="I600" i="1"/>
  <c r="H994" i="1"/>
  <c r="E2999" i="1"/>
  <c r="D14" i="5" s="1"/>
  <c r="E3006" i="1"/>
  <c r="H19" i="1"/>
  <c r="L125" i="2"/>
  <c r="L129" i="2"/>
  <c r="L135" i="2"/>
  <c r="L133" i="2"/>
  <c r="L132" i="2"/>
  <c r="L126" i="2"/>
  <c r="L130" i="2"/>
  <c r="L131" i="2"/>
  <c r="L127" i="2"/>
  <c r="L128" i="2"/>
  <c r="L134" i="2"/>
  <c r="H45" i="2"/>
  <c r="I74" i="2"/>
  <c r="I81" i="2"/>
  <c r="I76" i="2"/>
  <c r="I79" i="2"/>
  <c r="I72" i="2"/>
  <c r="I78" i="2"/>
  <c r="I75" i="2"/>
  <c r="I82" i="2"/>
  <c r="I80" i="2"/>
  <c r="I83" i="2"/>
  <c r="I73" i="2"/>
  <c r="I77" i="2"/>
  <c r="L152" i="2"/>
  <c r="L161" i="2"/>
  <c r="L158" i="2"/>
  <c r="L155" i="2"/>
  <c r="L159" i="2"/>
  <c r="L156" i="2"/>
  <c r="L153" i="2"/>
  <c r="L151" i="2"/>
  <c r="L160" i="2"/>
  <c r="L157" i="2"/>
  <c r="L154" i="2"/>
  <c r="H71" i="2"/>
  <c r="I179" i="2"/>
  <c r="I186" i="2"/>
  <c r="I180" i="2"/>
  <c r="I184" i="2"/>
  <c r="I183" i="2"/>
  <c r="I177" i="2"/>
  <c r="I178" i="2"/>
  <c r="I176" i="2"/>
  <c r="I185" i="2"/>
  <c r="I181" i="2"/>
  <c r="I187" i="2"/>
  <c r="I182" i="2"/>
  <c r="L256" i="2"/>
  <c r="L263" i="2"/>
  <c r="L255" i="2"/>
  <c r="L260" i="2"/>
  <c r="L258" i="2"/>
  <c r="L265" i="2"/>
  <c r="L261" i="2"/>
  <c r="L262" i="2"/>
  <c r="L257" i="2"/>
  <c r="L264" i="2"/>
  <c r="L259" i="2"/>
  <c r="H175" i="2"/>
  <c r="I281" i="2"/>
  <c r="I288" i="2"/>
  <c r="I285" i="2"/>
  <c r="I289" i="2"/>
  <c r="I283" i="2"/>
  <c r="I280" i="2"/>
  <c r="I286" i="2"/>
  <c r="I291" i="2"/>
  <c r="I282" i="2"/>
  <c r="I290" i="2"/>
  <c r="I284" i="2"/>
  <c r="I287" i="2"/>
  <c r="I1796" i="1"/>
  <c r="I1789" i="1"/>
  <c r="I1794" i="1"/>
  <c r="I1799" i="1"/>
  <c r="K1799" i="1" s="1"/>
  <c r="I1793" i="1"/>
  <c r="I1790" i="1"/>
  <c r="I1791" i="1"/>
  <c r="I1797" i="1"/>
  <c r="I1798" i="1"/>
  <c r="I1792" i="1"/>
  <c r="I1788" i="1"/>
  <c r="I1795" i="1"/>
  <c r="H71" i="1"/>
  <c r="I2888" i="1"/>
  <c r="I2891" i="1"/>
  <c r="K2891" i="1" s="1"/>
  <c r="I2890" i="1"/>
  <c r="I2885" i="1"/>
  <c r="I2884" i="1"/>
  <c r="I2880" i="1"/>
  <c r="I2883" i="1"/>
  <c r="I2889" i="1"/>
  <c r="I2881" i="1"/>
  <c r="I2882" i="1"/>
  <c r="I2887" i="1"/>
  <c r="I2886" i="1"/>
  <c r="I1947" i="1"/>
  <c r="I1953" i="1"/>
  <c r="I1954" i="1"/>
  <c r="I1948" i="1"/>
  <c r="I1944" i="1"/>
  <c r="I1955" i="1"/>
  <c r="K1955" i="1" s="1"/>
  <c r="I1945" i="1"/>
  <c r="I1950" i="1"/>
  <c r="I1949" i="1"/>
  <c r="I1946" i="1"/>
  <c r="I1952" i="1"/>
  <c r="I1951" i="1"/>
  <c r="H2086" i="1"/>
  <c r="I2566" i="1"/>
  <c r="K2566" i="1" s="1"/>
  <c r="I2563" i="1"/>
  <c r="I2557" i="1"/>
  <c r="I2561" i="1"/>
  <c r="I2558" i="1"/>
  <c r="I2560" i="1"/>
  <c r="I2559" i="1"/>
  <c r="I2556" i="1"/>
  <c r="I2564" i="1"/>
  <c r="I2555" i="1"/>
  <c r="I2565" i="1"/>
  <c r="I2562" i="1"/>
  <c r="I1630" i="1"/>
  <c r="K1630" i="1" s="1"/>
  <c r="I1624" i="1"/>
  <c r="I1622" i="1"/>
  <c r="I1628" i="1"/>
  <c r="I1627" i="1"/>
  <c r="I1619" i="1"/>
  <c r="I1629" i="1"/>
  <c r="I1626" i="1"/>
  <c r="I1623" i="1"/>
  <c r="I1620" i="1"/>
  <c r="I1625" i="1"/>
  <c r="I1621" i="1"/>
  <c r="I687" i="1"/>
  <c r="I683" i="1"/>
  <c r="I694" i="1"/>
  <c r="K694" i="1" s="1"/>
  <c r="I692" i="1"/>
  <c r="I693" i="1"/>
  <c r="I690" i="1"/>
  <c r="I686" i="1"/>
  <c r="I691" i="1"/>
  <c r="I684" i="1"/>
  <c r="I688" i="1"/>
  <c r="I689" i="1"/>
  <c r="I685" i="1"/>
  <c r="I2615" i="1"/>
  <c r="I2611" i="1"/>
  <c r="I2614" i="1"/>
  <c r="I2613" i="1"/>
  <c r="I2612" i="1"/>
  <c r="I2607" i="1"/>
  <c r="I2617" i="1"/>
  <c r="I2618" i="1"/>
  <c r="K2618" i="1" s="1"/>
  <c r="I2610" i="1"/>
  <c r="I2609" i="1"/>
  <c r="I2616" i="1"/>
  <c r="I2608" i="1"/>
  <c r="H2541" i="1"/>
  <c r="H1605" i="1"/>
  <c r="H812" i="1"/>
  <c r="H2203" i="1"/>
  <c r="H1267" i="1"/>
  <c r="H2827" i="1"/>
  <c r="I520" i="1"/>
  <c r="I523" i="1"/>
  <c r="I522" i="1"/>
  <c r="I516" i="1"/>
  <c r="I524" i="1"/>
  <c r="I518" i="1"/>
  <c r="I514" i="1"/>
  <c r="I519" i="1"/>
  <c r="I525" i="1"/>
  <c r="K525" i="1" s="1"/>
  <c r="I515" i="1"/>
  <c r="I517" i="1"/>
  <c r="I521" i="1"/>
  <c r="I2850" i="1"/>
  <c r="I2849" i="1"/>
  <c r="I2848" i="1"/>
  <c r="I2844" i="1"/>
  <c r="I2845" i="1"/>
  <c r="I2847" i="1"/>
  <c r="I2846" i="1"/>
  <c r="I2843" i="1"/>
  <c r="I2842" i="1"/>
  <c r="I2841" i="1"/>
  <c r="I2851" i="1"/>
  <c r="I2852" i="1"/>
  <c r="K2852" i="1" s="1"/>
  <c r="I970" i="1"/>
  <c r="I973" i="1"/>
  <c r="I979" i="1"/>
  <c r="I980" i="1"/>
  <c r="I974" i="1"/>
  <c r="I975" i="1"/>
  <c r="I969" i="1"/>
  <c r="I976" i="1"/>
  <c r="I971" i="1"/>
  <c r="I977" i="1"/>
  <c r="I972" i="1"/>
  <c r="I978" i="1"/>
  <c r="I2655" i="1"/>
  <c r="I2654" i="1"/>
  <c r="I2653" i="1"/>
  <c r="I2649" i="1"/>
  <c r="I2650" i="1"/>
  <c r="I2652" i="1"/>
  <c r="I2651" i="1"/>
  <c r="I2647" i="1"/>
  <c r="I2646" i="1"/>
  <c r="I2656" i="1"/>
  <c r="I2648" i="1"/>
  <c r="I2657" i="1"/>
  <c r="K2657" i="1" s="1"/>
  <c r="H2593" i="1"/>
  <c r="I928" i="1"/>
  <c r="K928" i="1" s="1"/>
  <c r="I926" i="1"/>
  <c r="I917" i="1"/>
  <c r="I924" i="1"/>
  <c r="I927" i="1"/>
  <c r="I920" i="1"/>
  <c r="I918" i="1"/>
  <c r="I922" i="1"/>
  <c r="I923" i="1"/>
  <c r="I919" i="1"/>
  <c r="I925" i="1"/>
  <c r="I921" i="1"/>
  <c r="I1403" i="1"/>
  <c r="I1404" i="1"/>
  <c r="I1409" i="1"/>
  <c r="K1409" i="1" s="1"/>
  <c r="I1399" i="1"/>
  <c r="I1406" i="1"/>
  <c r="I1402" i="1"/>
  <c r="I1408" i="1"/>
  <c r="I1400" i="1"/>
  <c r="I1401" i="1"/>
  <c r="I1398" i="1"/>
  <c r="I1407" i="1"/>
  <c r="I1405" i="1"/>
  <c r="I2773" i="1"/>
  <c r="I2770" i="1"/>
  <c r="I2774" i="1"/>
  <c r="K2774" i="1" s="1"/>
  <c r="I2772" i="1"/>
  <c r="I2771" i="1"/>
  <c r="I2766" i="1"/>
  <c r="I2767" i="1"/>
  <c r="I2769" i="1"/>
  <c r="I2768" i="1"/>
  <c r="I2765" i="1"/>
  <c r="I2763" i="1"/>
  <c r="I2764" i="1"/>
  <c r="I2492" i="1"/>
  <c r="I2493" i="1"/>
  <c r="I2497" i="1"/>
  <c r="I2494" i="1"/>
  <c r="I2499" i="1"/>
  <c r="I2496" i="1"/>
  <c r="I2500" i="1"/>
  <c r="I2495" i="1"/>
  <c r="I2491" i="1"/>
  <c r="I2490" i="1"/>
  <c r="I2501" i="1"/>
  <c r="K2501" i="1" s="1"/>
  <c r="I2498" i="1"/>
  <c r="I1088" i="1"/>
  <c r="I1095" i="1"/>
  <c r="I1097" i="1"/>
  <c r="K1097" i="1" s="1"/>
  <c r="I1087" i="1"/>
  <c r="I1089" i="1"/>
  <c r="I1086" i="1"/>
  <c r="I1093" i="1"/>
  <c r="I1091" i="1"/>
  <c r="I1090" i="1"/>
  <c r="I1092" i="1"/>
  <c r="I1094" i="1"/>
  <c r="I1096" i="1"/>
  <c r="H292" i="1"/>
  <c r="H136" i="1"/>
  <c r="H903" i="1"/>
  <c r="H2307" i="1"/>
  <c r="I1703" i="1"/>
  <c r="I1707" i="1"/>
  <c r="I1704" i="1"/>
  <c r="I1697" i="1"/>
  <c r="I1705" i="1"/>
  <c r="I1698" i="1"/>
  <c r="I1708" i="1"/>
  <c r="K1708" i="1" s="1"/>
  <c r="I1706" i="1"/>
  <c r="I1701" i="1"/>
  <c r="I1702" i="1"/>
  <c r="I1699" i="1"/>
  <c r="I1700" i="1"/>
  <c r="I772" i="1"/>
  <c r="K772" i="1" s="1"/>
  <c r="I770" i="1"/>
  <c r="I761" i="1"/>
  <c r="I768" i="1"/>
  <c r="I762" i="1"/>
  <c r="I767" i="1"/>
  <c r="I766" i="1"/>
  <c r="I763" i="1"/>
  <c r="I765" i="1"/>
  <c r="I771" i="1"/>
  <c r="I769" i="1"/>
  <c r="I764" i="1"/>
  <c r="I2630" i="1"/>
  <c r="I2631" i="1"/>
  <c r="K2631" i="1" s="1"/>
  <c r="I2623" i="1"/>
  <c r="I2627" i="1"/>
  <c r="I2629" i="1"/>
  <c r="I2628" i="1"/>
  <c r="I2624" i="1"/>
  <c r="I2626" i="1"/>
  <c r="I2625" i="1"/>
  <c r="I2622" i="1"/>
  <c r="I2621" i="1"/>
  <c r="I2620" i="1"/>
  <c r="I1693" i="1"/>
  <c r="I1688" i="1"/>
  <c r="I1689" i="1"/>
  <c r="I1686" i="1"/>
  <c r="I1695" i="1"/>
  <c r="K1695" i="1" s="1"/>
  <c r="I1692" i="1"/>
  <c r="I1694" i="1"/>
  <c r="I1684" i="1"/>
  <c r="I1687" i="1"/>
  <c r="I1690" i="1"/>
  <c r="I1685" i="1"/>
  <c r="I1691" i="1"/>
  <c r="L211" i="2"/>
  <c r="L208" i="2"/>
  <c r="L205" i="2"/>
  <c r="L203" i="2"/>
  <c r="L212" i="2"/>
  <c r="L209" i="2"/>
  <c r="L206" i="2"/>
  <c r="L204" i="2"/>
  <c r="L213" i="2"/>
  <c r="L210" i="2"/>
  <c r="L207" i="2"/>
  <c r="H123" i="2"/>
  <c r="I153" i="2"/>
  <c r="I158" i="2"/>
  <c r="I160" i="2"/>
  <c r="I152" i="2"/>
  <c r="I157" i="2"/>
  <c r="I151" i="2"/>
  <c r="I155" i="2"/>
  <c r="I154" i="2"/>
  <c r="I161" i="2"/>
  <c r="I159" i="2"/>
  <c r="I150" i="2"/>
  <c r="I156" i="2"/>
  <c r="L230" i="2"/>
  <c r="L236" i="2"/>
  <c r="L237" i="2"/>
  <c r="L231" i="2"/>
  <c r="L233" i="2"/>
  <c r="L235" i="2"/>
  <c r="L238" i="2"/>
  <c r="L239" i="2"/>
  <c r="L234" i="2"/>
  <c r="L232" i="2"/>
  <c r="L229" i="2"/>
  <c r="H149" i="2"/>
  <c r="I256" i="2"/>
  <c r="I263" i="2"/>
  <c r="I257" i="2"/>
  <c r="I261" i="2"/>
  <c r="I258" i="2"/>
  <c r="I260" i="2"/>
  <c r="I254" i="2"/>
  <c r="I255" i="2"/>
  <c r="I262" i="2"/>
  <c r="I264" i="2"/>
  <c r="I259" i="2"/>
  <c r="I265" i="2"/>
  <c r="L338" i="2"/>
  <c r="L339" i="2"/>
  <c r="L342" i="2"/>
  <c r="L334" i="2"/>
  <c r="L333" i="2"/>
  <c r="L337" i="2"/>
  <c r="L335" i="2"/>
  <c r="L336" i="2"/>
  <c r="L341" i="2"/>
  <c r="L343" i="2"/>
  <c r="L340" i="2"/>
  <c r="H253" i="2"/>
  <c r="I361" i="2"/>
  <c r="I359" i="2"/>
  <c r="I362" i="2"/>
  <c r="I368" i="2"/>
  <c r="I365" i="2"/>
  <c r="I366" i="2"/>
  <c r="I360" i="2"/>
  <c r="I358" i="2"/>
  <c r="I367" i="2"/>
  <c r="I363" i="2"/>
  <c r="I369" i="2"/>
  <c r="I364" i="2"/>
  <c r="I1666" i="1"/>
  <c r="I1662" i="1"/>
  <c r="I1667" i="1"/>
  <c r="I1663" i="1"/>
  <c r="I1661" i="1"/>
  <c r="I1669" i="1"/>
  <c r="K1669" i="1" s="1"/>
  <c r="I1665" i="1"/>
  <c r="I1668" i="1"/>
  <c r="I1660" i="1"/>
  <c r="I1658" i="1"/>
  <c r="I1659" i="1"/>
  <c r="I1664" i="1"/>
  <c r="I1351" i="1"/>
  <c r="I1352" i="1"/>
  <c r="I1349" i="1"/>
  <c r="I1346" i="1"/>
  <c r="I1353" i="1"/>
  <c r="I1357" i="1"/>
  <c r="K1357" i="1" s="1"/>
  <c r="I1347" i="1"/>
  <c r="I1355" i="1"/>
  <c r="I1354" i="1"/>
  <c r="I1350" i="1"/>
  <c r="I1348" i="1"/>
  <c r="I1356" i="1"/>
  <c r="H2580" i="1"/>
  <c r="H1644" i="1"/>
  <c r="I730" i="1"/>
  <c r="I723" i="1"/>
  <c r="I728" i="1"/>
  <c r="I724" i="1"/>
  <c r="I726" i="1"/>
  <c r="I732" i="1"/>
  <c r="I727" i="1"/>
  <c r="I722" i="1"/>
  <c r="I729" i="1"/>
  <c r="I733" i="1"/>
  <c r="K733" i="1" s="1"/>
  <c r="I725" i="1"/>
  <c r="I731" i="1"/>
  <c r="I2452" i="1"/>
  <c r="I2451" i="1"/>
  <c r="I2462" i="1"/>
  <c r="K2462" i="1" s="1"/>
  <c r="I2459" i="1"/>
  <c r="I2455" i="1"/>
  <c r="I2457" i="1"/>
  <c r="I2458" i="1"/>
  <c r="I2456" i="1"/>
  <c r="I2453" i="1"/>
  <c r="I2461" i="1"/>
  <c r="I2454" i="1"/>
  <c r="I2460" i="1"/>
  <c r="I2428" i="1"/>
  <c r="I2435" i="1"/>
  <c r="I2434" i="1"/>
  <c r="I2429" i="1"/>
  <c r="I2431" i="1"/>
  <c r="I2430" i="1"/>
  <c r="I2426" i="1"/>
  <c r="I2432" i="1"/>
  <c r="I2427" i="1"/>
  <c r="I2425" i="1"/>
  <c r="I2436" i="1"/>
  <c r="K2436" i="1" s="1"/>
  <c r="I2433" i="1"/>
  <c r="I1497" i="1"/>
  <c r="I1499" i="1"/>
  <c r="I1495" i="1"/>
  <c r="I1496" i="1"/>
  <c r="I1493" i="1"/>
  <c r="I1489" i="1"/>
  <c r="I1500" i="1"/>
  <c r="K1500" i="1" s="1"/>
  <c r="I1494" i="1"/>
  <c r="I1492" i="1"/>
  <c r="I1498" i="1"/>
  <c r="I1490" i="1"/>
  <c r="I1491" i="1"/>
  <c r="I560" i="1"/>
  <c r="I554" i="1"/>
  <c r="I562" i="1"/>
  <c r="I558" i="1"/>
  <c r="I564" i="1"/>
  <c r="K564" i="1" s="1"/>
  <c r="I561" i="1"/>
  <c r="I563" i="1"/>
  <c r="I556" i="1"/>
  <c r="I557" i="1"/>
  <c r="I553" i="1"/>
  <c r="I559" i="1"/>
  <c r="I555" i="1"/>
  <c r="I230" i="1"/>
  <c r="I238" i="1"/>
  <c r="I228" i="1"/>
  <c r="I239" i="1"/>
  <c r="K239" i="1" s="1"/>
  <c r="I234" i="1"/>
  <c r="I233" i="1"/>
  <c r="I237" i="1"/>
  <c r="I236" i="1"/>
  <c r="I235" i="1"/>
  <c r="I229" i="1"/>
  <c r="I231" i="1"/>
  <c r="I232" i="1"/>
  <c r="H2528" i="1"/>
  <c r="H45" i="1"/>
  <c r="H513" i="1"/>
  <c r="I1113" i="1"/>
  <c r="I1121" i="1"/>
  <c r="I1112" i="1"/>
  <c r="I1123" i="1"/>
  <c r="K1123" i="1" s="1"/>
  <c r="I1122" i="1"/>
  <c r="I1115" i="1"/>
  <c r="I1119" i="1"/>
  <c r="I1114" i="1"/>
  <c r="I1120" i="1"/>
  <c r="I1116" i="1"/>
  <c r="I1118" i="1"/>
  <c r="I1117" i="1"/>
  <c r="H1280" i="1"/>
  <c r="I2206" i="1"/>
  <c r="I2212" i="1"/>
  <c r="I2208" i="1"/>
  <c r="I2209" i="1"/>
  <c r="I2205" i="1"/>
  <c r="I2210" i="1"/>
  <c r="I2214" i="1"/>
  <c r="I2215" i="1"/>
  <c r="I2204" i="1"/>
  <c r="I2207" i="1"/>
  <c r="I2213" i="1"/>
  <c r="I2211" i="1"/>
  <c r="I367" i="1"/>
  <c r="I366" i="1"/>
  <c r="I365" i="1"/>
  <c r="I363" i="1"/>
  <c r="I359" i="1"/>
  <c r="I360" i="1"/>
  <c r="I368" i="1"/>
  <c r="I364" i="1"/>
  <c r="I362" i="1"/>
  <c r="I358" i="1"/>
  <c r="I369" i="1"/>
  <c r="K369" i="1" s="1"/>
  <c r="I361" i="1"/>
  <c r="I1753" i="1"/>
  <c r="I1752" i="1"/>
  <c r="I1758" i="1"/>
  <c r="I1759" i="1"/>
  <c r="I1754" i="1"/>
  <c r="I1755" i="1"/>
  <c r="I1749" i="1"/>
  <c r="I1751" i="1"/>
  <c r="I1757" i="1"/>
  <c r="I1760" i="1"/>
  <c r="I1756" i="1"/>
  <c r="I1750" i="1"/>
  <c r="H942" i="1"/>
  <c r="I1365" i="1"/>
  <c r="I1362" i="1"/>
  <c r="I1370" i="1"/>
  <c r="K1370" i="1" s="1"/>
  <c r="I1360" i="1"/>
  <c r="I1368" i="1"/>
  <c r="I1367" i="1"/>
  <c r="I1363" i="1"/>
  <c r="I1369" i="1"/>
  <c r="I1361" i="1"/>
  <c r="I1359" i="1"/>
  <c r="I1366" i="1"/>
  <c r="I1364" i="1"/>
  <c r="H2983" i="1"/>
  <c r="H2489" i="1"/>
  <c r="H2190" i="1"/>
  <c r="H1254" i="1"/>
  <c r="I338" i="1"/>
  <c r="I342" i="1"/>
  <c r="I332" i="1"/>
  <c r="I339" i="1"/>
  <c r="I333" i="1"/>
  <c r="I336" i="1"/>
  <c r="I343" i="1"/>
  <c r="K343" i="1" s="1"/>
  <c r="I335" i="1"/>
  <c r="I341" i="1"/>
  <c r="I340" i="1"/>
  <c r="I337" i="1"/>
  <c r="I334" i="1"/>
  <c r="I2031" i="1"/>
  <c r="I2032" i="1"/>
  <c r="I2026" i="1"/>
  <c r="I2023" i="1"/>
  <c r="I2028" i="1"/>
  <c r="I2027" i="1"/>
  <c r="I2024" i="1"/>
  <c r="I2030" i="1"/>
  <c r="I2029" i="1"/>
  <c r="I2025" i="1"/>
  <c r="I2022" i="1"/>
  <c r="I2033" i="1"/>
  <c r="K2033" i="1" s="1"/>
  <c r="I2358" i="1"/>
  <c r="K2358" i="1" s="1"/>
  <c r="I2357" i="1"/>
  <c r="I2355" i="1"/>
  <c r="I2353" i="1"/>
  <c r="I2351" i="1"/>
  <c r="I2352" i="1"/>
  <c r="I2354" i="1"/>
  <c r="I2356" i="1"/>
  <c r="I2347" i="1"/>
  <c r="I2349" i="1"/>
  <c r="I2348" i="1"/>
  <c r="I2350" i="1"/>
  <c r="H2281" i="1"/>
  <c r="I1872" i="1"/>
  <c r="I1871" i="1"/>
  <c r="I1868" i="1"/>
  <c r="I1874" i="1"/>
  <c r="I1869" i="1"/>
  <c r="I1867" i="1"/>
  <c r="I1873" i="1"/>
  <c r="I1866" i="1"/>
  <c r="I1877" i="1"/>
  <c r="K1877" i="1" s="1"/>
  <c r="I1875" i="1"/>
  <c r="I1876" i="1"/>
  <c r="I1870" i="1"/>
  <c r="I2058" i="1"/>
  <c r="I2049" i="1"/>
  <c r="I2048" i="1"/>
  <c r="I2059" i="1"/>
  <c r="K2059" i="1" s="1"/>
  <c r="I2052" i="1"/>
  <c r="I2054" i="1"/>
  <c r="I2053" i="1"/>
  <c r="I2050" i="1"/>
  <c r="I2056" i="1"/>
  <c r="I2055" i="1"/>
  <c r="I2051" i="1"/>
  <c r="I2057" i="1"/>
  <c r="H2619" i="1"/>
  <c r="I131" i="1"/>
  <c r="I128" i="1"/>
  <c r="I127" i="1"/>
  <c r="I126" i="1"/>
  <c r="I135" i="1"/>
  <c r="K135" i="1" s="1"/>
  <c r="I125" i="1"/>
  <c r="I133" i="1"/>
  <c r="I132" i="1"/>
  <c r="I129" i="1"/>
  <c r="I130" i="1"/>
  <c r="I134" i="1"/>
  <c r="I124" i="1"/>
  <c r="H2164" i="1"/>
  <c r="H1228" i="1"/>
  <c r="I1056" i="1"/>
  <c r="I1047" i="1"/>
  <c r="I1049" i="1"/>
  <c r="I1052" i="1"/>
  <c r="I1051" i="1"/>
  <c r="I1054" i="1"/>
  <c r="I1053" i="1"/>
  <c r="I1057" i="1"/>
  <c r="I1050" i="1"/>
  <c r="I1055" i="1"/>
  <c r="I1058" i="1"/>
  <c r="K1058" i="1" s="1"/>
  <c r="I1048" i="1"/>
  <c r="H578" i="1"/>
  <c r="H2138" i="1"/>
  <c r="H1202" i="1"/>
  <c r="I906" i="1"/>
  <c r="I905" i="1"/>
  <c r="I910" i="1"/>
  <c r="I915" i="1"/>
  <c r="K915" i="1" s="1"/>
  <c r="I909" i="1"/>
  <c r="I904" i="1"/>
  <c r="I911" i="1"/>
  <c r="I913" i="1"/>
  <c r="I912" i="1"/>
  <c r="I908" i="1"/>
  <c r="I914" i="1"/>
  <c r="I907" i="1"/>
  <c r="I443" i="1"/>
  <c r="I437" i="1"/>
  <c r="I442" i="1"/>
  <c r="I441" i="1"/>
  <c r="I438" i="1"/>
  <c r="I446" i="1"/>
  <c r="I440" i="1"/>
  <c r="I436" i="1"/>
  <c r="I447" i="1"/>
  <c r="K447" i="1" s="1"/>
  <c r="I439" i="1"/>
  <c r="I445" i="1"/>
  <c r="I444" i="1"/>
  <c r="I2969" i="1"/>
  <c r="K2969" i="1" s="1"/>
  <c r="I2962" i="1"/>
  <c r="I2961" i="1"/>
  <c r="I2967" i="1"/>
  <c r="I2965" i="1"/>
  <c r="I2960" i="1"/>
  <c r="I2958" i="1"/>
  <c r="I2968" i="1"/>
  <c r="I2966" i="1"/>
  <c r="I2959" i="1"/>
  <c r="I2963" i="1"/>
  <c r="I2964" i="1"/>
  <c r="L283" i="2"/>
  <c r="L289" i="2"/>
  <c r="L286" i="2"/>
  <c r="L281" i="2"/>
  <c r="L290" i="2"/>
  <c r="L287" i="2"/>
  <c r="L284" i="2"/>
  <c r="L282" i="2"/>
  <c r="L291" i="2"/>
  <c r="L288" i="2"/>
  <c r="L285" i="2"/>
  <c r="H201" i="2"/>
  <c r="I235" i="2"/>
  <c r="I236" i="2"/>
  <c r="I233" i="2"/>
  <c r="I231" i="2"/>
  <c r="I228" i="2"/>
  <c r="I237" i="2"/>
  <c r="I230" i="2"/>
  <c r="I232" i="2"/>
  <c r="I238" i="2"/>
  <c r="I239" i="2"/>
  <c r="I234" i="2"/>
  <c r="I229" i="2"/>
  <c r="L309" i="2"/>
  <c r="L308" i="2"/>
  <c r="L311" i="2"/>
  <c r="L317" i="2"/>
  <c r="L314" i="2"/>
  <c r="L307" i="2"/>
  <c r="L312" i="2"/>
  <c r="L313" i="2"/>
  <c r="L315" i="2"/>
  <c r="L310" i="2"/>
  <c r="L316" i="2"/>
  <c r="H227" i="2"/>
  <c r="I335" i="2"/>
  <c r="I340" i="2"/>
  <c r="I334" i="2"/>
  <c r="I342" i="2"/>
  <c r="I337" i="2"/>
  <c r="I339" i="2"/>
  <c r="I333" i="2"/>
  <c r="I336" i="2"/>
  <c r="I343" i="2"/>
  <c r="I341" i="2"/>
  <c r="I332" i="2"/>
  <c r="I338" i="2"/>
  <c r="H331" i="2"/>
  <c r="L39" i="2"/>
  <c r="L43" i="2"/>
  <c r="L34" i="2"/>
  <c r="L35" i="2"/>
  <c r="L36" i="2"/>
  <c r="L38" i="2"/>
  <c r="L37" i="2"/>
  <c r="L42" i="2"/>
  <c r="L40" i="2"/>
  <c r="L44" i="2"/>
  <c r="L41" i="2"/>
  <c r="I1674" i="1"/>
  <c r="I1680" i="1"/>
  <c r="I1671" i="1"/>
  <c r="I1682" i="1"/>
  <c r="K1682" i="1" s="1"/>
  <c r="I1675" i="1"/>
  <c r="I1676" i="1"/>
  <c r="I1677" i="1"/>
  <c r="I1681" i="1"/>
  <c r="I1673" i="1"/>
  <c r="I1678" i="1"/>
  <c r="I1679" i="1"/>
  <c r="I1672" i="1"/>
  <c r="H1488" i="1"/>
  <c r="H695" i="1"/>
  <c r="I2730" i="1"/>
  <c r="I2729" i="1"/>
  <c r="I2726" i="1"/>
  <c r="I2731" i="1"/>
  <c r="I2725" i="1"/>
  <c r="I2724" i="1"/>
  <c r="I2734" i="1"/>
  <c r="I2735" i="1"/>
  <c r="K2735" i="1" s="1"/>
  <c r="I2733" i="1"/>
  <c r="I2732" i="1"/>
  <c r="I2727" i="1"/>
  <c r="I2728" i="1"/>
  <c r="H32" i="1"/>
  <c r="H2866" i="1"/>
  <c r="H1930" i="1"/>
  <c r="H2060" i="1"/>
  <c r="I1467" i="1"/>
  <c r="I1468" i="1"/>
  <c r="I1466" i="1"/>
  <c r="I1472" i="1"/>
  <c r="I1464" i="1"/>
  <c r="I1463" i="1"/>
  <c r="I1469" i="1"/>
  <c r="I1465" i="1"/>
  <c r="I1474" i="1"/>
  <c r="K1474" i="1" s="1"/>
  <c r="I1471" i="1"/>
  <c r="I1473" i="1"/>
  <c r="I1470" i="1"/>
  <c r="I527" i="1"/>
  <c r="I532" i="1"/>
  <c r="I538" i="1"/>
  <c r="K538" i="1" s="1"/>
  <c r="I534" i="1"/>
  <c r="I533" i="1"/>
  <c r="I536" i="1"/>
  <c r="I535" i="1"/>
  <c r="I529" i="1"/>
  <c r="I537" i="1"/>
  <c r="I530" i="1"/>
  <c r="I528" i="1"/>
  <c r="I531" i="1"/>
  <c r="I2235" i="1"/>
  <c r="I2232" i="1"/>
  <c r="I2233" i="1"/>
  <c r="I2230" i="1"/>
  <c r="I2231" i="1"/>
  <c r="I2236" i="1"/>
  <c r="I2241" i="1"/>
  <c r="I2239" i="1"/>
  <c r="I2237" i="1"/>
  <c r="I2234" i="1"/>
  <c r="I2238" i="1"/>
  <c r="I2240" i="1"/>
  <c r="I1637" i="1"/>
  <c r="I1634" i="1"/>
  <c r="I1635" i="1"/>
  <c r="I1641" i="1"/>
  <c r="I1632" i="1"/>
  <c r="I1640" i="1"/>
  <c r="I1643" i="1"/>
  <c r="K1643" i="1" s="1"/>
  <c r="I1636" i="1"/>
  <c r="I1633" i="1"/>
  <c r="I1639" i="1"/>
  <c r="I1638" i="1"/>
  <c r="I1642" i="1"/>
  <c r="H2385" i="1"/>
  <c r="H1449" i="1"/>
  <c r="I1736" i="1"/>
  <c r="I1744" i="1"/>
  <c r="I1743" i="1"/>
  <c r="I1742" i="1"/>
  <c r="I1740" i="1"/>
  <c r="I1741" i="1"/>
  <c r="I1738" i="1"/>
  <c r="I1739" i="1"/>
  <c r="I1745" i="1"/>
  <c r="I1746" i="1"/>
  <c r="I1747" i="1"/>
  <c r="K1747" i="1" s="1"/>
  <c r="I1737" i="1"/>
  <c r="H656" i="1"/>
  <c r="H2047" i="1"/>
  <c r="H2671" i="1"/>
  <c r="H1735" i="1"/>
  <c r="H318" i="1"/>
  <c r="I1892" i="1"/>
  <c r="I1903" i="1"/>
  <c r="K1903" i="1" s="1"/>
  <c r="I1896" i="1"/>
  <c r="I1898" i="1"/>
  <c r="I1897" i="1"/>
  <c r="I1894" i="1"/>
  <c r="I1900" i="1"/>
  <c r="I1899" i="1"/>
  <c r="I1895" i="1"/>
  <c r="I1901" i="1"/>
  <c r="I1893" i="1"/>
  <c r="I1902" i="1"/>
  <c r="I2686" i="1"/>
  <c r="I2685" i="1"/>
  <c r="I2695" i="1"/>
  <c r="I2696" i="1"/>
  <c r="K2696" i="1" s="1"/>
  <c r="I2694" i="1"/>
  <c r="I2693" i="1"/>
  <c r="I2687" i="1"/>
  <c r="I2688" i="1"/>
  <c r="I2689" i="1"/>
  <c r="I2692" i="1"/>
  <c r="I2691" i="1"/>
  <c r="I2690" i="1"/>
  <c r="K1756" i="1"/>
  <c r="K1752" i="1"/>
  <c r="K1760" i="1"/>
  <c r="K1757" i="1"/>
  <c r="K1759" i="1"/>
  <c r="K1758" i="1"/>
  <c r="K1755" i="1"/>
  <c r="K1749" i="1"/>
  <c r="K1754" i="1"/>
  <c r="K1751" i="1"/>
  <c r="K1753" i="1"/>
  <c r="K1750" i="1"/>
  <c r="I814" i="1"/>
  <c r="I813" i="1"/>
  <c r="I820" i="1"/>
  <c r="I824" i="1"/>
  <c r="K824" i="1" s="1"/>
  <c r="I822" i="1"/>
  <c r="I815" i="1"/>
  <c r="I819" i="1"/>
  <c r="I823" i="1"/>
  <c r="I816" i="1"/>
  <c r="I821" i="1"/>
  <c r="I817" i="1"/>
  <c r="I818" i="1"/>
  <c r="I323" i="1"/>
  <c r="I326" i="1"/>
  <c r="I322" i="1"/>
  <c r="I320" i="1"/>
  <c r="I324" i="1"/>
  <c r="I319" i="1"/>
  <c r="I330" i="1"/>
  <c r="K330" i="1" s="1"/>
  <c r="I328" i="1"/>
  <c r="I327" i="1"/>
  <c r="I321" i="1"/>
  <c r="I329" i="1"/>
  <c r="I325" i="1"/>
  <c r="H1098" i="1"/>
  <c r="I1263" i="1"/>
  <c r="I1266" i="1"/>
  <c r="K1266" i="1" s="1"/>
  <c r="I1256" i="1"/>
  <c r="I1264" i="1"/>
  <c r="I1259" i="1"/>
  <c r="I1265" i="1"/>
  <c r="I1257" i="1"/>
  <c r="I1258" i="1"/>
  <c r="I1255" i="1"/>
  <c r="I1262" i="1"/>
  <c r="I1261" i="1"/>
  <c r="I1260" i="1"/>
  <c r="H1085" i="1"/>
  <c r="H123" i="1"/>
  <c r="H1189" i="1"/>
  <c r="I2172" i="1"/>
  <c r="I2171" i="1"/>
  <c r="I2167" i="1"/>
  <c r="I2173" i="1"/>
  <c r="I2174" i="1"/>
  <c r="I2175" i="1"/>
  <c r="I2166" i="1"/>
  <c r="I2168" i="1"/>
  <c r="I2170" i="1"/>
  <c r="I2169" i="1"/>
  <c r="I2165" i="1"/>
  <c r="I2176" i="1"/>
  <c r="K2176" i="1" s="1"/>
  <c r="I2978" i="1"/>
  <c r="I2971" i="1"/>
  <c r="I2974" i="1"/>
  <c r="I2977" i="1"/>
  <c r="I2980" i="1"/>
  <c r="I2979" i="1"/>
  <c r="I2982" i="1"/>
  <c r="K2982" i="1" s="1"/>
  <c r="I2973" i="1"/>
  <c r="I2976" i="1"/>
  <c r="I2981" i="1"/>
  <c r="I2972" i="1"/>
  <c r="I2975" i="1"/>
  <c r="H1683" i="1"/>
  <c r="H747" i="1"/>
  <c r="H2151" i="1"/>
  <c r="H1215" i="1"/>
  <c r="I2479" i="1"/>
  <c r="I2483" i="1"/>
  <c r="I2484" i="1"/>
  <c r="I2482" i="1"/>
  <c r="I2478" i="1"/>
  <c r="I2477" i="1"/>
  <c r="I2486" i="1"/>
  <c r="I2488" i="1"/>
  <c r="K2488" i="1" s="1"/>
  <c r="I2487" i="1"/>
  <c r="I2485" i="1"/>
  <c r="I2480" i="1"/>
  <c r="I2481" i="1"/>
  <c r="I1545" i="1"/>
  <c r="I1541" i="1"/>
  <c r="I1552" i="1"/>
  <c r="K1552" i="1" s="1"/>
  <c r="I1547" i="1"/>
  <c r="I1551" i="1"/>
  <c r="I1548" i="1"/>
  <c r="I1549" i="1"/>
  <c r="I1550" i="1"/>
  <c r="I1546" i="1"/>
  <c r="I1543" i="1"/>
  <c r="I1544" i="1"/>
  <c r="I1542" i="1"/>
  <c r="I611" i="1"/>
  <c r="I607" i="1"/>
  <c r="I615" i="1"/>
  <c r="I609" i="1"/>
  <c r="I608" i="1"/>
  <c r="I606" i="1"/>
  <c r="I613" i="1"/>
  <c r="I616" i="1"/>
  <c r="K616" i="1" s="1"/>
  <c r="I614" i="1"/>
  <c r="I605" i="1"/>
  <c r="I612" i="1"/>
  <c r="I610" i="1"/>
  <c r="I2469" i="1"/>
  <c r="I2473" i="1"/>
  <c r="I2471" i="1"/>
  <c r="I2468" i="1"/>
  <c r="I2472" i="1"/>
  <c r="I2470" i="1"/>
  <c r="I2474" i="1"/>
  <c r="I2465" i="1"/>
  <c r="I2464" i="1"/>
  <c r="I2466" i="1"/>
  <c r="I2475" i="1"/>
  <c r="K2475" i="1" s="1"/>
  <c r="I2467" i="1"/>
  <c r="I1537" i="1"/>
  <c r="I1533" i="1"/>
  <c r="I1531" i="1"/>
  <c r="I1538" i="1"/>
  <c r="I1529" i="1"/>
  <c r="I1539" i="1"/>
  <c r="K1539" i="1" s="1"/>
  <c r="I1536" i="1"/>
  <c r="I1528" i="1"/>
  <c r="I1534" i="1"/>
  <c r="I1532" i="1"/>
  <c r="I1530" i="1"/>
  <c r="I1535" i="1"/>
  <c r="L362" i="2"/>
  <c r="L368" i="2"/>
  <c r="L365" i="2"/>
  <c r="L359" i="2"/>
  <c r="L369" i="2"/>
  <c r="L361" i="2"/>
  <c r="L363" i="2"/>
  <c r="L364" i="2"/>
  <c r="L360" i="2"/>
  <c r="L366" i="2"/>
  <c r="L367" i="2"/>
  <c r="H279" i="2"/>
  <c r="I310" i="2"/>
  <c r="I314" i="2"/>
  <c r="I308" i="2"/>
  <c r="I311" i="2"/>
  <c r="I317" i="2"/>
  <c r="I315" i="2"/>
  <c r="I309" i="2"/>
  <c r="I306" i="2"/>
  <c r="I316" i="2"/>
  <c r="I312" i="2"/>
  <c r="I313" i="2"/>
  <c r="I307" i="2"/>
  <c r="L385" i="2"/>
  <c r="L387" i="2"/>
  <c r="L394" i="2"/>
  <c r="L391" i="2"/>
  <c r="L388" i="2"/>
  <c r="L386" i="2"/>
  <c r="L395" i="2"/>
  <c r="L392" i="2"/>
  <c r="L389" i="2"/>
  <c r="L393" i="2"/>
  <c r="L390" i="2"/>
  <c r="H305" i="2"/>
  <c r="L17" i="2"/>
  <c r="L15" i="2"/>
  <c r="L10" i="2"/>
  <c r="L14" i="2"/>
  <c r="L8" i="2"/>
  <c r="L12" i="2"/>
  <c r="L11" i="2"/>
  <c r="L13" i="2"/>
  <c r="L9" i="2"/>
  <c r="L16" i="2"/>
  <c r="L18" i="2"/>
  <c r="H409" i="2"/>
  <c r="L112" i="2"/>
  <c r="L114" i="2"/>
  <c r="L116" i="2"/>
  <c r="L122" i="2"/>
  <c r="L113" i="2"/>
  <c r="L117" i="2"/>
  <c r="L120" i="2"/>
  <c r="L115" i="2"/>
  <c r="L119" i="2"/>
  <c r="L118" i="2"/>
  <c r="L121" i="2"/>
  <c r="I85" i="1"/>
  <c r="I96" i="1"/>
  <c r="K96" i="1" s="1"/>
  <c r="I87" i="1"/>
  <c r="I86" i="1"/>
  <c r="I88" i="1"/>
  <c r="I89" i="1"/>
  <c r="I94" i="1"/>
  <c r="I93" i="1"/>
  <c r="I91" i="1"/>
  <c r="I95" i="1"/>
  <c r="I92" i="1"/>
  <c r="I90" i="1"/>
  <c r="I421" i="1"/>
  <c r="K421" i="1" s="1"/>
  <c r="I411" i="1"/>
  <c r="I419" i="1"/>
  <c r="I418" i="1"/>
  <c r="I413" i="1"/>
  <c r="I415" i="1"/>
  <c r="I416" i="1"/>
  <c r="I412" i="1"/>
  <c r="I420" i="1"/>
  <c r="I417" i="1"/>
  <c r="I414" i="1"/>
  <c r="I410" i="1"/>
  <c r="H2424" i="1"/>
  <c r="I2272" i="1"/>
  <c r="I2280" i="1"/>
  <c r="K2280" i="1" s="1"/>
  <c r="I2277" i="1"/>
  <c r="I2274" i="1"/>
  <c r="I2273" i="1"/>
  <c r="I2269" i="1"/>
  <c r="I2276" i="1"/>
  <c r="I2278" i="1"/>
  <c r="I2279" i="1"/>
  <c r="I2270" i="1"/>
  <c r="I2271" i="1"/>
  <c r="I2275" i="1"/>
  <c r="I1342" i="1"/>
  <c r="I1341" i="1"/>
  <c r="I1337" i="1"/>
  <c r="I1343" i="1"/>
  <c r="I1339" i="1"/>
  <c r="I1340" i="1"/>
  <c r="I1338" i="1"/>
  <c r="I1335" i="1"/>
  <c r="I1336" i="1"/>
  <c r="I1333" i="1"/>
  <c r="I1344" i="1"/>
  <c r="K1344" i="1" s="1"/>
  <c r="I1334" i="1"/>
  <c r="I397" i="1"/>
  <c r="I408" i="1"/>
  <c r="K408" i="1" s="1"/>
  <c r="I403" i="1"/>
  <c r="I406" i="1"/>
  <c r="I405" i="1"/>
  <c r="I404" i="1"/>
  <c r="I400" i="1"/>
  <c r="I402" i="1"/>
  <c r="I399" i="1"/>
  <c r="I407" i="1"/>
  <c r="I401" i="1"/>
  <c r="I398" i="1"/>
  <c r="I2114" i="1"/>
  <c r="I2116" i="1"/>
  <c r="I2115" i="1"/>
  <c r="I2113" i="1"/>
  <c r="I2120" i="1"/>
  <c r="I2119" i="1"/>
  <c r="I2122" i="1"/>
  <c r="I2121" i="1"/>
  <c r="I2117" i="1"/>
  <c r="I2123" i="1"/>
  <c r="I2124" i="1"/>
  <c r="K2124" i="1" s="1"/>
  <c r="I2118" i="1"/>
  <c r="I1187" i="1"/>
  <c r="I1183" i="1"/>
  <c r="I1184" i="1"/>
  <c r="I1182" i="1"/>
  <c r="I1179" i="1"/>
  <c r="I1180" i="1"/>
  <c r="I1177" i="1"/>
  <c r="I1188" i="1"/>
  <c r="K1188" i="1" s="1"/>
  <c r="I1178" i="1"/>
  <c r="I1186" i="1"/>
  <c r="I1185" i="1"/>
  <c r="I1181" i="1"/>
  <c r="I243" i="1"/>
  <c r="I245" i="1"/>
  <c r="I251" i="1"/>
  <c r="I248" i="1"/>
  <c r="I241" i="1"/>
  <c r="I242" i="1"/>
  <c r="I252" i="1"/>
  <c r="K252" i="1" s="1"/>
  <c r="I246" i="1"/>
  <c r="I247" i="1"/>
  <c r="I250" i="1"/>
  <c r="I249" i="1"/>
  <c r="I244" i="1"/>
  <c r="H2710" i="1"/>
  <c r="H1774" i="1"/>
  <c r="I60" i="1"/>
  <c r="I66" i="1"/>
  <c r="I69" i="1"/>
  <c r="I65" i="1"/>
  <c r="I62" i="1"/>
  <c r="I68" i="1"/>
  <c r="I67" i="1"/>
  <c r="I63" i="1"/>
  <c r="I59" i="1"/>
  <c r="I61" i="1"/>
  <c r="I64" i="1"/>
  <c r="I70" i="1"/>
  <c r="K70" i="1" s="1"/>
  <c r="I2404" i="1"/>
  <c r="I2405" i="1"/>
  <c r="I2400" i="1"/>
  <c r="I2402" i="1"/>
  <c r="I2399" i="1"/>
  <c r="I2403" i="1"/>
  <c r="I2410" i="1"/>
  <c r="K2410" i="1" s="1"/>
  <c r="I2407" i="1"/>
  <c r="I2406" i="1"/>
  <c r="I2408" i="1"/>
  <c r="I2401" i="1"/>
  <c r="I2409" i="1"/>
  <c r="H838" i="1"/>
  <c r="H357" i="1"/>
  <c r="I2706" i="1"/>
  <c r="I2700" i="1"/>
  <c r="I2702" i="1"/>
  <c r="I2705" i="1"/>
  <c r="I2701" i="1"/>
  <c r="I2704" i="1"/>
  <c r="I2703" i="1"/>
  <c r="I2699" i="1"/>
  <c r="I2698" i="1"/>
  <c r="I2708" i="1"/>
  <c r="I2709" i="1"/>
  <c r="K2709" i="1" s="1"/>
  <c r="I2707" i="1"/>
  <c r="H1904" i="1"/>
  <c r="I354" i="1"/>
  <c r="I353" i="1"/>
  <c r="I346" i="1"/>
  <c r="I350" i="1"/>
  <c r="I347" i="1"/>
  <c r="I355" i="1"/>
  <c r="I349" i="1"/>
  <c r="I345" i="1"/>
  <c r="I351" i="1"/>
  <c r="I356" i="1"/>
  <c r="K356" i="1" s="1"/>
  <c r="I352" i="1"/>
  <c r="I348" i="1"/>
  <c r="H1124" i="1"/>
  <c r="I207" i="1"/>
  <c r="I211" i="1"/>
  <c r="I210" i="1"/>
  <c r="I203" i="1"/>
  <c r="I204" i="1"/>
  <c r="I209" i="1"/>
  <c r="I206" i="1"/>
  <c r="I212" i="1"/>
  <c r="I202" i="1"/>
  <c r="I205" i="1"/>
  <c r="I213" i="1"/>
  <c r="K213" i="1" s="1"/>
  <c r="I208" i="1"/>
  <c r="I1603" i="1"/>
  <c r="I1600" i="1"/>
  <c r="I1599" i="1"/>
  <c r="I1601" i="1"/>
  <c r="I1595" i="1"/>
  <c r="I1594" i="1"/>
  <c r="I1597" i="1"/>
  <c r="I1596" i="1"/>
  <c r="I1602" i="1"/>
  <c r="I1604" i="1"/>
  <c r="K1604" i="1" s="1"/>
  <c r="I1598" i="1"/>
  <c r="I1593" i="1"/>
  <c r="I666" i="1"/>
  <c r="I667" i="1"/>
  <c r="I665" i="1"/>
  <c r="I662" i="1"/>
  <c r="I661" i="1"/>
  <c r="I663" i="1"/>
  <c r="I660" i="1"/>
  <c r="I657" i="1"/>
  <c r="I664" i="1"/>
  <c r="I659" i="1"/>
  <c r="I668" i="1"/>
  <c r="K668" i="1" s="1"/>
  <c r="I658" i="1"/>
  <c r="H786" i="1"/>
  <c r="H2801" i="1"/>
  <c r="H2333" i="1"/>
  <c r="I1102" i="1"/>
  <c r="I1099" i="1"/>
  <c r="I1106" i="1"/>
  <c r="I1103" i="1"/>
  <c r="I1104" i="1"/>
  <c r="I1101" i="1"/>
  <c r="I1105" i="1"/>
  <c r="I1110" i="1"/>
  <c r="K1110" i="1" s="1"/>
  <c r="I1100" i="1"/>
  <c r="I1108" i="1"/>
  <c r="I1107" i="1"/>
  <c r="I1109" i="1"/>
  <c r="H2996" i="1"/>
  <c r="E3020" i="1"/>
  <c r="H2034" i="1"/>
  <c r="I186" i="1"/>
  <c r="I176" i="1"/>
  <c r="I182" i="1"/>
  <c r="I187" i="1"/>
  <c r="K187" i="1" s="1"/>
  <c r="I181" i="1"/>
  <c r="I183" i="1"/>
  <c r="I177" i="1"/>
  <c r="I185" i="1"/>
  <c r="I184" i="1"/>
  <c r="I178" i="1"/>
  <c r="I179" i="1"/>
  <c r="I180" i="1"/>
  <c r="I2198" i="1"/>
  <c r="I2202" i="1"/>
  <c r="I2200" i="1"/>
  <c r="I2199" i="1"/>
  <c r="I2191" i="1"/>
  <c r="I2195" i="1"/>
  <c r="I2196" i="1"/>
  <c r="I2193" i="1"/>
  <c r="I2194" i="1"/>
  <c r="I2192" i="1"/>
  <c r="I2201" i="1"/>
  <c r="I2197" i="1"/>
  <c r="I2837" i="1"/>
  <c r="I2836" i="1"/>
  <c r="I2831" i="1"/>
  <c r="I2832" i="1"/>
  <c r="I2834" i="1"/>
  <c r="I2833" i="1"/>
  <c r="I2830" i="1"/>
  <c r="I2829" i="1"/>
  <c r="I2828" i="1"/>
  <c r="I2838" i="1"/>
  <c r="I2835" i="1"/>
  <c r="I2839" i="1"/>
  <c r="K2839" i="1" s="1"/>
  <c r="H760" i="1"/>
  <c r="H2944" i="1"/>
  <c r="H2008" i="1"/>
  <c r="H1072" i="1"/>
  <c r="I623" i="1"/>
  <c r="I622" i="1"/>
  <c r="I627" i="1"/>
  <c r="I620" i="1"/>
  <c r="I618" i="1"/>
  <c r="I625" i="1"/>
  <c r="I629" i="1"/>
  <c r="K629" i="1" s="1"/>
  <c r="I619" i="1"/>
  <c r="I624" i="1"/>
  <c r="I628" i="1"/>
  <c r="I626" i="1"/>
  <c r="I621" i="1"/>
  <c r="H422" i="1"/>
  <c r="H1514" i="1"/>
  <c r="H2918" i="1"/>
  <c r="H1046" i="1"/>
  <c r="I749" i="1"/>
  <c r="I753" i="1"/>
  <c r="I750" i="1"/>
  <c r="I756" i="1"/>
  <c r="I759" i="1"/>
  <c r="K759" i="1" s="1"/>
  <c r="I754" i="1"/>
  <c r="I752" i="1"/>
  <c r="I748" i="1"/>
  <c r="I755" i="1"/>
  <c r="I757" i="1"/>
  <c r="I758" i="1"/>
  <c r="I751" i="1"/>
  <c r="H1345" i="1"/>
  <c r="H357" i="2"/>
  <c r="I384" i="2"/>
  <c r="I385" i="2"/>
  <c r="I387" i="2"/>
  <c r="I394" i="2"/>
  <c r="I390" i="2"/>
  <c r="I393" i="2"/>
  <c r="I391" i="2"/>
  <c r="I392" i="2"/>
  <c r="I386" i="2"/>
  <c r="I388" i="2"/>
  <c r="I389" i="2"/>
  <c r="I395" i="2"/>
  <c r="H383" i="2"/>
  <c r="L92" i="2"/>
  <c r="L89" i="2"/>
  <c r="L90" i="2"/>
  <c r="L86" i="2"/>
  <c r="L94" i="2"/>
  <c r="L91" i="2"/>
  <c r="L87" i="2"/>
  <c r="L96" i="2"/>
  <c r="L88" i="2"/>
  <c r="L93" i="2"/>
  <c r="L95" i="2"/>
  <c r="I33" i="2"/>
  <c r="I36" i="2"/>
  <c r="I42" i="2"/>
  <c r="I39" i="2"/>
  <c r="I43" i="2"/>
  <c r="I40" i="2"/>
  <c r="I34" i="2"/>
  <c r="I37" i="2"/>
  <c r="I38" i="2"/>
  <c r="I44" i="2"/>
  <c r="I41" i="2"/>
  <c r="I35" i="2"/>
  <c r="L199" i="2"/>
  <c r="L190" i="2"/>
  <c r="L193" i="2"/>
  <c r="L196" i="2"/>
  <c r="L197" i="2"/>
  <c r="L200" i="2"/>
  <c r="L195" i="2"/>
  <c r="L191" i="2"/>
  <c r="L192" i="2"/>
  <c r="L198" i="2"/>
  <c r="L194" i="2"/>
  <c r="I1836" i="1"/>
  <c r="I1837" i="1"/>
  <c r="I1831" i="1"/>
  <c r="I1832" i="1"/>
  <c r="I1829" i="1"/>
  <c r="I1833" i="1"/>
  <c r="I1828" i="1"/>
  <c r="I1830" i="1"/>
  <c r="I1827" i="1"/>
  <c r="I1834" i="1"/>
  <c r="I1835" i="1"/>
  <c r="I1838" i="1"/>
  <c r="K1838" i="1" s="1"/>
  <c r="I571" i="1"/>
  <c r="I574" i="1"/>
  <c r="I566" i="1"/>
  <c r="I573" i="1"/>
  <c r="I577" i="1"/>
  <c r="K577" i="1" s="1"/>
  <c r="I567" i="1"/>
  <c r="I572" i="1"/>
  <c r="I568" i="1"/>
  <c r="I575" i="1"/>
  <c r="I576" i="1"/>
  <c r="I570" i="1"/>
  <c r="I569" i="1"/>
  <c r="I2576" i="1"/>
  <c r="I2577" i="1"/>
  <c r="I2574" i="1"/>
  <c r="I2570" i="1"/>
  <c r="I2569" i="1"/>
  <c r="I2572" i="1"/>
  <c r="I2571" i="1"/>
  <c r="I2568" i="1"/>
  <c r="I2575" i="1"/>
  <c r="I2573" i="1"/>
  <c r="I2578" i="1"/>
  <c r="I2579" i="1"/>
  <c r="K2579" i="1" s="1"/>
  <c r="H1618" i="1"/>
  <c r="H1462" i="1"/>
  <c r="I897" i="1"/>
  <c r="I891" i="1"/>
  <c r="I898" i="1"/>
  <c r="I900" i="1"/>
  <c r="I893" i="1"/>
  <c r="I901" i="1"/>
  <c r="I894" i="1"/>
  <c r="I892" i="1"/>
  <c r="I899" i="1"/>
  <c r="I896" i="1"/>
  <c r="I895" i="1"/>
  <c r="I902" i="1"/>
  <c r="K902" i="1" s="1"/>
  <c r="I1313" i="1"/>
  <c r="I1309" i="1"/>
  <c r="I1310" i="1"/>
  <c r="I1307" i="1"/>
  <c r="I1314" i="1"/>
  <c r="I1318" i="1"/>
  <c r="K1318" i="1" s="1"/>
  <c r="I1308" i="1"/>
  <c r="I1316" i="1"/>
  <c r="I1315" i="1"/>
  <c r="I1311" i="1"/>
  <c r="I1317" i="1"/>
  <c r="I1312" i="1"/>
  <c r="I373" i="1"/>
  <c r="I381" i="1"/>
  <c r="I375" i="1"/>
  <c r="I371" i="1"/>
  <c r="I374" i="1"/>
  <c r="I372" i="1"/>
  <c r="I382" i="1"/>
  <c r="K382" i="1" s="1"/>
  <c r="I377" i="1"/>
  <c r="I380" i="1"/>
  <c r="I379" i="1"/>
  <c r="I378" i="1"/>
  <c r="I376" i="1"/>
  <c r="H877" i="1"/>
  <c r="H2229" i="1"/>
  <c r="H1293" i="1"/>
  <c r="H500" i="1"/>
  <c r="H1891" i="1"/>
  <c r="H955" i="1"/>
  <c r="H188" i="1"/>
  <c r="H2515" i="1"/>
  <c r="H1579" i="1"/>
  <c r="H643" i="1"/>
  <c r="I195" i="1"/>
  <c r="I200" i="1"/>
  <c r="K200" i="1" s="1"/>
  <c r="I194" i="1"/>
  <c r="I198" i="1"/>
  <c r="I197" i="1"/>
  <c r="I192" i="1"/>
  <c r="I196" i="1"/>
  <c r="I191" i="1"/>
  <c r="I193" i="1"/>
  <c r="I199" i="1"/>
  <c r="I190" i="1"/>
  <c r="I189" i="1"/>
  <c r="I2539" i="1"/>
  <c r="I2530" i="1"/>
  <c r="I2531" i="1"/>
  <c r="I2529" i="1"/>
  <c r="I2540" i="1"/>
  <c r="K2540" i="1" s="1"/>
  <c r="I2537" i="1"/>
  <c r="I2532" i="1"/>
  <c r="I2533" i="1"/>
  <c r="I2535" i="1"/>
  <c r="I2536" i="1"/>
  <c r="I2538" i="1"/>
  <c r="I2534" i="1"/>
  <c r="I800" i="1"/>
  <c r="I807" i="1"/>
  <c r="I811" i="1"/>
  <c r="K811" i="1" s="1"/>
  <c r="I809" i="1"/>
  <c r="I801" i="1"/>
  <c r="I806" i="1"/>
  <c r="I802" i="1"/>
  <c r="I804" i="1"/>
  <c r="I808" i="1"/>
  <c r="I810" i="1"/>
  <c r="I805" i="1"/>
  <c r="I803" i="1"/>
  <c r="H1241" i="1"/>
  <c r="H916" i="1"/>
  <c r="H773" i="1"/>
  <c r="I2790" i="1"/>
  <c r="I2796" i="1"/>
  <c r="I2789" i="1"/>
  <c r="I2799" i="1"/>
  <c r="I2800" i="1"/>
  <c r="K2800" i="1" s="1"/>
  <c r="I2798" i="1"/>
  <c r="I2797" i="1"/>
  <c r="I2792" i="1"/>
  <c r="I2793" i="1"/>
  <c r="I2795" i="1"/>
  <c r="I2794" i="1"/>
  <c r="I2791" i="1"/>
  <c r="H591" i="1"/>
  <c r="H1059" i="1"/>
  <c r="H110" i="1"/>
  <c r="I1395" i="1"/>
  <c r="I1387" i="1"/>
  <c r="I1388" i="1"/>
  <c r="I1391" i="1"/>
  <c r="I1396" i="1"/>
  <c r="K1396" i="1" s="1"/>
  <c r="I1390" i="1"/>
  <c r="I1393" i="1"/>
  <c r="I1385" i="1"/>
  <c r="I1392" i="1"/>
  <c r="I1386" i="1"/>
  <c r="I1394" i="1"/>
  <c r="I1389" i="1"/>
  <c r="I450" i="1"/>
  <c r="I458" i="1"/>
  <c r="I457" i="1"/>
  <c r="I451" i="1"/>
  <c r="I455" i="1"/>
  <c r="I454" i="1"/>
  <c r="I459" i="1"/>
  <c r="I456" i="1"/>
  <c r="I453" i="1"/>
  <c r="I452" i="1"/>
  <c r="I449" i="1"/>
  <c r="I460" i="1"/>
  <c r="K460" i="1" s="1"/>
  <c r="I2313" i="1"/>
  <c r="I2314" i="1"/>
  <c r="I2309" i="1"/>
  <c r="I2319" i="1"/>
  <c r="K2319" i="1" s="1"/>
  <c r="I2318" i="1"/>
  <c r="I2315" i="1"/>
  <c r="I2317" i="1"/>
  <c r="I2316" i="1"/>
  <c r="I2310" i="1"/>
  <c r="I2308" i="1"/>
  <c r="I2312" i="1"/>
  <c r="I2311" i="1"/>
  <c r="I1375" i="1"/>
  <c r="I1372" i="1"/>
  <c r="I1379" i="1"/>
  <c r="I1383" i="1"/>
  <c r="K1383" i="1" s="1"/>
  <c r="I1381" i="1"/>
  <c r="I1380" i="1"/>
  <c r="I1376" i="1"/>
  <c r="I1382" i="1"/>
  <c r="I1378" i="1"/>
  <c r="I1373" i="1"/>
  <c r="I1374" i="1"/>
  <c r="I1377" i="1"/>
  <c r="H2970" i="1"/>
  <c r="L61" i="2"/>
  <c r="L60" i="2"/>
  <c r="L65" i="2"/>
  <c r="L63" i="2"/>
  <c r="L69" i="2"/>
  <c r="L68" i="2"/>
  <c r="L70" i="2"/>
  <c r="L66" i="2"/>
  <c r="L67" i="2"/>
  <c r="L64" i="2"/>
  <c r="L62" i="2"/>
  <c r="I10" i="2"/>
  <c r="I7" i="2"/>
  <c r="I11" i="2"/>
  <c r="I17" i="2"/>
  <c r="I9" i="2"/>
  <c r="I14" i="2"/>
  <c r="I8" i="2"/>
  <c r="I15" i="2"/>
  <c r="I16" i="2"/>
  <c r="I12" i="2"/>
  <c r="I18" i="2"/>
  <c r="I13" i="2"/>
  <c r="L171" i="2"/>
  <c r="L168" i="2"/>
  <c r="L172" i="2"/>
  <c r="L169" i="2"/>
  <c r="L166" i="2"/>
  <c r="L164" i="2"/>
  <c r="L173" i="2"/>
  <c r="L170" i="2"/>
  <c r="L167" i="2"/>
  <c r="L165" i="2"/>
  <c r="L174" i="2"/>
  <c r="H84" i="2"/>
  <c r="I113" i="2"/>
  <c r="I119" i="2"/>
  <c r="I117" i="2"/>
  <c r="I111" i="2"/>
  <c r="I120" i="2"/>
  <c r="I122" i="2"/>
  <c r="I116" i="2"/>
  <c r="I118" i="2"/>
  <c r="I115" i="2"/>
  <c r="I112" i="2"/>
  <c r="I114" i="2"/>
  <c r="I121" i="2"/>
  <c r="L269" i="2"/>
  <c r="L273" i="2"/>
  <c r="L270" i="2"/>
  <c r="L276" i="2"/>
  <c r="L277" i="2"/>
  <c r="L272" i="2"/>
  <c r="L268" i="2"/>
  <c r="L275" i="2"/>
  <c r="L271" i="2"/>
  <c r="L278" i="2"/>
  <c r="L274" i="2"/>
  <c r="K2316" i="1" l="1"/>
  <c r="K456" i="1"/>
  <c r="K451" i="1"/>
  <c r="K2789" i="1"/>
  <c r="K2530" i="1"/>
  <c r="K377" i="1"/>
  <c r="K371" i="1"/>
  <c r="L902" i="1"/>
  <c r="K2577" i="1"/>
  <c r="K567" i="1"/>
  <c r="K574" i="1"/>
  <c r="K755" i="1"/>
  <c r="K749" i="1"/>
  <c r="K624" i="1"/>
  <c r="K623" i="1"/>
  <c r="K181" i="1"/>
  <c r="K186" i="1"/>
  <c r="K1598" i="1"/>
  <c r="K2698" i="1"/>
  <c r="L2410" i="1"/>
  <c r="K247" i="1"/>
  <c r="K241" i="1"/>
  <c r="K2117" i="1"/>
  <c r="K399" i="1"/>
  <c r="K2273" i="1"/>
  <c r="K1534" i="1"/>
  <c r="K2469" i="1"/>
  <c r="K608" i="1"/>
  <c r="K1551" i="1"/>
  <c r="K2479" i="1"/>
  <c r="K2172" i="1"/>
  <c r="K2686" i="1"/>
  <c r="K1892" i="1"/>
  <c r="K1744" i="1"/>
  <c r="K1641" i="1"/>
  <c r="K1465" i="1"/>
  <c r="L2735" i="1"/>
  <c r="K2965" i="1"/>
  <c r="K438" i="1"/>
  <c r="K1873" i="1"/>
  <c r="K2353" i="1"/>
  <c r="K1364" i="1"/>
  <c r="K1492" i="1"/>
  <c r="K1497" i="1"/>
  <c r="K2455" i="1"/>
  <c r="K726" i="1"/>
  <c r="K1659" i="1"/>
  <c r="K1667" i="1"/>
  <c r="L2631" i="1"/>
  <c r="K767" i="1"/>
  <c r="K1707" i="1"/>
  <c r="K1095" i="1"/>
  <c r="K2765" i="1"/>
  <c r="K1404" i="1"/>
  <c r="K2651" i="1"/>
  <c r="K2846" i="1"/>
  <c r="K2615" i="1"/>
  <c r="K1627" i="1"/>
  <c r="L2566" i="1"/>
  <c r="K2882" i="1"/>
  <c r="K1788" i="1"/>
  <c r="K593" i="1"/>
  <c r="K931" i="1"/>
  <c r="K933" i="1"/>
  <c r="K1245" i="1"/>
  <c r="K1250" i="1"/>
  <c r="K1251" i="1"/>
  <c r="K1278" i="1"/>
  <c r="K1271" i="1"/>
  <c r="K1269" i="1"/>
  <c r="K2139" i="1"/>
  <c r="K2143" i="1"/>
  <c r="K2149" i="1"/>
  <c r="K2507" i="1"/>
  <c r="K2513" i="1"/>
  <c r="K2503" i="1"/>
  <c r="K2806" i="1"/>
  <c r="L2813" i="1"/>
  <c r="K2803" i="1"/>
  <c r="K946" i="1"/>
  <c r="K947" i="1"/>
  <c r="K944" i="1"/>
  <c r="K1911" i="1"/>
  <c r="K1915" i="1"/>
  <c r="K1913" i="1"/>
  <c r="K103" i="1"/>
  <c r="K100" i="1"/>
  <c r="K98" i="1"/>
  <c r="K1614" i="1"/>
  <c r="K1606" i="1"/>
  <c r="K1615" i="1"/>
  <c r="L1461" i="1"/>
  <c r="K1454" i="1"/>
  <c r="K1459" i="1"/>
  <c r="K1013" i="1"/>
  <c r="L1019" i="1"/>
  <c r="K1010" i="1"/>
  <c r="K846" i="1"/>
  <c r="K840" i="1"/>
  <c r="K844" i="1"/>
  <c r="L395" i="1"/>
  <c r="K386" i="1"/>
  <c r="K389" i="1"/>
  <c r="K714" i="1"/>
  <c r="K718" i="1"/>
  <c r="K713" i="1"/>
  <c r="K1652" i="1"/>
  <c r="K1649" i="1"/>
  <c r="K1653" i="1"/>
  <c r="K888" i="1"/>
  <c r="L889" i="1"/>
  <c r="K884" i="1"/>
  <c r="K2446" i="1"/>
  <c r="K2447" i="1"/>
  <c r="K2439" i="1"/>
  <c r="K2946" i="1"/>
  <c r="K2949" i="1"/>
  <c r="K2948" i="1"/>
  <c r="K1840" i="1"/>
  <c r="K1843" i="1"/>
  <c r="K1850" i="1"/>
  <c r="K2777" i="1"/>
  <c r="K2780" i="1"/>
  <c r="K2783" i="1"/>
  <c r="K1853" i="1"/>
  <c r="K1856" i="1"/>
  <c r="K1863" i="1"/>
  <c r="L434" i="1"/>
  <c r="K433" i="1"/>
  <c r="K431" i="1"/>
  <c r="L2345" i="1"/>
  <c r="K2338" i="1"/>
  <c r="K2341" i="1"/>
  <c r="L1578" i="1"/>
  <c r="K1567" i="1"/>
  <c r="K1569" i="1"/>
  <c r="K680" i="1"/>
  <c r="K676" i="1"/>
  <c r="L681" i="1"/>
  <c r="K1777" i="1"/>
  <c r="K1782" i="1"/>
  <c r="K1783" i="1"/>
  <c r="K2715" i="1"/>
  <c r="L2722" i="1"/>
  <c r="K2718" i="1"/>
  <c r="K2109" i="1"/>
  <c r="K2102" i="1"/>
  <c r="K2100" i="1"/>
  <c r="L291" i="1"/>
  <c r="K284" i="1"/>
  <c r="K288" i="1"/>
  <c r="K146" i="1"/>
  <c r="K144" i="1"/>
  <c r="K147" i="1"/>
  <c r="K1081" i="1"/>
  <c r="K1075" i="1"/>
  <c r="K1082" i="1"/>
  <c r="K1434" i="1"/>
  <c r="K1428" i="1"/>
  <c r="K1427" i="1"/>
  <c r="K2362" i="1"/>
  <c r="K2366" i="1"/>
  <c r="K2367" i="1"/>
  <c r="K2666" i="1"/>
  <c r="K2661" i="1"/>
  <c r="K2669" i="1"/>
  <c r="K267" i="1"/>
  <c r="K269" i="1"/>
  <c r="K275" i="1"/>
  <c r="K1126" i="1"/>
  <c r="K1128" i="1"/>
  <c r="K1130" i="1"/>
  <c r="K2062" i="1"/>
  <c r="K2311" i="1"/>
  <c r="L460" i="1"/>
  <c r="K2794" i="1"/>
  <c r="K2536" i="1"/>
  <c r="K192" i="1"/>
  <c r="K1316" i="1"/>
  <c r="K2573" i="1"/>
  <c r="K1833" i="1"/>
  <c r="K2834" i="1"/>
  <c r="L1110" i="1"/>
  <c r="K660" i="1"/>
  <c r="K1599" i="1"/>
  <c r="K206" i="1"/>
  <c r="K348" i="1"/>
  <c r="K2706" i="1"/>
  <c r="K1178" i="1"/>
  <c r="K2114" i="1"/>
  <c r="K397" i="1"/>
  <c r="K1339" i="1"/>
  <c r="K1342" i="1"/>
  <c r="K417" i="1"/>
  <c r="K411" i="1"/>
  <c r="K95" i="1"/>
  <c r="K89" i="1"/>
  <c r="L96" i="1"/>
  <c r="K1537" i="1"/>
  <c r="K614" i="1"/>
  <c r="K2487" i="1"/>
  <c r="K2976" i="1"/>
  <c r="K2170" i="1"/>
  <c r="K1264" i="1"/>
  <c r="K327" i="1"/>
  <c r="K822" i="1"/>
  <c r="K2694" i="1"/>
  <c r="K1897" i="1"/>
  <c r="K1741" i="1"/>
  <c r="K1636" i="1"/>
  <c r="K1470" i="1"/>
  <c r="K2731" i="1"/>
  <c r="L2969" i="1"/>
  <c r="K909" i="1"/>
  <c r="K1057" i="1"/>
  <c r="K2053" i="1"/>
  <c r="K1868" i="1"/>
  <c r="L2033" i="1"/>
  <c r="K1369" i="1"/>
  <c r="K362" i="1"/>
  <c r="K359" i="1"/>
  <c r="K367" i="1"/>
  <c r="K1115" i="1"/>
  <c r="K557" i="1"/>
  <c r="K1493" i="1"/>
  <c r="K2428" i="1"/>
  <c r="K729" i="1"/>
  <c r="K1347" i="1"/>
  <c r="K1692" i="1"/>
  <c r="K1688" i="1"/>
  <c r="K1702" i="1"/>
  <c r="K2490" i="1"/>
  <c r="K2770" i="1"/>
  <c r="K919" i="1"/>
  <c r="K2653" i="1"/>
  <c r="K2612" i="1"/>
  <c r="K687" i="1"/>
  <c r="K2564" i="1"/>
  <c r="K1946" i="1"/>
  <c r="L2891" i="1"/>
  <c r="K1794" i="1"/>
  <c r="K598" i="1"/>
  <c r="K111" i="1"/>
  <c r="K120" i="1"/>
  <c r="K1374" i="1"/>
  <c r="K2312" i="1"/>
  <c r="K459" i="1"/>
  <c r="K1394" i="1"/>
  <c r="K2796" i="1"/>
  <c r="K800" i="1"/>
  <c r="K2535" i="1"/>
  <c r="K195" i="1"/>
  <c r="K1308" i="1"/>
  <c r="K895" i="1"/>
  <c r="K898" i="1"/>
  <c r="K2576" i="1"/>
  <c r="L577" i="1"/>
  <c r="K571" i="1"/>
  <c r="K1829" i="1"/>
  <c r="K751" i="1"/>
  <c r="K756" i="1"/>
  <c r="K619" i="1"/>
  <c r="L2839" i="1"/>
  <c r="K2832" i="1"/>
  <c r="K180" i="1"/>
  <c r="K185" i="1"/>
  <c r="L187" i="1"/>
  <c r="K1106" i="1"/>
  <c r="L1604" i="1"/>
  <c r="K1594" i="1"/>
  <c r="K205" i="1"/>
  <c r="K211" i="1"/>
  <c r="K349" i="1"/>
  <c r="K2707" i="1"/>
  <c r="K2705" i="1"/>
  <c r="K2403" i="1"/>
  <c r="K61" i="1"/>
  <c r="K68" i="1"/>
  <c r="K66" i="1"/>
  <c r="K244" i="1"/>
  <c r="K246" i="1"/>
  <c r="K248" i="1"/>
  <c r="L1188" i="1"/>
  <c r="K1182" i="1"/>
  <c r="K2113" i="1"/>
  <c r="K1334" i="1"/>
  <c r="K1335" i="1"/>
  <c r="K1343" i="1"/>
  <c r="K2278" i="1"/>
  <c r="K420" i="1"/>
  <c r="L421" i="1"/>
  <c r="K88" i="1"/>
  <c r="K1528" i="1"/>
  <c r="K2467" i="1"/>
  <c r="K2468" i="1"/>
  <c r="L616" i="1"/>
  <c r="K1542" i="1"/>
  <c r="K1547" i="1"/>
  <c r="L2488" i="1"/>
  <c r="K2975" i="1"/>
  <c r="K2977" i="1"/>
  <c r="K2168" i="1"/>
  <c r="K1261" i="1"/>
  <c r="K1256" i="1"/>
  <c r="K328" i="1"/>
  <c r="K818" i="1"/>
  <c r="L824" i="1"/>
  <c r="K2690" i="1"/>
  <c r="K2688" i="1"/>
  <c r="L2696" i="1"/>
  <c r="K1902" i="1"/>
  <c r="K1899" i="1"/>
  <c r="K1898" i="1"/>
  <c r="K1745" i="1"/>
  <c r="K1740" i="1"/>
  <c r="K1736" i="1"/>
  <c r="K1638" i="1"/>
  <c r="L1643" i="1"/>
  <c r="K1635" i="1"/>
  <c r="L2241" i="1"/>
  <c r="K528" i="1"/>
  <c r="K535" i="1"/>
  <c r="L538" i="1"/>
  <c r="K1473" i="1"/>
  <c r="K1469" i="1"/>
  <c r="K1466" i="1"/>
  <c r="K2727" i="1"/>
  <c r="K2734" i="1"/>
  <c r="K2726" i="1"/>
  <c r="K1673" i="1"/>
  <c r="K1675" i="1"/>
  <c r="K1674" i="1"/>
  <c r="K2964" i="1"/>
  <c r="K2968" i="1"/>
  <c r="K2967" i="1"/>
  <c r="K444" i="1"/>
  <c r="K436" i="1"/>
  <c r="K441" i="1"/>
  <c r="K907" i="1"/>
  <c r="K913" i="1"/>
  <c r="L915" i="1"/>
  <c r="L1058" i="1"/>
  <c r="K1053" i="1"/>
  <c r="K1049" i="1"/>
  <c r="K129" i="1"/>
  <c r="L135" i="1"/>
  <c r="K131" i="1"/>
  <c r="K2055" i="1"/>
  <c r="K2054" i="1"/>
  <c r="K2049" i="1"/>
  <c r="K1875" i="1"/>
  <c r="K1867" i="1"/>
  <c r="K1871" i="1"/>
  <c r="K2348" i="1"/>
  <c r="K2354" i="1"/>
  <c r="K2355" i="1"/>
  <c r="K2022" i="1"/>
  <c r="K2024" i="1"/>
  <c r="K2026" i="1"/>
  <c r="K337" i="1"/>
  <c r="L343" i="1"/>
  <c r="K332" i="1"/>
  <c r="K1366" i="1"/>
  <c r="K1363" i="1"/>
  <c r="L1370" i="1"/>
  <c r="K361" i="1"/>
  <c r="K364" i="1"/>
  <c r="K363" i="1"/>
  <c r="L2215" i="1"/>
  <c r="K1120" i="1"/>
  <c r="K1122" i="1"/>
  <c r="K1113" i="1"/>
  <c r="K232" i="1"/>
  <c r="K236" i="1"/>
  <c r="L239" i="1"/>
  <c r="K555" i="1"/>
  <c r="K556" i="1"/>
  <c r="K558" i="1"/>
  <c r="K1491" i="1"/>
  <c r="K1494" i="1"/>
  <c r="K1496" i="1"/>
  <c r="K2433" i="1"/>
  <c r="K2432" i="1"/>
  <c r="K2429" i="1"/>
  <c r="K2460" i="1"/>
  <c r="K2456" i="1"/>
  <c r="K2459" i="1"/>
  <c r="K731" i="1"/>
  <c r="K722" i="1"/>
  <c r="K724" i="1"/>
  <c r="K1350" i="1"/>
  <c r="L1357" i="1"/>
  <c r="K1352" i="1"/>
  <c r="K1658" i="1"/>
  <c r="L1669" i="1"/>
  <c r="K1662" i="1"/>
  <c r="K1687" i="1"/>
  <c r="L1695" i="1"/>
  <c r="K1693" i="1"/>
  <c r="K2625" i="1"/>
  <c r="K2629" i="1"/>
  <c r="K2630" i="1"/>
  <c r="K765" i="1"/>
  <c r="K762" i="1"/>
  <c r="L772" i="1"/>
  <c r="K1701" i="1"/>
  <c r="K1705" i="1"/>
  <c r="K1703" i="1"/>
  <c r="K1090" i="1"/>
  <c r="K1089" i="1"/>
  <c r="K1088" i="1"/>
  <c r="K2491" i="1"/>
  <c r="K2499" i="1"/>
  <c r="K2492" i="1"/>
  <c r="K2768" i="1"/>
  <c r="K2771" i="1"/>
  <c r="K2773" i="1"/>
  <c r="K1401" i="1"/>
  <c r="K1406" i="1"/>
  <c r="K1403" i="1"/>
  <c r="K1377" i="1"/>
  <c r="L2319" i="1"/>
  <c r="K1385" i="1"/>
  <c r="K1391" i="1"/>
  <c r="K810" i="1"/>
  <c r="K806" i="1"/>
  <c r="K807" i="1"/>
  <c r="L200" i="1"/>
  <c r="K1312" i="1"/>
  <c r="K892" i="1"/>
  <c r="K900" i="1"/>
  <c r="K576" i="1"/>
  <c r="K1837" i="1"/>
  <c r="L759" i="1"/>
  <c r="K618" i="1"/>
  <c r="K2837" i="1"/>
  <c r="K1109" i="1"/>
  <c r="L668" i="1"/>
  <c r="K1597" i="1"/>
  <c r="L213" i="1"/>
  <c r="K210" i="1"/>
  <c r="K345" i="1"/>
  <c r="K350" i="1"/>
  <c r="K2401" i="1"/>
  <c r="K64" i="1"/>
  <c r="K1179" i="1"/>
  <c r="K1187" i="1"/>
  <c r="K1336" i="1"/>
  <c r="K2272" i="1"/>
  <c r="K415" i="1"/>
  <c r="K2464" i="1"/>
  <c r="K1546" i="1"/>
  <c r="K1545" i="1"/>
  <c r="K2980" i="1"/>
  <c r="K2174" i="1"/>
  <c r="K1258" i="1"/>
  <c r="K324" i="1"/>
  <c r="K323" i="1"/>
  <c r="K816" i="1"/>
  <c r="K814" i="1"/>
  <c r="K2689" i="1"/>
  <c r="K1895" i="1"/>
  <c r="K1746" i="1"/>
  <c r="K1642" i="1"/>
  <c r="K531" i="1"/>
  <c r="K534" i="1"/>
  <c r="K1472" i="1"/>
  <c r="K1678" i="1"/>
  <c r="K2966" i="1"/>
  <c r="K912" i="1"/>
  <c r="K1048" i="1"/>
  <c r="K2051" i="1"/>
  <c r="K2048" i="1"/>
  <c r="K2350" i="1"/>
  <c r="K2023" i="1"/>
  <c r="K334" i="1"/>
  <c r="K339" i="1"/>
  <c r="K1360" i="1"/>
  <c r="K1116" i="1"/>
  <c r="K235" i="1"/>
  <c r="K234" i="1"/>
  <c r="L564" i="1"/>
  <c r="K2431" i="1"/>
  <c r="K2453" i="1"/>
  <c r="K1348" i="1"/>
  <c r="K1349" i="1"/>
  <c r="K1690" i="1"/>
  <c r="K2622" i="1"/>
  <c r="K771" i="1"/>
  <c r="K770" i="1"/>
  <c r="K1092" i="1"/>
  <c r="K1086" i="1"/>
  <c r="K2766" i="1"/>
  <c r="K1402" i="1"/>
  <c r="K2648" i="1"/>
  <c r="K2851" i="1"/>
  <c r="K2610" i="1"/>
  <c r="K693" i="1"/>
  <c r="K2558" i="1"/>
  <c r="K1953" i="1"/>
  <c r="K932" i="1"/>
  <c r="K1379" i="1"/>
  <c r="K2309" i="1"/>
  <c r="K457" i="1"/>
  <c r="K1393" i="1"/>
  <c r="K2795" i="1"/>
  <c r="K808" i="1"/>
  <c r="K2539" i="1"/>
  <c r="K193" i="1"/>
  <c r="K378" i="1"/>
  <c r="L382" i="1"/>
  <c r="K375" i="1"/>
  <c r="K1310" i="1"/>
  <c r="K894" i="1"/>
  <c r="K2569" i="1"/>
  <c r="K575" i="1"/>
  <c r="K1827" i="1"/>
  <c r="K1836" i="1"/>
  <c r="K748" i="1"/>
  <c r="K621" i="1"/>
  <c r="K620" i="1"/>
  <c r="K2829" i="1"/>
  <c r="K1107" i="1"/>
  <c r="K1105" i="1"/>
  <c r="K659" i="1"/>
  <c r="K663" i="1"/>
  <c r="K667" i="1"/>
  <c r="K1600" i="1"/>
  <c r="K209" i="1"/>
  <c r="K352" i="1"/>
  <c r="K346" i="1"/>
  <c r="K2699" i="1"/>
  <c r="K2408" i="1"/>
  <c r="K2405" i="1"/>
  <c r="K1181" i="1"/>
  <c r="K2118" i="1"/>
  <c r="K2121" i="1"/>
  <c r="K398" i="1"/>
  <c r="K402" i="1"/>
  <c r="K406" i="1"/>
  <c r="K2275" i="1"/>
  <c r="K2274" i="1"/>
  <c r="K413" i="1"/>
  <c r="K91" i="1"/>
  <c r="K85" i="1"/>
  <c r="K1535" i="1"/>
  <c r="K1538" i="1"/>
  <c r="K2465" i="1"/>
  <c r="K610" i="1"/>
  <c r="K609" i="1"/>
  <c r="K1550" i="1"/>
  <c r="K2481" i="1"/>
  <c r="K2482" i="1"/>
  <c r="K2973" i="1"/>
  <c r="L2176" i="1"/>
  <c r="K2173" i="1"/>
  <c r="K1257" i="1"/>
  <c r="K325" i="1"/>
  <c r="K320" i="1"/>
  <c r="K823" i="1"/>
  <c r="K1373" i="1"/>
  <c r="K1380" i="1"/>
  <c r="K1372" i="1"/>
  <c r="K2308" i="1"/>
  <c r="K2315" i="1"/>
  <c r="K2314" i="1"/>
  <c r="K452" i="1"/>
  <c r="K454" i="1"/>
  <c r="K458" i="1"/>
  <c r="K1386" i="1"/>
  <c r="K1390" i="1"/>
  <c r="K1387" i="1"/>
  <c r="K2793" i="1"/>
  <c r="L2800" i="1"/>
  <c r="K2790" i="1"/>
  <c r="K803" i="1"/>
  <c r="K804" i="1"/>
  <c r="K809" i="1"/>
  <c r="K2534" i="1"/>
  <c r="K2533" i="1"/>
  <c r="K2529" i="1"/>
  <c r="K189" i="1"/>
  <c r="K191" i="1"/>
  <c r="K198" i="1"/>
  <c r="K379" i="1"/>
  <c r="K372" i="1"/>
  <c r="K381" i="1"/>
  <c r="K1311" i="1"/>
  <c r="L1318" i="1"/>
  <c r="K1309" i="1"/>
  <c r="K896" i="1"/>
  <c r="K901" i="1"/>
  <c r="K891" i="1"/>
  <c r="L2579" i="1"/>
  <c r="K2568" i="1"/>
  <c r="K2570" i="1"/>
  <c r="K569" i="1"/>
  <c r="K568" i="1"/>
  <c r="K573" i="1"/>
  <c r="L1838" i="1"/>
  <c r="K1830" i="1"/>
  <c r="K1832" i="1"/>
  <c r="K758" i="1"/>
  <c r="K752" i="1"/>
  <c r="K750" i="1"/>
  <c r="K626" i="1"/>
  <c r="L629" i="1"/>
  <c r="K627" i="1"/>
  <c r="K2835" i="1"/>
  <c r="K2830" i="1"/>
  <c r="K2831" i="1"/>
  <c r="K179" i="1"/>
  <c r="K177" i="1"/>
  <c r="K182" i="1"/>
  <c r="K1108" i="1"/>
  <c r="K1101" i="1"/>
  <c r="K1099" i="1"/>
  <c r="K664" i="1"/>
  <c r="K661" i="1"/>
  <c r="K666" i="1"/>
  <c r="K1602" i="1"/>
  <c r="K1595" i="1"/>
  <c r="K1603" i="1"/>
  <c r="K202" i="1"/>
  <c r="K204" i="1"/>
  <c r="K207" i="1"/>
  <c r="L356" i="1"/>
  <c r="K355" i="1"/>
  <c r="K353" i="1"/>
  <c r="L2709" i="1"/>
  <c r="K2703" i="1"/>
  <c r="K2702" i="1"/>
  <c r="K2406" i="1"/>
  <c r="K2399" i="1"/>
  <c r="K2404" i="1"/>
  <c r="K59" i="1"/>
  <c r="K62" i="1"/>
  <c r="K60" i="1"/>
  <c r="K249" i="1"/>
  <c r="L252" i="1"/>
  <c r="K251" i="1"/>
  <c r="K1185" i="1"/>
  <c r="K1177" i="1"/>
  <c r="K1184" i="1"/>
  <c r="L2124" i="1"/>
  <c r="K2122" i="1"/>
  <c r="K2115" i="1"/>
  <c r="K401" i="1"/>
  <c r="K400" i="1"/>
  <c r="K403" i="1"/>
  <c r="L1344" i="1"/>
  <c r="K1338" i="1"/>
  <c r="K1337" i="1"/>
  <c r="K2271" i="1"/>
  <c r="K2276" i="1"/>
  <c r="K2277" i="1"/>
  <c r="K410" i="1"/>
  <c r="K412" i="1"/>
  <c r="K418" i="1"/>
  <c r="K90" i="1"/>
  <c r="K93" i="1"/>
  <c r="K86" i="1"/>
  <c r="K1530" i="1"/>
  <c r="K1536" i="1"/>
  <c r="K1531" i="1"/>
  <c r="L2475" i="1"/>
  <c r="K2474" i="1"/>
  <c r="K2471" i="1"/>
  <c r="K612" i="1"/>
  <c r="K613" i="1"/>
  <c r="K615" i="1"/>
  <c r="K1544" i="1"/>
  <c r="K1549" i="1"/>
  <c r="L1552" i="1"/>
  <c r="K2480" i="1"/>
  <c r="K2486" i="1"/>
  <c r="K2484" i="1"/>
  <c r="K2972" i="1"/>
  <c r="L2982" i="1"/>
  <c r="K2974" i="1"/>
  <c r="K2165" i="1"/>
  <c r="K2166" i="1"/>
  <c r="K2167" i="1"/>
  <c r="K1262" i="1"/>
  <c r="K1265" i="1"/>
  <c r="L1266" i="1"/>
  <c r="K329" i="1"/>
  <c r="L330" i="1"/>
  <c r="K322" i="1"/>
  <c r="K817" i="1"/>
  <c r="K819" i="1"/>
  <c r="K820" i="1"/>
  <c r="K1382" i="1"/>
  <c r="L1383" i="1"/>
  <c r="K1389" i="1"/>
  <c r="K2797" i="1"/>
  <c r="K2537" i="1"/>
  <c r="K199" i="1"/>
  <c r="K376" i="1"/>
  <c r="K1307" i="1"/>
  <c r="K2572" i="1"/>
  <c r="K1834" i="1"/>
  <c r="K2828" i="1"/>
  <c r="K184" i="1"/>
  <c r="K1103" i="1"/>
  <c r="K665" i="1"/>
  <c r="K2701" i="1"/>
  <c r="K2400" i="1"/>
  <c r="K67" i="1"/>
  <c r="K69" i="1"/>
  <c r="K243" i="1"/>
  <c r="K2120" i="1"/>
  <c r="K405" i="1"/>
  <c r="K2279" i="1"/>
  <c r="K1529" i="1"/>
  <c r="K2472" i="1"/>
  <c r="K611" i="1"/>
  <c r="K2478" i="1"/>
  <c r="K2978" i="1"/>
  <c r="K1260" i="1"/>
  <c r="K529" i="1"/>
  <c r="K2728" i="1"/>
  <c r="K1676" i="1"/>
  <c r="K1680" i="1"/>
  <c r="L447" i="1"/>
  <c r="K443" i="1"/>
  <c r="K906" i="1"/>
  <c r="K1052" i="1"/>
  <c r="K130" i="1"/>
  <c r="K125" i="1"/>
  <c r="K128" i="1"/>
  <c r="K1876" i="1"/>
  <c r="K2356" i="1"/>
  <c r="K2030" i="1"/>
  <c r="K335" i="1"/>
  <c r="K1121" i="1"/>
  <c r="K230" i="1"/>
  <c r="K560" i="1"/>
  <c r="K2427" i="1"/>
  <c r="K2452" i="1"/>
  <c r="K730" i="1"/>
  <c r="K1665" i="1"/>
  <c r="K2628" i="1"/>
  <c r="K1698" i="1"/>
  <c r="K2496" i="1"/>
  <c r="K2493" i="1"/>
  <c r="K1398" i="1"/>
  <c r="K920" i="1"/>
  <c r="K926" i="1"/>
  <c r="K2848" i="1"/>
  <c r="K517" i="1"/>
  <c r="K514" i="1"/>
  <c r="K522" i="1"/>
  <c r="K684" i="1"/>
  <c r="K1623" i="1"/>
  <c r="L1630" i="1"/>
  <c r="L1955" i="1"/>
  <c r="K2880" i="1"/>
  <c r="K1791" i="1"/>
  <c r="L603" i="1"/>
  <c r="K113" i="1"/>
  <c r="K1376" i="1"/>
  <c r="K2317" i="1"/>
  <c r="K449" i="1"/>
  <c r="K1388" i="1"/>
  <c r="K2798" i="1"/>
  <c r="K801" i="1"/>
  <c r="L2540" i="1"/>
  <c r="K197" i="1"/>
  <c r="K1317" i="1"/>
  <c r="K2575" i="1"/>
  <c r="K1378" i="1"/>
  <c r="K1381" i="1"/>
  <c r="K1375" i="1"/>
  <c r="K2310" i="1"/>
  <c r="K2318" i="1"/>
  <c r="K2313" i="1"/>
  <c r="K453" i="1"/>
  <c r="K455" i="1"/>
  <c r="K450" i="1"/>
  <c r="K1392" i="1"/>
  <c r="L1396" i="1"/>
  <c r="K1395" i="1"/>
  <c r="K2791" i="1"/>
  <c r="K2792" i="1"/>
  <c r="K2799" i="1"/>
  <c r="K805" i="1"/>
  <c r="K802" i="1"/>
  <c r="L811" i="1"/>
  <c r="K2538" i="1"/>
  <c r="K2532" i="1"/>
  <c r="K2531" i="1"/>
  <c r="K190" i="1"/>
  <c r="K196" i="1"/>
  <c r="K194" i="1"/>
  <c r="K380" i="1"/>
  <c r="K374" i="1"/>
  <c r="K373" i="1"/>
  <c r="K1315" i="1"/>
  <c r="K1314" i="1"/>
  <c r="K1313" i="1"/>
  <c r="K899" i="1"/>
  <c r="K893" i="1"/>
  <c r="K897" i="1"/>
  <c r="K2578" i="1"/>
  <c r="K2571" i="1"/>
  <c r="K2574" i="1"/>
  <c r="K570" i="1"/>
  <c r="K572" i="1"/>
  <c r="K566" i="1"/>
  <c r="K1835" i="1"/>
  <c r="K1828" i="1"/>
  <c r="K1831" i="1"/>
  <c r="K757" i="1"/>
  <c r="K754" i="1"/>
  <c r="K753" i="1"/>
  <c r="K628" i="1"/>
  <c r="K625" i="1"/>
  <c r="K622" i="1"/>
  <c r="K2838" i="1"/>
  <c r="K2833" i="1"/>
  <c r="K2836" i="1"/>
  <c r="L2202" i="1"/>
  <c r="K178" i="1"/>
  <c r="K183" i="1"/>
  <c r="K176" i="1"/>
  <c r="K1100" i="1"/>
  <c r="K1104" i="1"/>
  <c r="K1102" i="1"/>
  <c r="K658" i="1"/>
  <c r="K657" i="1"/>
  <c r="K662" i="1"/>
  <c r="K1593" i="1"/>
  <c r="K1596" i="1"/>
  <c r="K1601" i="1"/>
  <c r="K208" i="1"/>
  <c r="K212" i="1"/>
  <c r="K203" i="1"/>
  <c r="K351" i="1"/>
  <c r="K347" i="1"/>
  <c r="K354" i="1"/>
  <c r="K2708" i="1"/>
  <c r="K2704" i="1"/>
  <c r="K2700" i="1"/>
  <c r="K2409" i="1"/>
  <c r="K2407" i="1"/>
  <c r="K2402" i="1"/>
  <c r="L70" i="1"/>
  <c r="K63" i="1"/>
  <c r="K65" i="1"/>
  <c r="K250" i="1"/>
  <c r="K242" i="1"/>
  <c r="K245" i="1"/>
  <c r="K1186" i="1"/>
  <c r="K1180" i="1"/>
  <c r="K1183" i="1"/>
  <c r="K2123" i="1"/>
  <c r="K2119" i="1"/>
  <c r="K2116" i="1"/>
  <c r="K407" i="1"/>
  <c r="K404" i="1"/>
  <c r="L408" i="1"/>
  <c r="K1333" i="1"/>
  <c r="K1340" i="1"/>
  <c r="K1341" i="1"/>
  <c r="K2270" i="1"/>
  <c r="K2269" i="1"/>
  <c r="L2280" i="1"/>
  <c r="K414" i="1"/>
  <c r="K416" i="1"/>
  <c r="K419" i="1"/>
  <c r="K92" i="1"/>
  <c r="K94" i="1"/>
  <c r="K87" i="1"/>
  <c r="K1532" i="1"/>
  <c r="L1539" i="1"/>
  <c r="K1533" i="1"/>
  <c r="K2466" i="1"/>
  <c r="K2470" i="1"/>
  <c r="K2473" i="1"/>
  <c r="K605" i="1"/>
  <c r="K606" i="1"/>
  <c r="K607" i="1"/>
  <c r="K1543" i="1"/>
  <c r="K1548" i="1"/>
  <c r="K1541" i="1"/>
  <c r="K2485" i="1"/>
  <c r="K2477" i="1"/>
  <c r="K2483" i="1"/>
  <c r="K2981" i="1"/>
  <c r="K2979" i="1"/>
  <c r="K2971" i="1"/>
  <c r="K2169" i="1"/>
  <c r="K2175" i="1"/>
  <c r="K2171" i="1"/>
  <c r="K1255" i="1"/>
  <c r="K1259" i="1"/>
  <c r="K1263" i="1"/>
  <c r="K321" i="1"/>
  <c r="K319" i="1"/>
  <c r="K326" i="1"/>
  <c r="K821" i="1"/>
  <c r="K815" i="1"/>
  <c r="K813" i="1"/>
  <c r="K2692" i="1"/>
  <c r="K2693" i="1"/>
  <c r="K2685" i="1"/>
  <c r="K1901" i="1"/>
  <c r="K1894" i="1"/>
  <c r="L1903" i="1"/>
  <c r="L1747" i="1"/>
  <c r="K1738" i="1"/>
  <c r="K1743" i="1"/>
  <c r="K1633" i="1"/>
  <c r="K1632" i="1"/>
  <c r="K1637" i="1"/>
  <c r="K537" i="1"/>
  <c r="K533" i="1"/>
  <c r="K527" i="1"/>
  <c r="L1474" i="1"/>
  <c r="K1464" i="1"/>
  <c r="K1467" i="1"/>
  <c r="K2068" i="1"/>
  <c r="K2067" i="1"/>
  <c r="K1920" i="1"/>
  <c r="K1918" i="1"/>
  <c r="K1927" i="1"/>
  <c r="K1165" i="1"/>
  <c r="K1174" i="1"/>
  <c r="K1171" i="1"/>
  <c r="K46" i="1"/>
  <c r="K49" i="1"/>
  <c r="K48" i="1"/>
  <c r="K996" i="1"/>
  <c r="K998" i="1"/>
  <c r="K1000" i="1"/>
  <c r="K1940" i="1"/>
  <c r="K1933" i="1"/>
  <c r="K1932" i="1"/>
  <c r="K544" i="1"/>
  <c r="K549" i="1"/>
  <c r="K541" i="1"/>
  <c r="K706" i="1"/>
  <c r="K701" i="1"/>
  <c r="K705" i="1"/>
  <c r="K1801" i="1"/>
  <c r="K1803" i="1"/>
  <c r="K1804" i="1"/>
  <c r="K2746" i="1"/>
  <c r="K2737" i="1"/>
  <c r="K2743" i="1"/>
  <c r="K263" i="1"/>
  <c r="K257" i="1"/>
  <c r="K256" i="1"/>
  <c r="K2588" i="1"/>
  <c r="K2583" i="1"/>
  <c r="K2591" i="1"/>
  <c r="K2600" i="1"/>
  <c r="K2596" i="1"/>
  <c r="K2594" i="1"/>
  <c r="K1069" i="1"/>
  <c r="K1061" i="1"/>
  <c r="K1063" i="1"/>
  <c r="K2006" i="1"/>
  <c r="K1997" i="1"/>
  <c r="K1998" i="1"/>
  <c r="K2937" i="1"/>
  <c r="K2939" i="1"/>
  <c r="K2938" i="1"/>
  <c r="K2326" i="1"/>
  <c r="L2332" i="1"/>
  <c r="K2323" i="1"/>
  <c r="K489" i="1"/>
  <c r="K496" i="1"/>
  <c r="K493" i="1"/>
  <c r="K1412" i="1"/>
  <c r="K1418" i="1"/>
  <c r="L1422" i="1"/>
  <c r="K1291" i="1"/>
  <c r="K1286" i="1"/>
  <c r="K1288" i="1"/>
  <c r="K833" i="1"/>
  <c r="K826" i="1"/>
  <c r="K829" i="1"/>
  <c r="L2306" i="1"/>
  <c r="K2305" i="1"/>
  <c r="K2295" i="1"/>
  <c r="K2870" i="1"/>
  <c r="K2876" i="1"/>
  <c r="K2875" i="1"/>
  <c r="K2549" i="1"/>
  <c r="K2547" i="1"/>
  <c r="K2550" i="1"/>
  <c r="L863" i="1"/>
  <c r="K857" i="1"/>
  <c r="K858" i="1"/>
  <c r="K2264" i="1"/>
  <c r="K2256" i="1"/>
  <c r="K2261" i="1"/>
  <c r="K306" i="1"/>
  <c r="K312" i="1"/>
  <c r="K315" i="1"/>
  <c r="K1562" i="1"/>
  <c r="K1557" i="1"/>
  <c r="K1564" i="1"/>
  <c r="K1587" i="1"/>
  <c r="K1580" i="1"/>
  <c r="K1582" i="1"/>
  <c r="K2519" i="1"/>
  <c r="K2521" i="1"/>
  <c r="K2516" i="1"/>
  <c r="K639" i="1"/>
  <c r="K636" i="1"/>
  <c r="K637" i="1"/>
  <c r="K1889" i="1"/>
  <c r="K1888" i="1"/>
  <c r="K1881" i="1"/>
  <c r="L2826" i="1"/>
  <c r="K2817" i="1"/>
  <c r="K2818" i="1"/>
  <c r="K483" i="1"/>
  <c r="K475" i="1"/>
  <c r="K485" i="1"/>
  <c r="K791" i="1"/>
  <c r="K797" i="1"/>
  <c r="K794" i="1"/>
  <c r="K1519" i="1"/>
  <c r="K1521" i="1"/>
  <c r="L1526" i="1"/>
  <c r="K2226" i="1"/>
  <c r="K2225" i="1"/>
  <c r="L2228" i="1"/>
  <c r="K2077" i="1"/>
  <c r="K2084" i="1"/>
  <c r="K2080" i="1"/>
  <c r="L1331" i="1"/>
  <c r="K1329" i="1"/>
  <c r="K1323" i="1"/>
  <c r="K2394" i="1"/>
  <c r="K2388" i="1"/>
  <c r="K2393" i="1"/>
  <c r="K221" i="1"/>
  <c r="K215" i="1"/>
  <c r="K222" i="1"/>
  <c r="K1151" i="1"/>
  <c r="K1156" i="1"/>
  <c r="K1160" i="1"/>
  <c r="K2092" i="1"/>
  <c r="K2087" i="1"/>
  <c r="K2090" i="1"/>
  <c r="K2860" i="1"/>
  <c r="K2862" i="1"/>
  <c r="K2854" i="1"/>
  <c r="K1139" i="1"/>
  <c r="K1138" i="1"/>
  <c r="K1142" i="1"/>
  <c r="K875" i="1"/>
  <c r="K865" i="1"/>
  <c r="K874" i="1"/>
  <c r="K73" i="1"/>
  <c r="K80" i="1"/>
  <c r="K76" i="1"/>
  <c r="K1957" i="1"/>
  <c r="K1961" i="1"/>
  <c r="K1963" i="1"/>
  <c r="K2896" i="1"/>
  <c r="K2899" i="1"/>
  <c r="K2903" i="1"/>
  <c r="K1824" i="1"/>
  <c r="K1820" i="1"/>
  <c r="L1825" i="1"/>
  <c r="L2761" i="1"/>
  <c r="K2752" i="1"/>
  <c r="K2753" i="1"/>
  <c r="K2130" i="1"/>
  <c r="K2127" i="1"/>
  <c r="K2136" i="1"/>
  <c r="K2156" i="1"/>
  <c r="K2153" i="1"/>
  <c r="K2161" i="1"/>
  <c r="K1232" i="1"/>
  <c r="K1238" i="1"/>
  <c r="K1237" i="1"/>
  <c r="K2929" i="1"/>
  <c r="L2930" i="1"/>
  <c r="K2919" i="1"/>
  <c r="K2640" i="1"/>
  <c r="L2644" i="1"/>
  <c r="K2638" i="1"/>
  <c r="K647" i="1"/>
  <c r="K646" i="1"/>
  <c r="K644" i="1"/>
  <c r="K742" i="1"/>
  <c r="K741" i="1"/>
  <c r="K743" i="1"/>
  <c r="K2183" i="1"/>
  <c r="K2185" i="1"/>
  <c r="K2179" i="1"/>
  <c r="K1445" i="1"/>
  <c r="K1438" i="1"/>
  <c r="K1439" i="1"/>
  <c r="K583" i="1"/>
  <c r="K585" i="1"/>
  <c r="K580" i="1"/>
  <c r="K1988" i="1"/>
  <c r="K1992" i="1"/>
  <c r="L1994" i="1"/>
  <c r="L2423" i="1"/>
  <c r="K2413" i="1"/>
  <c r="K2415" i="1"/>
  <c r="K1194" i="1"/>
  <c r="L1201" i="1"/>
  <c r="K1195" i="1"/>
  <c r="K2285" i="1"/>
  <c r="K2284" i="1"/>
  <c r="K2286" i="1"/>
  <c r="K1225" i="1"/>
  <c r="K1218" i="1"/>
  <c r="L1227" i="1"/>
  <c r="L304" i="1"/>
  <c r="K303" i="1"/>
  <c r="K295" i="1"/>
  <c r="K469" i="1"/>
  <c r="K472" i="1"/>
  <c r="K471" i="1"/>
  <c r="K775" i="1"/>
  <c r="K784" i="1"/>
  <c r="K779" i="1"/>
  <c r="L2020" i="1"/>
  <c r="K2016" i="1"/>
  <c r="K2019" i="1"/>
  <c r="K1717" i="1"/>
  <c r="K1715" i="1"/>
  <c r="K1711" i="1"/>
  <c r="K2682" i="1"/>
  <c r="K2677" i="1"/>
  <c r="K2676" i="1"/>
  <c r="K2043" i="1"/>
  <c r="K2036" i="1"/>
  <c r="K2035" i="1"/>
  <c r="K956" i="1"/>
  <c r="K962" i="1"/>
  <c r="K965" i="1"/>
  <c r="K2382" i="1"/>
  <c r="K2373" i="1"/>
  <c r="K2381" i="1"/>
  <c r="K510" i="1"/>
  <c r="K506" i="1"/>
  <c r="K505" i="1"/>
  <c r="K1483" i="1"/>
  <c r="K1477" i="1"/>
  <c r="K1479" i="1"/>
  <c r="K1303" i="1"/>
  <c r="K1294" i="1"/>
  <c r="K1298" i="1"/>
  <c r="K2250" i="1"/>
  <c r="K2243" i="1"/>
  <c r="K2253" i="1"/>
  <c r="K1213" i="1"/>
  <c r="K1204" i="1"/>
  <c r="K1208" i="1"/>
  <c r="K1029" i="1"/>
  <c r="L1032" i="1"/>
  <c r="K1028" i="1"/>
  <c r="K1973" i="1"/>
  <c r="K1974" i="1"/>
  <c r="K1978" i="1"/>
  <c r="K1040" i="1"/>
  <c r="K1035" i="1"/>
  <c r="K1037" i="1"/>
  <c r="K2908" i="1"/>
  <c r="K2906" i="1"/>
  <c r="K2909" i="1"/>
  <c r="K1510" i="1"/>
  <c r="K1504" i="1"/>
  <c r="K1503" i="1"/>
  <c r="K923" i="1"/>
  <c r="K927" i="1"/>
  <c r="L928" i="1"/>
  <c r="K2656" i="1"/>
  <c r="K2652" i="1"/>
  <c r="K2654" i="1"/>
  <c r="K2841" i="1"/>
  <c r="K2847" i="1"/>
  <c r="K2849" i="1"/>
  <c r="K515" i="1"/>
  <c r="K518" i="1"/>
  <c r="K523" i="1"/>
  <c r="K2608" i="1"/>
  <c r="L2618" i="1"/>
  <c r="K2613" i="1"/>
  <c r="K685" i="1"/>
  <c r="K691" i="1"/>
  <c r="K692" i="1"/>
  <c r="K1621" i="1"/>
  <c r="K1626" i="1"/>
  <c r="K1628" i="1"/>
  <c r="K2562" i="1"/>
  <c r="K2556" i="1"/>
  <c r="K2561" i="1"/>
  <c r="K1949" i="1"/>
  <c r="K1944" i="1"/>
  <c r="K1947" i="1"/>
  <c r="K2881" i="1"/>
  <c r="K2884" i="1"/>
  <c r="K2888" i="1"/>
  <c r="K1792" i="1"/>
  <c r="K1790" i="1"/>
  <c r="K1789" i="1"/>
  <c r="K595" i="1"/>
  <c r="K594" i="1"/>
  <c r="K597" i="1"/>
  <c r="K114" i="1"/>
  <c r="K121" i="1"/>
  <c r="K115" i="1"/>
  <c r="L941" i="1"/>
  <c r="K939" i="1"/>
  <c r="K934" i="1"/>
  <c r="K1249" i="1"/>
  <c r="K1244" i="1"/>
  <c r="K1243" i="1"/>
  <c r="K1274" i="1"/>
  <c r="L1279" i="1"/>
  <c r="K1272" i="1"/>
  <c r="K2142" i="1"/>
  <c r="L2150" i="1"/>
  <c r="K2146" i="1"/>
  <c r="K2506" i="1"/>
  <c r="K2505" i="1"/>
  <c r="K2510" i="1"/>
  <c r="K2804" i="1"/>
  <c r="K2805" i="1"/>
  <c r="K2809" i="1"/>
  <c r="K953" i="1"/>
  <c r="K951" i="1"/>
  <c r="L954" i="1"/>
  <c r="K1905" i="1"/>
  <c r="K1914" i="1"/>
  <c r="K1909" i="1"/>
  <c r="K107" i="1"/>
  <c r="K102" i="1"/>
  <c r="K108" i="1"/>
  <c r="K1608" i="1"/>
  <c r="L1617" i="1"/>
  <c r="K1611" i="1"/>
  <c r="K1451" i="1"/>
  <c r="K1452" i="1"/>
  <c r="K1455" i="1"/>
  <c r="K1016" i="1"/>
  <c r="K1015" i="1"/>
  <c r="K1008" i="1"/>
  <c r="K848" i="1"/>
  <c r="K842" i="1"/>
  <c r="K847" i="1"/>
  <c r="K384" i="1"/>
  <c r="K387" i="1"/>
  <c r="K390" i="1"/>
  <c r="K709" i="1"/>
  <c r="L720" i="1"/>
  <c r="K712" i="1"/>
  <c r="K1654" i="1"/>
  <c r="K1651" i="1"/>
  <c r="K1647" i="1"/>
  <c r="K882" i="1"/>
  <c r="K885" i="1"/>
  <c r="K879" i="1"/>
  <c r="L2449" i="1"/>
  <c r="K2448" i="1"/>
  <c r="K2440" i="1"/>
  <c r="K2953" i="1"/>
  <c r="K2954" i="1"/>
  <c r="L2956" i="1"/>
  <c r="K1848" i="1"/>
  <c r="K1842" i="1"/>
  <c r="K1849" i="1"/>
  <c r="K2778" i="1"/>
  <c r="K2779" i="1"/>
  <c r="L2787" i="1"/>
  <c r="K1860" i="1"/>
  <c r="K1855" i="1"/>
  <c r="K1862" i="1"/>
  <c r="K429" i="1"/>
  <c r="K430" i="1"/>
  <c r="K432" i="1"/>
  <c r="K2335" i="1"/>
  <c r="K2336" i="1"/>
  <c r="K2343" i="1"/>
  <c r="K1568" i="1"/>
  <c r="K1574" i="1"/>
  <c r="K1572" i="1"/>
  <c r="K671" i="1"/>
  <c r="K674" i="1"/>
  <c r="K670" i="1"/>
  <c r="K1780" i="1"/>
  <c r="L1786" i="1"/>
  <c r="K1785" i="1"/>
  <c r="K2714" i="1"/>
  <c r="K2721" i="1"/>
  <c r="K2713" i="1"/>
  <c r="K2103" i="1"/>
  <c r="K2105" i="1"/>
  <c r="K2101" i="1"/>
  <c r="K281" i="1"/>
  <c r="K282" i="1"/>
  <c r="K289" i="1"/>
  <c r="K138" i="1"/>
  <c r="K137" i="1"/>
  <c r="K141" i="1"/>
  <c r="K1074" i="1"/>
  <c r="K1079" i="1"/>
  <c r="K1077" i="1"/>
  <c r="K1430" i="1"/>
  <c r="L1435" i="1"/>
  <c r="K1426" i="1"/>
  <c r="K2370" i="1"/>
  <c r="K2361" i="1"/>
  <c r="K2363" i="1"/>
  <c r="K2664" i="1"/>
  <c r="K2662" i="1"/>
  <c r="K2659" i="1"/>
  <c r="K274" i="1"/>
  <c r="K273" i="1"/>
  <c r="K272" i="1"/>
  <c r="L1136" i="1"/>
  <c r="K1135" i="1"/>
  <c r="K1129" i="1"/>
  <c r="K2071" i="1"/>
  <c r="K2069" i="1"/>
  <c r="K2063" i="1"/>
  <c r="L1929" i="1"/>
  <c r="K1919" i="1"/>
  <c r="K1923" i="1"/>
  <c r="L1175" i="1"/>
  <c r="K1168" i="1"/>
  <c r="K1164" i="1"/>
  <c r="K56" i="1"/>
  <c r="K54" i="1"/>
  <c r="K50" i="1"/>
  <c r="L1006" i="1"/>
  <c r="K1005" i="1"/>
  <c r="K1003" i="1"/>
  <c r="K1934" i="1"/>
  <c r="K1936" i="1"/>
  <c r="L1942" i="1"/>
  <c r="K550" i="1"/>
  <c r="L551" i="1"/>
  <c r="K547" i="1"/>
  <c r="K702" i="1"/>
  <c r="K704" i="1"/>
  <c r="L707" i="1"/>
  <c r="K1809" i="1"/>
  <c r="K1805" i="1"/>
  <c r="K1806" i="1"/>
  <c r="K2744" i="1"/>
  <c r="K2738" i="1"/>
  <c r="K2741" i="1"/>
  <c r="K261" i="1"/>
  <c r="K254" i="1"/>
  <c r="K255" i="1"/>
  <c r="K2584" i="1"/>
  <c r="K2589" i="1"/>
  <c r="K2581" i="1"/>
  <c r="K2602" i="1"/>
  <c r="K2604" i="1"/>
  <c r="K2595" i="1"/>
  <c r="L1071" i="1"/>
  <c r="K1068" i="1"/>
  <c r="K1070" i="1"/>
  <c r="K2001" i="1"/>
  <c r="K2005" i="1"/>
  <c r="K1999" i="1"/>
  <c r="K2940" i="1"/>
  <c r="K2942" i="1"/>
  <c r="K2941" i="1"/>
  <c r="K2321" i="1"/>
  <c r="K2322" i="1"/>
  <c r="K2327" i="1"/>
  <c r="K495" i="1"/>
  <c r="K497" i="1"/>
  <c r="K492" i="1"/>
  <c r="K1419" i="1"/>
  <c r="K1417" i="1"/>
  <c r="K1415" i="1"/>
  <c r="K1285" i="1"/>
  <c r="K1290" i="1"/>
  <c r="K1281" i="1"/>
  <c r="K832" i="1"/>
  <c r="K831" i="1"/>
  <c r="K830" i="1"/>
  <c r="K2299" i="1"/>
  <c r="K2296" i="1"/>
  <c r="K2304" i="1"/>
  <c r="K2874" i="1"/>
  <c r="K2867" i="1"/>
  <c r="K2872" i="1"/>
  <c r="L2553" i="1"/>
  <c r="K2551" i="1"/>
  <c r="K2545" i="1"/>
  <c r="K859" i="1"/>
  <c r="K860" i="1"/>
  <c r="K853" i="1"/>
  <c r="L2267" i="1"/>
  <c r="K2266" i="1"/>
  <c r="K2259" i="1"/>
  <c r="K307" i="1"/>
  <c r="K308" i="1"/>
  <c r="K313" i="1"/>
  <c r="K1554" i="1"/>
  <c r="K1556" i="1"/>
  <c r="K1558" i="1"/>
  <c r="K1590" i="1"/>
  <c r="K1588" i="1"/>
  <c r="K1585" i="1"/>
  <c r="K2523" i="1"/>
  <c r="K2522" i="1"/>
  <c r="K2517" i="1"/>
  <c r="K635" i="1"/>
  <c r="L642" i="1"/>
  <c r="K633" i="1"/>
  <c r="L1890" i="1"/>
  <c r="K1882" i="1"/>
  <c r="K1884" i="1"/>
  <c r="K2825" i="1"/>
  <c r="K2820" i="1"/>
  <c r="K2822" i="1"/>
  <c r="K484" i="1"/>
  <c r="K480" i="1"/>
  <c r="K477" i="1"/>
  <c r="K792" i="1"/>
  <c r="K793" i="1"/>
  <c r="K787" i="1"/>
  <c r="K1525" i="1"/>
  <c r="K1516" i="1"/>
  <c r="K1517" i="1"/>
  <c r="K2218" i="1"/>
  <c r="K2219" i="1"/>
  <c r="K2217" i="1"/>
  <c r="K2081" i="1"/>
  <c r="K2083" i="1"/>
  <c r="K2078" i="1"/>
  <c r="K1330" i="1"/>
  <c r="K1321" i="1"/>
  <c r="K1322" i="1"/>
  <c r="L2397" i="1"/>
  <c r="K2391" i="1"/>
  <c r="K2395" i="1"/>
  <c r="K216" i="1"/>
  <c r="K225" i="1"/>
  <c r="K223" i="1"/>
  <c r="K1154" i="1"/>
  <c r="K1161" i="1"/>
  <c r="K1152" i="1"/>
  <c r="K2093" i="1"/>
  <c r="K2088" i="1"/>
  <c r="K2094" i="1"/>
  <c r="K2858" i="1"/>
  <c r="K2863" i="1"/>
  <c r="K2855" i="1"/>
  <c r="K1144" i="1"/>
  <c r="K1141" i="1"/>
  <c r="K1140" i="1"/>
  <c r="K866" i="1"/>
  <c r="K873" i="1"/>
  <c r="L876" i="1"/>
  <c r="K74" i="1"/>
  <c r="K81" i="1"/>
  <c r="K79" i="1"/>
  <c r="K1959" i="1"/>
  <c r="K1960" i="1"/>
  <c r="K1958" i="1"/>
  <c r="K2898" i="1"/>
  <c r="K2893" i="1"/>
  <c r="L2904" i="1"/>
  <c r="K1816" i="1"/>
  <c r="K1823" i="1"/>
  <c r="K1822" i="1"/>
  <c r="K2757" i="1"/>
  <c r="K2760" i="1"/>
  <c r="K2755" i="1"/>
  <c r="K2129" i="1"/>
  <c r="K2131" i="1"/>
  <c r="K2132" i="1"/>
  <c r="L2163" i="1"/>
  <c r="K2158" i="1"/>
  <c r="K2162" i="1"/>
  <c r="K1231" i="1"/>
  <c r="K1230" i="1"/>
  <c r="K1234" i="1"/>
  <c r="K2926" i="1"/>
  <c r="K2927" i="1"/>
  <c r="K2928" i="1"/>
  <c r="K2636" i="1"/>
  <c r="K2643" i="1"/>
  <c r="K2639" i="1"/>
  <c r="K650" i="1"/>
  <c r="K649" i="1"/>
  <c r="K653" i="1"/>
  <c r="K745" i="1"/>
  <c r="K735" i="1"/>
  <c r="K736" i="1"/>
  <c r="K2180" i="1"/>
  <c r="K2188" i="1"/>
  <c r="K2187" i="1"/>
  <c r="K1437" i="1"/>
  <c r="K1440" i="1"/>
  <c r="K1447" i="1"/>
  <c r="K587" i="1"/>
  <c r="L590" i="1"/>
  <c r="K586" i="1"/>
  <c r="K1986" i="1"/>
  <c r="K1989" i="1"/>
  <c r="K1983" i="1"/>
  <c r="K2416" i="1"/>
  <c r="K2421" i="1"/>
  <c r="K2422" i="1"/>
  <c r="K1198" i="1"/>
  <c r="K1197" i="1"/>
  <c r="K1196" i="1"/>
  <c r="L2293" i="1"/>
  <c r="K2283" i="1"/>
  <c r="K2289" i="1"/>
  <c r="K1221" i="1"/>
  <c r="K1222" i="1"/>
  <c r="K1223" i="1"/>
  <c r="K296" i="1"/>
  <c r="K297" i="1"/>
  <c r="K301" i="1"/>
  <c r="K467" i="1"/>
  <c r="K464" i="1"/>
  <c r="K463" i="1"/>
  <c r="K776" i="1"/>
  <c r="K777" i="1"/>
  <c r="L785" i="1"/>
  <c r="K2012" i="1"/>
  <c r="K2014" i="1"/>
  <c r="K2018" i="1"/>
  <c r="K1718" i="1"/>
  <c r="K1714" i="1"/>
  <c r="L1721" i="1"/>
  <c r="K2672" i="1"/>
  <c r="K2678" i="1"/>
  <c r="K2680" i="1"/>
  <c r="K2037" i="1"/>
  <c r="K2045" i="1"/>
  <c r="K2044" i="1"/>
  <c r="K959" i="1"/>
  <c r="K960" i="1"/>
  <c r="K957" i="1"/>
  <c r="K2375" i="1"/>
  <c r="K2377" i="1"/>
  <c r="L2384" i="1"/>
  <c r="K502" i="1"/>
  <c r="K507" i="1"/>
  <c r="K503" i="1"/>
  <c r="L1487" i="1"/>
  <c r="K1480" i="1"/>
  <c r="K1478" i="1"/>
  <c r="L1305" i="1"/>
  <c r="K1297" i="1"/>
  <c r="K1302" i="1"/>
  <c r="K2248" i="1"/>
  <c r="K2252" i="1"/>
  <c r="K2244" i="1"/>
  <c r="K1207" i="1"/>
  <c r="L1214" i="1"/>
  <c r="K1210" i="1"/>
  <c r="K1027" i="1"/>
  <c r="K1021" i="1"/>
  <c r="K1023" i="1"/>
  <c r="K1970" i="1"/>
  <c r="L1981" i="1"/>
  <c r="K1980" i="1"/>
  <c r="K1042" i="1"/>
  <c r="K1038" i="1"/>
  <c r="L1045" i="1"/>
  <c r="K2916" i="1"/>
  <c r="L2917" i="1"/>
  <c r="K2910" i="1"/>
  <c r="K1509" i="1"/>
  <c r="L1513" i="1"/>
  <c r="K1507" i="1"/>
  <c r="K2691" i="1"/>
  <c r="K2687" i="1"/>
  <c r="K2695" i="1"/>
  <c r="K1893" i="1"/>
  <c r="K1900" i="1"/>
  <c r="K1896" i="1"/>
  <c r="K1737" i="1"/>
  <c r="K1739" i="1"/>
  <c r="K1742" i="1"/>
  <c r="K1639" i="1"/>
  <c r="K1640" i="1"/>
  <c r="K1634" i="1"/>
  <c r="K530" i="1"/>
  <c r="K536" i="1"/>
  <c r="K532" i="1"/>
  <c r="K1471" i="1"/>
  <c r="K1463" i="1"/>
  <c r="K1468" i="1"/>
  <c r="K2732" i="1"/>
  <c r="K2724" i="1"/>
  <c r="K2729" i="1"/>
  <c r="K1672" i="1"/>
  <c r="K1681" i="1"/>
  <c r="L1682" i="1"/>
  <c r="K2963" i="1"/>
  <c r="K2958" i="1"/>
  <c r="K2961" i="1"/>
  <c r="K445" i="1"/>
  <c r="K440" i="1"/>
  <c r="K442" i="1"/>
  <c r="K914" i="1"/>
  <c r="K911" i="1"/>
  <c r="K910" i="1"/>
  <c r="K1055" i="1"/>
  <c r="K1054" i="1"/>
  <c r="K1047" i="1"/>
  <c r="K124" i="1"/>
  <c r="K132" i="1"/>
  <c r="K126" i="1"/>
  <c r="K2056" i="1"/>
  <c r="K2052" i="1"/>
  <c r="K2058" i="1"/>
  <c r="L1877" i="1"/>
  <c r="K1869" i="1"/>
  <c r="K1872" i="1"/>
  <c r="K2349" i="1"/>
  <c r="K2352" i="1"/>
  <c r="K2357" i="1"/>
  <c r="K2025" i="1"/>
  <c r="K2027" i="1"/>
  <c r="K2032" i="1"/>
  <c r="K340" i="1"/>
  <c r="K336" i="1"/>
  <c r="K342" i="1"/>
  <c r="K1359" i="1"/>
  <c r="K1367" i="1"/>
  <c r="K1362" i="1"/>
  <c r="L369" i="1"/>
  <c r="K368" i="1"/>
  <c r="K365" i="1"/>
  <c r="K1117" i="1"/>
  <c r="K1114" i="1"/>
  <c r="L1123" i="1"/>
  <c r="K231" i="1"/>
  <c r="K237" i="1"/>
  <c r="K228" i="1"/>
  <c r="K559" i="1"/>
  <c r="K563" i="1"/>
  <c r="K562" i="1"/>
  <c r="K1490" i="1"/>
  <c r="L1500" i="1"/>
  <c r="K1495" i="1"/>
  <c r="L2436" i="1"/>
  <c r="K2426" i="1"/>
  <c r="K2434" i="1"/>
  <c r="K2454" i="1"/>
  <c r="K2458" i="1"/>
  <c r="L2462" i="1"/>
  <c r="K725" i="1"/>
  <c r="K727" i="1"/>
  <c r="K728" i="1"/>
  <c r="K1354" i="1"/>
  <c r="K1353" i="1"/>
  <c r="K1351" i="1"/>
  <c r="K1660" i="1"/>
  <c r="K1661" i="1"/>
  <c r="K1666" i="1"/>
  <c r="K1691" i="1"/>
  <c r="K1684" i="1"/>
  <c r="K1686" i="1"/>
  <c r="K2620" i="1"/>
  <c r="K2626" i="1"/>
  <c r="K2627" i="1"/>
  <c r="K764" i="1"/>
  <c r="K763" i="1"/>
  <c r="K768" i="1"/>
  <c r="K1700" i="1"/>
  <c r="K1706" i="1"/>
  <c r="K1697" i="1"/>
  <c r="K1096" i="1"/>
  <c r="K1091" i="1"/>
  <c r="K1087" i="1"/>
  <c r="K2498" i="1"/>
  <c r="K2495" i="1"/>
  <c r="K2494" i="1"/>
  <c r="K2764" i="1"/>
  <c r="K2769" i="1"/>
  <c r="K2772" i="1"/>
  <c r="K1405" i="1"/>
  <c r="K1400" i="1"/>
  <c r="K1399" i="1"/>
  <c r="K921" i="1"/>
  <c r="K922" i="1"/>
  <c r="K924" i="1"/>
  <c r="K2646" i="1"/>
  <c r="K2650" i="1"/>
  <c r="K2655" i="1"/>
  <c r="K2842" i="1"/>
  <c r="K2845" i="1"/>
  <c r="K2850" i="1"/>
  <c r="L525" i="1"/>
  <c r="K524" i="1"/>
  <c r="K520" i="1"/>
  <c r="K2616" i="1"/>
  <c r="K2617" i="1"/>
  <c r="K2614" i="1"/>
  <c r="K689" i="1"/>
  <c r="K686" i="1"/>
  <c r="L694" i="1"/>
  <c r="K1625" i="1"/>
  <c r="K1629" i="1"/>
  <c r="K1622" i="1"/>
  <c r="K2565" i="1"/>
  <c r="K2559" i="1"/>
  <c r="K2557" i="1"/>
  <c r="K1951" i="1"/>
  <c r="K1950" i="1"/>
  <c r="K1948" i="1"/>
  <c r="K2886" i="1"/>
  <c r="K2889" i="1"/>
  <c r="K2885" i="1"/>
  <c r="K1798" i="1"/>
  <c r="K1793" i="1"/>
  <c r="K1796" i="1"/>
  <c r="K600" i="1"/>
  <c r="K596" i="1"/>
  <c r="K599" i="1"/>
  <c r="K112" i="1"/>
  <c r="K116" i="1"/>
  <c r="K117" i="1"/>
  <c r="K937" i="1"/>
  <c r="K940" i="1"/>
  <c r="K935" i="1"/>
  <c r="K1248" i="1"/>
  <c r="K1252" i="1"/>
  <c r="L1253" i="1"/>
  <c r="K1273" i="1"/>
  <c r="K1275" i="1"/>
  <c r="K1276" i="1"/>
  <c r="K2141" i="1"/>
  <c r="K2144" i="1"/>
  <c r="K2148" i="1"/>
  <c r="K2508" i="1"/>
  <c r="K2509" i="1"/>
  <c r="K2511" i="1"/>
  <c r="K2807" i="1"/>
  <c r="K2810" i="1"/>
  <c r="K2812" i="1"/>
  <c r="K945" i="1"/>
  <c r="K949" i="1"/>
  <c r="K950" i="1"/>
  <c r="K1906" i="1"/>
  <c r="K1908" i="1"/>
  <c r="L1916" i="1"/>
  <c r="K106" i="1"/>
  <c r="K105" i="1"/>
  <c r="L109" i="1"/>
  <c r="K1613" i="1"/>
  <c r="K1609" i="1"/>
  <c r="K1616" i="1"/>
  <c r="K1456" i="1"/>
  <c r="K1450" i="1"/>
  <c r="K1460" i="1"/>
  <c r="K1017" i="1"/>
  <c r="K1018" i="1"/>
  <c r="K1011" i="1"/>
  <c r="L850" i="1"/>
  <c r="K849" i="1"/>
  <c r="K841" i="1"/>
  <c r="K388" i="1"/>
  <c r="K392" i="1"/>
  <c r="K385" i="1"/>
  <c r="K719" i="1"/>
  <c r="K715" i="1"/>
  <c r="K717" i="1"/>
  <c r="K1648" i="1"/>
  <c r="K1645" i="1"/>
  <c r="K1646" i="1"/>
  <c r="K887" i="1"/>
  <c r="K878" i="1"/>
  <c r="K881" i="1"/>
  <c r="K2441" i="1"/>
  <c r="K2443" i="1"/>
  <c r="K2442" i="1"/>
  <c r="K2952" i="1"/>
  <c r="K2947" i="1"/>
  <c r="K2955" i="1"/>
  <c r="K1846" i="1"/>
  <c r="K1845" i="1"/>
  <c r="L1851" i="1"/>
  <c r="K2781" i="1"/>
  <c r="K2784" i="1"/>
  <c r="K2786" i="1"/>
  <c r="K1854" i="1"/>
  <c r="K1858" i="1"/>
  <c r="K1859" i="1"/>
  <c r="K423" i="1"/>
  <c r="K425" i="1"/>
  <c r="K424" i="1"/>
  <c r="K2339" i="1"/>
  <c r="K2334" i="1"/>
  <c r="K2342" i="1"/>
  <c r="K1575" i="1"/>
  <c r="K1576" i="1"/>
  <c r="K1573" i="1"/>
  <c r="K673" i="1"/>
  <c r="K675" i="1"/>
  <c r="K678" i="1"/>
  <c r="K1784" i="1"/>
  <c r="K1779" i="1"/>
  <c r="K1776" i="1"/>
  <c r="K2717" i="1"/>
  <c r="K2719" i="1"/>
  <c r="K2711" i="1"/>
  <c r="K2107" i="1"/>
  <c r="K2106" i="1"/>
  <c r="K2104" i="1"/>
  <c r="K287" i="1"/>
  <c r="K285" i="1"/>
  <c r="K283" i="1"/>
  <c r="L148" i="1"/>
  <c r="K142" i="1"/>
  <c r="K139" i="1"/>
  <c r="K1080" i="1"/>
  <c r="L1084" i="1"/>
  <c r="K1083" i="1"/>
  <c r="K1433" i="1"/>
  <c r="K1425" i="1"/>
  <c r="K1429" i="1"/>
  <c r="K2368" i="1"/>
  <c r="K2365" i="1"/>
  <c r="K2364" i="1"/>
  <c r="K2665" i="1"/>
  <c r="K2668" i="1"/>
  <c r="K2660" i="1"/>
  <c r="K276" i="1"/>
  <c r="K277" i="1"/>
  <c r="K268" i="1"/>
  <c r="K1132" i="1"/>
  <c r="K1133" i="1"/>
  <c r="K1131" i="1"/>
  <c r="K2070" i="1"/>
  <c r="K2065" i="1"/>
  <c r="L2072" i="1"/>
  <c r="K1924" i="1"/>
  <c r="K1921" i="1"/>
  <c r="K1926" i="1"/>
  <c r="K1169" i="1"/>
  <c r="K1172" i="1"/>
  <c r="K1167" i="1"/>
  <c r="K51" i="1"/>
  <c r="K55" i="1"/>
  <c r="K47" i="1"/>
  <c r="K1002" i="1"/>
  <c r="K999" i="1"/>
  <c r="K1001" i="1"/>
  <c r="K1938" i="1"/>
  <c r="K1937" i="1"/>
  <c r="K1931" i="1"/>
  <c r="K542" i="1"/>
  <c r="K545" i="1"/>
  <c r="K540" i="1"/>
  <c r="K699" i="1"/>
  <c r="K698" i="1"/>
  <c r="K703" i="1"/>
  <c r="L1812" i="1"/>
  <c r="K1811" i="1"/>
  <c r="K1802" i="1"/>
  <c r="L2748" i="1"/>
  <c r="K2739" i="1"/>
  <c r="K2740" i="1"/>
  <c r="K259" i="1"/>
  <c r="K264" i="1"/>
  <c r="K260" i="1"/>
  <c r="K2586" i="1"/>
  <c r="K2582" i="1"/>
  <c r="K2590" i="1"/>
  <c r="K2597" i="1"/>
  <c r="K2603" i="1"/>
  <c r="K2598" i="1"/>
  <c r="K1067" i="1"/>
  <c r="K1066" i="1"/>
  <c r="K1064" i="1"/>
  <c r="K2002" i="1"/>
  <c r="L2007" i="1"/>
  <c r="K2003" i="1"/>
  <c r="L2943" i="1"/>
  <c r="K2933" i="1"/>
  <c r="K2932" i="1"/>
  <c r="K2328" i="1"/>
  <c r="K2329" i="1"/>
  <c r="K2331" i="1"/>
  <c r="K498" i="1"/>
  <c r="K494" i="1"/>
  <c r="K491" i="1"/>
  <c r="K1420" i="1"/>
  <c r="K1416" i="1"/>
  <c r="K1414" i="1"/>
  <c r="K1284" i="1"/>
  <c r="K1289" i="1"/>
  <c r="K1282" i="1"/>
  <c r="K834" i="1"/>
  <c r="K835" i="1"/>
  <c r="K827" i="1"/>
  <c r="K2302" i="1"/>
  <c r="K2301" i="1"/>
  <c r="K2298" i="1"/>
  <c r="K2877" i="1"/>
  <c r="K2868" i="1"/>
  <c r="K2873" i="1"/>
  <c r="K2542" i="1"/>
  <c r="K2543" i="1"/>
  <c r="K2548" i="1"/>
  <c r="K854" i="1"/>
  <c r="K852" i="1"/>
  <c r="K855" i="1"/>
  <c r="K2258" i="1"/>
  <c r="K2257" i="1"/>
  <c r="K2265" i="1"/>
  <c r="K316" i="1"/>
  <c r="K311" i="1"/>
  <c r="L317" i="1"/>
  <c r="K1560" i="1"/>
  <c r="K1561" i="1"/>
  <c r="K1559" i="1"/>
  <c r="K1584" i="1"/>
  <c r="K1581" i="1"/>
  <c r="K1589" i="1"/>
  <c r="K2520" i="1"/>
  <c r="K2525" i="1"/>
  <c r="K2524" i="1"/>
  <c r="K634" i="1"/>
  <c r="K632" i="1"/>
  <c r="K638" i="1"/>
  <c r="K1885" i="1"/>
  <c r="K1883" i="1"/>
  <c r="K1886" i="1"/>
  <c r="K2824" i="1"/>
  <c r="K2815" i="1"/>
  <c r="K2821" i="1"/>
  <c r="K476" i="1"/>
  <c r="K481" i="1"/>
  <c r="K482" i="1"/>
  <c r="K795" i="1"/>
  <c r="K796" i="1"/>
  <c r="K788" i="1"/>
  <c r="K1523" i="1"/>
  <c r="K1522" i="1"/>
  <c r="K1520" i="1"/>
  <c r="K2227" i="1"/>
  <c r="K2223" i="1"/>
  <c r="K2221" i="1"/>
  <c r="K2076" i="1"/>
  <c r="K2074" i="1"/>
  <c r="K2082" i="1"/>
  <c r="K1325" i="1"/>
  <c r="K1324" i="1"/>
  <c r="K1327" i="1"/>
  <c r="K2389" i="1"/>
  <c r="K2387" i="1"/>
  <c r="K2396" i="1"/>
  <c r="K224" i="1"/>
  <c r="K218" i="1"/>
  <c r="K219" i="1"/>
  <c r="L1162" i="1"/>
  <c r="K1153" i="1"/>
  <c r="K1155" i="1"/>
  <c r="K2095" i="1"/>
  <c r="K2091" i="1"/>
  <c r="K2097" i="1"/>
  <c r="K2859" i="1"/>
  <c r="K2861" i="1"/>
  <c r="L2865" i="1"/>
  <c r="K1147" i="1"/>
  <c r="L1149" i="1"/>
  <c r="K1143" i="1"/>
  <c r="K872" i="1"/>
  <c r="K868" i="1"/>
  <c r="K870" i="1"/>
  <c r="K72" i="1"/>
  <c r="L83" i="1"/>
  <c r="K78" i="1"/>
  <c r="K1966" i="1"/>
  <c r="L1968" i="1"/>
  <c r="K1964" i="1"/>
  <c r="K2900" i="1"/>
  <c r="K2897" i="1"/>
  <c r="K2901" i="1"/>
  <c r="K1819" i="1"/>
  <c r="K1815" i="1"/>
  <c r="K1817" i="1"/>
  <c r="K2758" i="1"/>
  <c r="K2750" i="1"/>
  <c r="K2756" i="1"/>
  <c r="K2128" i="1"/>
  <c r="K2133" i="1"/>
  <c r="K2134" i="1"/>
  <c r="K2152" i="1"/>
  <c r="K2157" i="1"/>
  <c r="K2159" i="1"/>
  <c r="K1239" i="1"/>
  <c r="K1236" i="1"/>
  <c r="K1235" i="1"/>
  <c r="K2923" i="1"/>
  <c r="K2925" i="1"/>
  <c r="K2924" i="1"/>
  <c r="K2641" i="1"/>
  <c r="K2633" i="1"/>
  <c r="K2637" i="1"/>
  <c r="K652" i="1"/>
  <c r="K648" i="1"/>
  <c r="L655" i="1"/>
  <c r="L746" i="1"/>
  <c r="K737" i="1"/>
  <c r="K739" i="1"/>
  <c r="K2178" i="1"/>
  <c r="L2189" i="1"/>
  <c r="K2181" i="1"/>
  <c r="K1442" i="1"/>
  <c r="K1441" i="1"/>
  <c r="K1443" i="1"/>
  <c r="K584" i="1"/>
  <c r="K581" i="1"/>
  <c r="K579" i="1"/>
  <c r="K1990" i="1"/>
  <c r="K1987" i="1"/>
  <c r="K1984" i="1"/>
  <c r="K2414" i="1"/>
  <c r="K2412" i="1"/>
  <c r="K2417" i="1"/>
  <c r="K1200" i="1"/>
  <c r="K1199" i="1"/>
  <c r="K1190" i="1"/>
  <c r="K2291" i="1"/>
  <c r="K2288" i="1"/>
  <c r="K2287" i="1"/>
  <c r="K1224" i="1"/>
  <c r="K1226" i="1"/>
  <c r="K1216" i="1"/>
  <c r="K300" i="1"/>
  <c r="K298" i="1"/>
  <c r="K302" i="1"/>
  <c r="K462" i="1"/>
  <c r="K465" i="1"/>
  <c r="K468" i="1"/>
  <c r="K783" i="1"/>
  <c r="K780" i="1"/>
  <c r="K781" i="1"/>
  <c r="K2017" i="1"/>
  <c r="K2015" i="1"/>
  <c r="K2010" i="1"/>
  <c r="K1710" i="1"/>
  <c r="K1713" i="1"/>
  <c r="K1720" i="1"/>
  <c r="K2681" i="1"/>
  <c r="K2674" i="1"/>
  <c r="K2679" i="1"/>
  <c r="K2038" i="1"/>
  <c r="K2040" i="1"/>
  <c r="L2046" i="1"/>
  <c r="K958" i="1"/>
  <c r="K961" i="1"/>
  <c r="L967" i="1"/>
  <c r="K2383" i="1"/>
  <c r="K2379" i="1"/>
  <c r="K2378" i="1"/>
  <c r="K511" i="1"/>
  <c r="L512" i="1"/>
  <c r="K508" i="1"/>
  <c r="K1482" i="1"/>
  <c r="K1476" i="1"/>
  <c r="K1481" i="1"/>
  <c r="K1300" i="1"/>
  <c r="K1296" i="1"/>
  <c r="K1299" i="1"/>
  <c r="K2246" i="1"/>
  <c r="K2251" i="1"/>
  <c r="K2247" i="1"/>
  <c r="K1211" i="1"/>
  <c r="K1209" i="1"/>
  <c r="K1203" i="1"/>
  <c r="K1026" i="1"/>
  <c r="K1030" i="1"/>
  <c r="K1024" i="1"/>
  <c r="K1971" i="1"/>
  <c r="K1975" i="1"/>
  <c r="K1979" i="1"/>
  <c r="K1036" i="1"/>
  <c r="K1039" i="1"/>
  <c r="K1041" i="1"/>
  <c r="K2911" i="1"/>
  <c r="K2914" i="1"/>
  <c r="K2913" i="1"/>
  <c r="K1512" i="1"/>
  <c r="K1508" i="1"/>
  <c r="K1511" i="1"/>
  <c r="K2733" i="1"/>
  <c r="K2725" i="1"/>
  <c r="K2730" i="1"/>
  <c r="K1679" i="1"/>
  <c r="K1677" i="1"/>
  <c r="K1671" i="1"/>
  <c r="K2959" i="1"/>
  <c r="K2960" i="1"/>
  <c r="K2962" i="1"/>
  <c r="K439" i="1"/>
  <c r="K446" i="1"/>
  <c r="K437" i="1"/>
  <c r="K908" i="1"/>
  <c r="K904" i="1"/>
  <c r="K905" i="1"/>
  <c r="K1050" i="1"/>
  <c r="K1051" i="1"/>
  <c r="K1056" i="1"/>
  <c r="K134" i="1"/>
  <c r="K133" i="1"/>
  <c r="K127" i="1"/>
  <c r="K2057" i="1"/>
  <c r="K2050" i="1"/>
  <c r="L2059" i="1"/>
  <c r="K1870" i="1"/>
  <c r="K1866" i="1"/>
  <c r="K1874" i="1"/>
  <c r="K2347" i="1"/>
  <c r="K2351" i="1"/>
  <c r="L2358" i="1"/>
  <c r="K2029" i="1"/>
  <c r="K2028" i="1"/>
  <c r="K2031" i="1"/>
  <c r="K341" i="1"/>
  <c r="K333" i="1"/>
  <c r="K338" i="1"/>
  <c r="K1361" i="1"/>
  <c r="K1368" i="1"/>
  <c r="K1365" i="1"/>
  <c r="K358" i="1"/>
  <c r="K360" i="1"/>
  <c r="K366" i="1"/>
  <c r="K1118" i="1"/>
  <c r="K1119" i="1"/>
  <c r="K1112" i="1"/>
  <c r="K229" i="1"/>
  <c r="K233" i="1"/>
  <c r="K238" i="1"/>
  <c r="K553" i="1"/>
  <c r="K561" i="1"/>
  <c r="K554" i="1"/>
  <c r="K1498" i="1"/>
  <c r="K1489" i="1"/>
  <c r="K1499" i="1"/>
  <c r="K2425" i="1"/>
  <c r="K2430" i="1"/>
  <c r="K2435" i="1"/>
  <c r="K2461" i="1"/>
  <c r="K2457" i="1"/>
  <c r="K2451" i="1"/>
  <c r="L733" i="1"/>
  <c r="K732" i="1"/>
  <c r="K723" i="1"/>
  <c r="K1356" i="1"/>
  <c r="K1355" i="1"/>
  <c r="K1346" i="1"/>
  <c r="K1664" i="1"/>
  <c r="K1668" i="1"/>
  <c r="K1663" i="1"/>
  <c r="K1685" i="1"/>
  <c r="K1694" i="1"/>
  <c r="K1689" i="1"/>
  <c r="K2621" i="1"/>
  <c r="K2624" i="1"/>
  <c r="K2623" i="1"/>
  <c r="K769" i="1"/>
  <c r="K766" i="1"/>
  <c r="K761" i="1"/>
  <c r="K1699" i="1"/>
  <c r="L1708" i="1"/>
  <c r="K1704" i="1"/>
  <c r="K1094" i="1"/>
  <c r="K1093" i="1"/>
  <c r="L1097" i="1"/>
  <c r="L2501" i="1"/>
  <c r="K2500" i="1"/>
  <c r="K2497" i="1"/>
  <c r="K2763" i="1"/>
  <c r="K2767" i="1"/>
  <c r="L2774" i="1"/>
  <c r="K1407" i="1"/>
  <c r="K1408" i="1"/>
  <c r="L1409" i="1"/>
  <c r="K925" i="1"/>
  <c r="K918" i="1"/>
  <c r="K917" i="1"/>
  <c r="L2657" i="1"/>
  <c r="K2647" i="1"/>
  <c r="K2649" i="1"/>
  <c r="L2852" i="1"/>
  <c r="K2843" i="1"/>
  <c r="K2844" i="1"/>
  <c r="K521" i="1"/>
  <c r="K519" i="1"/>
  <c r="K516" i="1"/>
  <c r="K2609" i="1"/>
  <c r="K2607" i="1"/>
  <c r="K2611" i="1"/>
  <c r="K688" i="1"/>
  <c r="K690" i="1"/>
  <c r="K683" i="1"/>
  <c r="K1620" i="1"/>
  <c r="K1619" i="1"/>
  <c r="K1624" i="1"/>
  <c r="K2555" i="1"/>
  <c r="K2560" i="1"/>
  <c r="K2563" i="1"/>
  <c r="K1952" i="1"/>
  <c r="K1945" i="1"/>
  <c r="K1954" i="1"/>
  <c r="K2887" i="1"/>
  <c r="K2883" i="1"/>
  <c r="K2890" i="1"/>
  <c r="K1795" i="1"/>
  <c r="K1797" i="1"/>
  <c r="L1799" i="1"/>
  <c r="K602" i="1"/>
  <c r="K601" i="1"/>
  <c r="K592" i="1"/>
  <c r="L122" i="1"/>
  <c r="K118" i="1"/>
  <c r="K119" i="1"/>
  <c r="K930" i="1"/>
  <c r="K936" i="1"/>
  <c r="K938" i="1"/>
  <c r="K1242" i="1"/>
  <c r="K1246" i="1"/>
  <c r="K1247" i="1"/>
  <c r="K1270" i="1"/>
  <c r="K1268" i="1"/>
  <c r="K1277" i="1"/>
  <c r="K2147" i="1"/>
  <c r="K2145" i="1"/>
  <c r="K2140" i="1"/>
  <c r="K2504" i="1"/>
  <c r="K2512" i="1"/>
  <c r="L2514" i="1"/>
  <c r="K2808" i="1"/>
  <c r="K2811" i="1"/>
  <c r="K2802" i="1"/>
  <c r="K943" i="1"/>
  <c r="K948" i="1"/>
  <c r="K952" i="1"/>
  <c r="K1910" i="1"/>
  <c r="K1912" i="1"/>
  <c r="K1907" i="1"/>
  <c r="K101" i="1"/>
  <c r="K104" i="1"/>
  <c r="K99" i="1"/>
  <c r="K1607" i="1"/>
  <c r="K1612" i="1"/>
  <c r="K1610" i="1"/>
  <c r="K1453" i="1"/>
  <c r="K1457" i="1"/>
  <c r="K1458" i="1"/>
  <c r="K1014" i="1"/>
  <c r="K1009" i="1"/>
  <c r="K1012" i="1"/>
  <c r="K845" i="1"/>
  <c r="K839" i="1"/>
  <c r="K843" i="1"/>
  <c r="K391" i="1"/>
  <c r="K394" i="1"/>
  <c r="K393" i="1"/>
  <c r="K711" i="1"/>
  <c r="K716" i="1"/>
  <c r="K710" i="1"/>
  <c r="L1656" i="1"/>
  <c r="K1650" i="1"/>
  <c r="K1655" i="1"/>
  <c r="K886" i="1"/>
  <c r="K880" i="1"/>
  <c r="K883" i="1"/>
  <c r="K2444" i="1"/>
  <c r="K2445" i="1"/>
  <c r="K2438" i="1"/>
  <c r="K2945" i="1"/>
  <c r="K2950" i="1"/>
  <c r="K2951" i="1"/>
  <c r="K1841" i="1"/>
  <c r="K1844" i="1"/>
  <c r="K1847" i="1"/>
  <c r="K2782" i="1"/>
  <c r="K2785" i="1"/>
  <c r="K2776" i="1"/>
  <c r="L1864" i="1"/>
  <c r="K1857" i="1"/>
  <c r="K1861" i="1"/>
  <c r="K427" i="1"/>
  <c r="K428" i="1"/>
  <c r="K426" i="1"/>
  <c r="K2340" i="1"/>
  <c r="K2344" i="1"/>
  <c r="K2337" i="1"/>
  <c r="K1571" i="1"/>
  <c r="K1577" i="1"/>
  <c r="K1570" i="1"/>
  <c r="K677" i="1"/>
  <c r="K679" i="1"/>
  <c r="K672" i="1"/>
  <c r="K1778" i="1"/>
  <c r="K1781" i="1"/>
  <c r="K1775" i="1"/>
  <c r="K2716" i="1"/>
  <c r="K2720" i="1"/>
  <c r="K2712" i="1"/>
  <c r="K2110" i="1"/>
  <c r="K2108" i="1"/>
  <c r="L2111" i="1"/>
  <c r="K290" i="1"/>
  <c r="K286" i="1"/>
  <c r="K280" i="1"/>
  <c r="K145" i="1"/>
  <c r="K143" i="1"/>
  <c r="K140" i="1"/>
  <c r="K1073" i="1"/>
  <c r="K1078" i="1"/>
  <c r="K1076" i="1"/>
  <c r="K1431" i="1"/>
  <c r="K1424" i="1"/>
  <c r="K1432" i="1"/>
  <c r="K2360" i="1"/>
  <c r="L2371" i="1"/>
  <c r="K2369" i="1"/>
  <c r="K2667" i="1"/>
  <c r="K2663" i="1"/>
  <c r="L2670" i="1"/>
  <c r="L278" i="1"/>
  <c r="K271" i="1"/>
  <c r="K270" i="1"/>
  <c r="K1134" i="1"/>
  <c r="K1125" i="1"/>
  <c r="K1127" i="1"/>
  <c r="K2061" i="1"/>
  <c r="K2064" i="1"/>
  <c r="K2066" i="1"/>
  <c r="K1922" i="1"/>
  <c r="K1925" i="1"/>
  <c r="K1928" i="1"/>
  <c r="K1170" i="1"/>
  <c r="K1173" i="1"/>
  <c r="K1166" i="1"/>
  <c r="K53" i="1"/>
  <c r="K52" i="1"/>
  <c r="L57" i="1"/>
  <c r="K995" i="1"/>
  <c r="K997" i="1"/>
  <c r="K1004" i="1"/>
  <c r="K1939" i="1"/>
  <c r="K1935" i="1"/>
  <c r="K1941" i="1"/>
  <c r="K548" i="1"/>
  <c r="K546" i="1"/>
  <c r="K543" i="1"/>
  <c r="K700" i="1"/>
  <c r="K697" i="1"/>
  <c r="K696" i="1"/>
  <c r="K1808" i="1"/>
  <c r="K1810" i="1"/>
  <c r="K1807" i="1"/>
  <c r="K2747" i="1"/>
  <c r="K2742" i="1"/>
  <c r="K2745" i="1"/>
  <c r="L265" i="1"/>
  <c r="K258" i="1"/>
  <c r="K262" i="1"/>
  <c r="K2585" i="1"/>
  <c r="K2587" i="1"/>
  <c r="L2592" i="1"/>
  <c r="K2599" i="1"/>
  <c r="L2605" i="1"/>
  <c r="K2601" i="1"/>
  <c r="K1062" i="1"/>
  <c r="K1065" i="1"/>
  <c r="K1060" i="1"/>
  <c r="K2000" i="1"/>
  <c r="K1996" i="1"/>
  <c r="K2004" i="1"/>
  <c r="K2934" i="1"/>
  <c r="K2936" i="1"/>
  <c r="K2935" i="1"/>
  <c r="K2325" i="1"/>
  <c r="K2324" i="1"/>
  <c r="K2330" i="1"/>
  <c r="K490" i="1"/>
  <c r="L499" i="1"/>
  <c r="K488" i="1"/>
  <c r="K1421" i="1"/>
  <c r="K1411" i="1"/>
  <c r="K1413" i="1"/>
  <c r="K1283" i="1"/>
  <c r="K1287" i="1"/>
  <c r="L1292" i="1"/>
  <c r="K828" i="1"/>
  <c r="L837" i="1"/>
  <c r="K836" i="1"/>
  <c r="K2303" i="1"/>
  <c r="K2300" i="1"/>
  <c r="K2297" i="1"/>
  <c r="L2878" i="1"/>
  <c r="K2869" i="1"/>
  <c r="K2871" i="1"/>
  <c r="K2544" i="1"/>
  <c r="K2546" i="1"/>
  <c r="K2552" i="1"/>
  <c r="K861" i="1"/>
  <c r="K856" i="1"/>
  <c r="K862" i="1"/>
  <c r="K2260" i="1"/>
  <c r="K2263" i="1"/>
  <c r="K2262" i="1"/>
  <c r="K309" i="1"/>
  <c r="K310" i="1"/>
  <c r="K314" i="1"/>
  <c r="K1555" i="1"/>
  <c r="L1565" i="1"/>
  <c r="K1563" i="1"/>
  <c r="L1591" i="1"/>
  <c r="K1586" i="1"/>
  <c r="K1583" i="1"/>
  <c r="K2526" i="1"/>
  <c r="K2518" i="1"/>
  <c r="L2527" i="1"/>
  <c r="K641" i="1"/>
  <c r="K640" i="1"/>
  <c r="K631" i="1"/>
  <c r="K1880" i="1"/>
  <c r="K1879" i="1"/>
  <c r="K1887" i="1"/>
  <c r="K2823" i="1"/>
  <c r="K2816" i="1"/>
  <c r="K2819" i="1"/>
  <c r="K478" i="1"/>
  <c r="L486" i="1"/>
  <c r="K479" i="1"/>
  <c r="K790" i="1"/>
  <c r="K789" i="1"/>
  <c r="L798" i="1"/>
  <c r="K1515" i="1"/>
  <c r="K1518" i="1"/>
  <c r="K1524" i="1"/>
  <c r="K2220" i="1"/>
  <c r="K2224" i="1"/>
  <c r="K2222" i="1"/>
  <c r="L2085" i="1"/>
  <c r="K2075" i="1"/>
  <c r="K2079" i="1"/>
  <c r="K1326" i="1"/>
  <c r="K1328" i="1"/>
  <c r="K1320" i="1"/>
  <c r="K2392" i="1"/>
  <c r="K2386" i="1"/>
  <c r="K2390" i="1"/>
  <c r="K220" i="1"/>
  <c r="L226" i="1"/>
  <c r="K217" i="1"/>
  <c r="K1158" i="1"/>
  <c r="K1157" i="1"/>
  <c r="K1159" i="1"/>
  <c r="K2089" i="1"/>
  <c r="L2098" i="1"/>
  <c r="K2096" i="1"/>
  <c r="K2856" i="1"/>
  <c r="K2857" i="1"/>
  <c r="K2864" i="1"/>
  <c r="K1146" i="1"/>
  <c r="K1145" i="1"/>
  <c r="K1148" i="1"/>
  <c r="K867" i="1"/>
  <c r="K869" i="1"/>
  <c r="K871" i="1"/>
  <c r="K77" i="1"/>
  <c r="K75" i="1"/>
  <c r="K82" i="1"/>
  <c r="K1965" i="1"/>
  <c r="K1967" i="1"/>
  <c r="K1962" i="1"/>
  <c r="K2895" i="1"/>
  <c r="K2902" i="1"/>
  <c r="K2894" i="1"/>
  <c r="K1818" i="1"/>
  <c r="K1814" i="1"/>
  <c r="K1821" i="1"/>
  <c r="K2759" i="1"/>
  <c r="K2751" i="1"/>
  <c r="K2754" i="1"/>
  <c r="K2126" i="1"/>
  <c r="K2135" i="1"/>
  <c r="L2137" i="1"/>
  <c r="K2154" i="1"/>
  <c r="K2160" i="1"/>
  <c r="K2155" i="1"/>
  <c r="K1233" i="1"/>
  <c r="K1229" i="1"/>
  <c r="L1240" i="1"/>
  <c r="K2920" i="1"/>
  <c r="K2921" i="1"/>
  <c r="K2922" i="1"/>
  <c r="K2635" i="1"/>
  <c r="K2642" i="1"/>
  <c r="K2634" i="1"/>
  <c r="K645" i="1"/>
  <c r="K654" i="1"/>
  <c r="K651" i="1"/>
  <c r="K744" i="1"/>
  <c r="K738" i="1"/>
  <c r="K740" i="1"/>
  <c r="K2186" i="1"/>
  <c r="K2182" i="1"/>
  <c r="K2184" i="1"/>
  <c r="K1444" i="1"/>
  <c r="K1446" i="1"/>
  <c r="L1448" i="1"/>
  <c r="K589" i="1"/>
  <c r="K588" i="1"/>
  <c r="K582" i="1"/>
  <c r="K1991" i="1"/>
  <c r="K1993" i="1"/>
  <c r="K1985" i="1"/>
  <c r="K2420" i="1"/>
  <c r="K2419" i="1"/>
  <c r="K2418" i="1"/>
  <c r="K1192" i="1"/>
  <c r="K1191" i="1"/>
  <c r="K1193" i="1"/>
  <c r="K2290" i="1"/>
  <c r="K2282" i="1"/>
  <c r="K2292" i="1"/>
  <c r="K1217" i="1"/>
  <c r="K1220" i="1"/>
  <c r="K1219" i="1"/>
  <c r="K293" i="1"/>
  <c r="K299" i="1"/>
  <c r="K294" i="1"/>
  <c r="K466" i="1"/>
  <c r="K470" i="1"/>
  <c r="L473" i="1"/>
  <c r="K782" i="1"/>
  <c r="K778" i="1"/>
  <c r="K774" i="1"/>
  <c r="K2009" i="1"/>
  <c r="K2011" i="1"/>
  <c r="K2013" i="1"/>
  <c r="K1716" i="1"/>
  <c r="K1712" i="1"/>
  <c r="K1719" i="1"/>
  <c r="L2683" i="1"/>
  <c r="K2673" i="1"/>
  <c r="K2675" i="1"/>
  <c r="K2042" i="1"/>
  <c r="K2041" i="1"/>
  <c r="K2039" i="1"/>
  <c r="K963" i="1"/>
  <c r="K966" i="1"/>
  <c r="K964" i="1"/>
  <c r="K2374" i="1"/>
  <c r="K2380" i="1"/>
  <c r="K2376" i="1"/>
  <c r="K509" i="1"/>
  <c r="K504" i="1"/>
  <c r="K501" i="1"/>
  <c r="K1486" i="1"/>
  <c r="K1484" i="1"/>
  <c r="K1485" i="1"/>
  <c r="K1295" i="1"/>
  <c r="K1301" i="1"/>
  <c r="K1304" i="1"/>
  <c r="K2245" i="1"/>
  <c r="L2254" i="1"/>
  <c r="K2249" i="1"/>
  <c r="K1212" i="1"/>
  <c r="K1206" i="1"/>
  <c r="K1205" i="1"/>
  <c r="K1025" i="1"/>
  <c r="K1022" i="1"/>
  <c r="K1031" i="1"/>
  <c r="K1972" i="1"/>
  <c r="K1976" i="1"/>
  <c r="K1977" i="1"/>
  <c r="K1044" i="1"/>
  <c r="K1043" i="1"/>
  <c r="K1034" i="1"/>
  <c r="K2915" i="1"/>
  <c r="K2912" i="1"/>
  <c r="K2907" i="1"/>
  <c r="K1502" i="1"/>
  <c r="K1505" i="1"/>
  <c r="K1506" i="1"/>
  <c r="Q2800" i="1"/>
  <c r="Q2709" i="1"/>
  <c r="Q1396" i="1"/>
  <c r="Q2202" i="1"/>
  <c r="Q70" i="1"/>
  <c r="Q2280" i="1"/>
  <c r="Q1383" i="1"/>
  <c r="Q2319" i="1"/>
  <c r="Q460" i="1"/>
  <c r="Q200" i="1"/>
  <c r="Q902" i="1"/>
  <c r="Q759" i="1"/>
  <c r="Q1110" i="1"/>
  <c r="Q668" i="1"/>
  <c r="Q213" i="1"/>
  <c r="Q2410" i="1"/>
  <c r="Q96" i="1"/>
  <c r="Q2735" i="1"/>
  <c r="Q2969" i="1"/>
  <c r="Q447" i="1"/>
  <c r="Q2033" i="1"/>
  <c r="Q564" i="1"/>
  <c r="Q2631" i="1"/>
  <c r="Q1630" i="1"/>
  <c r="Q2566" i="1"/>
  <c r="Q1955" i="1"/>
  <c r="Q2891" i="1"/>
  <c r="Q603" i="1"/>
  <c r="Q2813" i="1"/>
  <c r="Q1461" i="1"/>
  <c r="Q1019" i="1"/>
  <c r="Q395" i="1"/>
  <c r="Q889" i="1"/>
  <c r="Q434" i="1"/>
  <c r="Q2345" i="1"/>
  <c r="Q1578" i="1"/>
  <c r="Q681" i="1"/>
  <c r="Q2722" i="1"/>
  <c r="Q291" i="1"/>
  <c r="Q2332" i="1"/>
  <c r="Q1422" i="1"/>
  <c r="Q2306" i="1"/>
  <c r="Q863" i="1"/>
  <c r="Q2826" i="1"/>
  <c r="Q1526" i="1"/>
  <c r="Q2228" i="1"/>
  <c r="Q1331" i="1"/>
  <c r="Q1825" i="1"/>
  <c r="Q2761" i="1"/>
  <c r="Q2930" i="1"/>
  <c r="Q2644" i="1"/>
  <c r="Q1994" i="1"/>
  <c r="Q2423" i="1"/>
  <c r="Q1201" i="1"/>
  <c r="Q1227" i="1"/>
  <c r="Q304" i="1"/>
  <c r="Q2020" i="1"/>
  <c r="Q44" i="1"/>
  <c r="Q1032" i="1"/>
  <c r="Q1318" i="1"/>
  <c r="Q629" i="1"/>
  <c r="Q2540" i="1"/>
  <c r="Q382" i="1"/>
  <c r="Q577" i="1"/>
  <c r="Q2839" i="1"/>
  <c r="Q187" i="1"/>
  <c r="Q1604" i="1"/>
  <c r="Q1188" i="1"/>
  <c r="Q421" i="1"/>
  <c r="Q616" i="1"/>
  <c r="Q2488" i="1"/>
  <c r="Q2176" i="1"/>
  <c r="Q824" i="1"/>
  <c r="Q2696" i="1"/>
  <c r="Q1643" i="1"/>
  <c r="Q2241" i="1"/>
  <c r="Q538" i="1"/>
  <c r="Q915" i="1"/>
  <c r="Q1058" i="1"/>
  <c r="Q135" i="1"/>
  <c r="Q343" i="1"/>
  <c r="Q1370" i="1"/>
  <c r="Q2215" i="1"/>
  <c r="Q239" i="1"/>
  <c r="Q1357" i="1"/>
  <c r="Q1669" i="1"/>
  <c r="Q1695" i="1"/>
  <c r="Q772" i="1"/>
  <c r="Q928" i="1"/>
  <c r="Q2618" i="1"/>
  <c r="Q941" i="1"/>
  <c r="Q1279" i="1"/>
  <c r="Q2150" i="1"/>
  <c r="Q954" i="1"/>
  <c r="Q1617" i="1"/>
  <c r="Q720" i="1"/>
  <c r="Q2449" i="1"/>
  <c r="Q2956" i="1"/>
  <c r="Q2787" i="1"/>
  <c r="Q1786" i="1"/>
  <c r="Q1435" i="1"/>
  <c r="Q1136" i="1"/>
  <c r="Q1929" i="1"/>
  <c r="Q1175" i="1"/>
  <c r="Q1006" i="1"/>
  <c r="Q1942" i="1"/>
  <c r="Q551" i="1"/>
  <c r="Q707" i="1"/>
  <c r="Q1071" i="1"/>
  <c r="Q993" i="1"/>
  <c r="Q2995" i="1"/>
  <c r="Q2553" i="1"/>
  <c r="Q2267" i="1"/>
  <c r="Q642" i="1"/>
  <c r="Q1890" i="1"/>
  <c r="Q2397" i="1"/>
  <c r="Q876" i="1"/>
  <c r="Q2904" i="1"/>
  <c r="Q2163" i="1"/>
  <c r="Q590" i="1"/>
  <c r="Q2293" i="1"/>
  <c r="Q785" i="1"/>
  <c r="Q1721" i="1"/>
  <c r="Q2384" i="1"/>
  <c r="Q1487" i="1"/>
  <c r="Q1305" i="1"/>
  <c r="Q1214" i="1"/>
  <c r="Q1981" i="1"/>
  <c r="Q1045" i="1"/>
  <c r="Q2917" i="1"/>
  <c r="Q1513" i="1"/>
  <c r="Q2579" i="1"/>
  <c r="Q1838" i="1"/>
  <c r="Q356" i="1"/>
  <c r="Q252" i="1"/>
  <c r="Q2124" i="1"/>
  <c r="Q1344" i="1"/>
  <c r="Q2475" i="1"/>
  <c r="Q1552" i="1"/>
  <c r="Q2982" i="1"/>
  <c r="Q1266" i="1"/>
  <c r="Q330" i="1"/>
  <c r="Q1682" i="1"/>
  <c r="Q1877" i="1"/>
  <c r="Q369" i="1"/>
  <c r="Q1123" i="1"/>
  <c r="Q1500" i="1"/>
  <c r="Q2436" i="1"/>
  <c r="Q2462" i="1"/>
  <c r="Q525" i="1"/>
  <c r="Q694" i="1"/>
  <c r="Q1253" i="1"/>
  <c r="Q1916" i="1"/>
  <c r="Q109" i="1"/>
  <c r="Q850" i="1"/>
  <c r="Q1851" i="1"/>
  <c r="Q148" i="1"/>
  <c r="Q1084" i="1"/>
  <c r="Q161" i="1"/>
  <c r="Q2072" i="1"/>
  <c r="Q1812" i="1"/>
  <c r="Q2748" i="1"/>
  <c r="Q2007" i="1"/>
  <c r="Q2943" i="1"/>
  <c r="Q317" i="1"/>
  <c r="Q1162" i="1"/>
  <c r="Q2865" i="1"/>
  <c r="Q1149" i="1"/>
  <c r="Q83" i="1"/>
  <c r="Q1968" i="1"/>
  <c r="Q655" i="1"/>
  <c r="Q746" i="1"/>
  <c r="Q2189" i="1"/>
  <c r="Q2046" i="1"/>
  <c r="Q967" i="1"/>
  <c r="Q31" i="1"/>
  <c r="Q512" i="1"/>
  <c r="Q811" i="1"/>
  <c r="Q408" i="1"/>
  <c r="Q1539" i="1"/>
  <c r="Q1903" i="1"/>
  <c r="Q1747" i="1"/>
  <c r="Q1474" i="1"/>
  <c r="Q2059" i="1"/>
  <c r="Q2358" i="1"/>
  <c r="Q1760" i="1"/>
  <c r="Q733" i="1"/>
  <c r="Q1708" i="1"/>
  <c r="Q1097" i="1"/>
  <c r="Q2501" i="1"/>
  <c r="Q2774" i="1"/>
  <c r="Q1409" i="1"/>
  <c r="Q2657" i="1"/>
  <c r="Q980" i="1"/>
  <c r="Q2852" i="1"/>
  <c r="Q1799" i="1"/>
  <c r="Q122" i="1"/>
  <c r="Q2514" i="1"/>
  <c r="Q1656" i="1"/>
  <c r="Q1864" i="1"/>
  <c r="Q18" i="1"/>
  <c r="Q2111" i="1"/>
  <c r="Q2371" i="1"/>
  <c r="Q1734" i="1"/>
  <c r="Q2670" i="1"/>
  <c r="Q278" i="1"/>
  <c r="Q57" i="1"/>
  <c r="Q265" i="1"/>
  <c r="Q2592" i="1"/>
  <c r="Q2605" i="1"/>
  <c r="Q499" i="1"/>
  <c r="Q1292" i="1"/>
  <c r="Q837" i="1"/>
  <c r="Q2878" i="1"/>
  <c r="Q1773" i="1"/>
  <c r="Q1565" i="1"/>
  <c r="Q1591" i="1"/>
  <c r="Q2527" i="1"/>
  <c r="Q486" i="1"/>
  <c r="Q798" i="1"/>
  <c r="Q2085" i="1"/>
  <c r="Q226" i="1"/>
  <c r="Q2098" i="1"/>
  <c r="Q2137" i="1"/>
  <c r="Q1240" i="1"/>
  <c r="Q1448" i="1"/>
  <c r="Q473" i="1"/>
  <c r="Q2683" i="1"/>
  <c r="Q2254" i="1"/>
  <c r="T2033" i="1"/>
  <c r="T1669" i="1"/>
  <c r="T2852" i="1"/>
  <c r="T1916" i="1"/>
  <c r="T395" i="1"/>
  <c r="T720" i="1"/>
  <c r="T2332" i="1"/>
  <c r="T1565" i="1"/>
  <c r="T1448" i="1"/>
  <c r="T2683" i="1"/>
  <c r="T1981" i="1"/>
  <c r="T1604" i="1"/>
  <c r="T1344" i="1"/>
  <c r="T1513" i="1"/>
  <c r="T577" i="1"/>
  <c r="T187" i="1"/>
  <c r="T1396" i="1"/>
  <c r="T2800" i="1"/>
  <c r="T382" i="1"/>
  <c r="T1318" i="1"/>
  <c r="T629" i="1"/>
  <c r="T2839" i="1"/>
  <c r="T2202" i="1"/>
  <c r="T356" i="1"/>
  <c r="T2709" i="1"/>
  <c r="T252" i="1"/>
  <c r="T408" i="1"/>
  <c r="T2475" i="1"/>
  <c r="T1903" i="1"/>
  <c r="T2241" i="1"/>
  <c r="T2059" i="1"/>
  <c r="T2215" i="1"/>
  <c r="T1097" i="1"/>
  <c r="T2501" i="1"/>
  <c r="T1409" i="1"/>
  <c r="T525" i="1"/>
  <c r="T2891" i="1"/>
  <c r="T1799" i="1"/>
  <c r="T122" i="1"/>
  <c r="T2150" i="1"/>
  <c r="T2514" i="1"/>
  <c r="T109" i="1"/>
  <c r="T1617" i="1"/>
  <c r="T1851" i="1"/>
  <c r="T1864" i="1"/>
  <c r="T1578" i="1"/>
  <c r="T2111" i="1"/>
  <c r="T278" i="1"/>
  <c r="T1929" i="1"/>
  <c r="T1812" i="1"/>
  <c r="T2748" i="1"/>
  <c r="T2605" i="1"/>
  <c r="T837" i="1"/>
  <c r="T2306" i="1"/>
  <c r="T2267" i="1"/>
  <c r="T317" i="1"/>
  <c r="T1591" i="1"/>
  <c r="T2527" i="1"/>
  <c r="T486" i="1"/>
  <c r="T226" i="1"/>
  <c r="T1162" i="1"/>
  <c r="T2098" i="1"/>
  <c r="T2865" i="1"/>
  <c r="T1149" i="1"/>
  <c r="T876" i="1"/>
  <c r="T1968" i="1"/>
  <c r="T2930" i="1"/>
  <c r="T655" i="1"/>
  <c r="T2046" i="1"/>
  <c r="T967" i="1"/>
  <c r="T2384" i="1"/>
  <c r="T1305" i="1"/>
  <c r="T2254" i="1"/>
  <c r="T2917" i="1"/>
  <c r="T460" i="1"/>
  <c r="T811" i="1"/>
  <c r="T759" i="1"/>
  <c r="T1747" i="1"/>
  <c r="T447" i="1"/>
  <c r="T343" i="1"/>
  <c r="T733" i="1"/>
  <c r="T1955" i="1"/>
  <c r="T1019" i="1"/>
  <c r="T681" i="1"/>
  <c r="T148" i="1"/>
  <c r="T2670" i="1"/>
  <c r="T1175" i="1"/>
  <c r="T265" i="1"/>
  <c r="T2592" i="1"/>
  <c r="T1292" i="1"/>
  <c r="T2878" i="1"/>
  <c r="T798" i="1"/>
  <c r="T2228" i="1"/>
  <c r="T2904" i="1"/>
  <c r="T746" i="1"/>
  <c r="T1994" i="1"/>
  <c r="T1032" i="1"/>
  <c r="T1838" i="1"/>
  <c r="T2124" i="1"/>
  <c r="T96" i="1"/>
  <c r="T1539" i="1"/>
  <c r="T1383" i="1"/>
  <c r="T2319" i="1"/>
  <c r="T2540" i="1"/>
  <c r="T200" i="1"/>
  <c r="T902" i="1"/>
  <c r="T2579" i="1"/>
  <c r="T1110" i="1"/>
  <c r="T213" i="1"/>
  <c r="T2410" i="1"/>
  <c r="T70" i="1"/>
  <c r="T1188" i="1"/>
  <c r="T421" i="1"/>
  <c r="T2176" i="1"/>
  <c r="T1474" i="1"/>
  <c r="T2735" i="1"/>
  <c r="T2969" i="1"/>
  <c r="T1058" i="1"/>
  <c r="T135" i="1"/>
  <c r="T1370" i="1"/>
  <c r="T239" i="1"/>
  <c r="T1695" i="1"/>
  <c r="T2631" i="1"/>
  <c r="T1708" i="1"/>
  <c r="T2657" i="1"/>
  <c r="T1461" i="1"/>
  <c r="T1656" i="1"/>
  <c r="T889" i="1"/>
  <c r="T434" i="1"/>
  <c r="T2345" i="1"/>
  <c r="T2722" i="1"/>
  <c r="T1942" i="1"/>
  <c r="T551" i="1"/>
  <c r="T2943" i="1"/>
  <c r="T2553" i="1"/>
  <c r="T863" i="1"/>
  <c r="T2826" i="1"/>
  <c r="T2085" i="1"/>
  <c r="T83" i="1"/>
  <c r="T2761" i="1"/>
  <c r="T2163" i="1"/>
  <c r="T2644" i="1"/>
  <c r="T2189" i="1"/>
  <c r="T590" i="1"/>
  <c r="T2423" i="1"/>
  <c r="T1201" i="1"/>
  <c r="T1227" i="1"/>
  <c r="T473" i="1"/>
  <c r="T1721" i="1"/>
  <c r="T1487" i="1"/>
  <c r="T1214" i="1"/>
  <c r="T668" i="1"/>
  <c r="T2280" i="1"/>
  <c r="T616" i="1"/>
  <c r="T1552" i="1"/>
  <c r="T2488" i="1"/>
  <c r="T2982" i="1"/>
  <c r="T1266" i="1"/>
  <c r="T330" i="1"/>
  <c r="T824" i="1"/>
  <c r="T2696" i="1"/>
  <c r="T1643" i="1"/>
  <c r="T538" i="1"/>
  <c r="T1682" i="1"/>
  <c r="T915" i="1"/>
  <c r="T1877" i="1"/>
  <c r="T2358" i="1"/>
  <c r="T369" i="1"/>
  <c r="T1123" i="1"/>
  <c r="T564" i="1"/>
  <c r="T1500" i="1"/>
  <c r="T2436" i="1"/>
  <c r="T2462" i="1"/>
  <c r="T1357" i="1"/>
  <c r="T772" i="1"/>
  <c r="T2774" i="1"/>
  <c r="T928" i="1"/>
  <c r="T2618" i="1"/>
  <c r="T694" i="1"/>
  <c r="T1630" i="1"/>
  <c r="T2566" i="1"/>
  <c r="T603" i="1"/>
  <c r="T941" i="1"/>
  <c r="T1253" i="1"/>
  <c r="T1279" i="1"/>
  <c r="T2813" i="1"/>
  <c r="T954" i="1"/>
  <c r="T850" i="1"/>
  <c r="T2449" i="1"/>
  <c r="T2956" i="1"/>
  <c r="T2787" i="1"/>
  <c r="T1786" i="1"/>
  <c r="T291" i="1"/>
  <c r="T1084" i="1"/>
  <c r="T1435" i="1"/>
  <c r="T2371" i="1"/>
  <c r="T1136" i="1"/>
  <c r="T2072" i="1"/>
  <c r="T1006" i="1"/>
  <c r="T707" i="1"/>
  <c r="T1071" i="1"/>
  <c r="T2007" i="1"/>
  <c r="T499" i="1"/>
  <c r="T1422" i="1"/>
  <c r="T642" i="1"/>
  <c r="T1890" i="1"/>
  <c r="T1526" i="1"/>
  <c r="T1331" i="1"/>
  <c r="T2397" i="1"/>
  <c r="T1825" i="1"/>
  <c r="T2137" i="1"/>
  <c r="T1240" i="1"/>
  <c r="T2293" i="1"/>
  <c r="T304" i="1"/>
  <c r="T785" i="1"/>
  <c r="T2020" i="1"/>
  <c r="T512" i="1"/>
  <c r="T1045" i="1"/>
  <c r="T57" i="1"/>
  <c r="L1754" i="1"/>
  <c r="L1759" i="1"/>
  <c r="L1756" i="1"/>
  <c r="L1728" i="1"/>
  <c r="L1733" i="1"/>
  <c r="L14" i="1"/>
  <c r="L18" i="1"/>
  <c r="L976" i="1"/>
  <c r="L972" i="1"/>
  <c r="L980" i="1"/>
  <c r="L2992" i="1"/>
  <c r="L2993" i="1"/>
  <c r="L2994" i="1"/>
  <c r="L1766" i="1"/>
  <c r="L1771" i="1"/>
  <c r="L1765" i="1"/>
  <c r="L991" i="1"/>
  <c r="L983" i="1"/>
  <c r="L993" i="1"/>
  <c r="L157" i="1"/>
  <c r="L151" i="1"/>
  <c r="L31" i="1"/>
  <c r="L29" i="1"/>
  <c r="L28" i="1"/>
  <c r="L42" i="1"/>
  <c r="L35" i="1"/>
  <c r="L1750" i="1"/>
  <c r="L1757" i="1"/>
  <c r="L1729" i="1"/>
  <c r="L1734" i="1"/>
  <c r="L1731" i="1"/>
  <c r="L12" i="1"/>
  <c r="L9" i="1"/>
  <c r="L970" i="1"/>
  <c r="L978" i="1"/>
  <c r="L971" i="1"/>
  <c r="L2990" i="1"/>
  <c r="L2991" i="1"/>
  <c r="L2989" i="1"/>
  <c r="L1764" i="1"/>
  <c r="L1772" i="1"/>
  <c r="L1769" i="1"/>
  <c r="L990" i="1"/>
  <c r="L985" i="1"/>
  <c r="L988" i="1"/>
  <c r="L156" i="1"/>
  <c r="L159" i="1"/>
  <c r="L160" i="1"/>
  <c r="L22" i="1"/>
  <c r="L21" i="1"/>
  <c r="L39" i="1"/>
  <c r="L44" i="1"/>
  <c r="L36" i="1"/>
  <c r="L1753" i="1"/>
  <c r="L1755" i="1"/>
  <c r="L1760" i="1"/>
  <c r="L1726" i="1"/>
  <c r="L1732" i="1"/>
  <c r="L1727" i="1"/>
  <c r="L15" i="1"/>
  <c r="L16" i="1"/>
  <c r="L11" i="1"/>
  <c r="L977" i="1"/>
  <c r="L974" i="1"/>
  <c r="L2986" i="1"/>
  <c r="L2987" i="1"/>
  <c r="L2988" i="1"/>
  <c r="L1773" i="1"/>
  <c r="L1763" i="1"/>
  <c r="L984" i="1"/>
  <c r="L992" i="1"/>
  <c r="L155" i="1"/>
  <c r="L161" i="1"/>
  <c r="L152" i="1"/>
  <c r="L23" i="1"/>
  <c r="L26" i="1"/>
  <c r="L24" i="1"/>
  <c r="L40" i="1"/>
  <c r="L43" i="1"/>
  <c r="L34" i="1"/>
  <c r="L1751" i="1"/>
  <c r="L1758" i="1"/>
  <c r="L1752" i="1"/>
  <c r="L1730" i="1"/>
  <c r="L1724" i="1"/>
  <c r="L1725" i="1"/>
  <c r="L13" i="1"/>
  <c r="L10" i="1"/>
  <c r="L17" i="1"/>
  <c r="L979" i="1"/>
  <c r="L973" i="1"/>
  <c r="L975" i="1"/>
  <c r="L2995" i="1"/>
  <c r="L2985" i="1"/>
  <c r="L1770" i="1"/>
  <c r="L1767" i="1"/>
  <c r="L1768" i="1"/>
  <c r="L986" i="1"/>
  <c r="L989" i="1"/>
  <c r="L987" i="1"/>
  <c r="L154" i="1"/>
  <c r="L153" i="1"/>
  <c r="L158" i="1"/>
  <c r="L27" i="1"/>
  <c r="L25" i="1"/>
  <c r="L30" i="1"/>
  <c r="L38" i="1"/>
  <c r="L37" i="1"/>
  <c r="L41" i="1"/>
  <c r="L8" i="1"/>
  <c r="H3055" i="1"/>
  <c r="I3055" i="1" s="1"/>
  <c r="H2997" i="1"/>
  <c r="H410" i="2"/>
  <c r="L85" i="2"/>
  <c r="L97" i="2" s="1"/>
  <c r="P97" i="2" s="1"/>
  <c r="K97" i="2"/>
  <c r="K2424" i="1"/>
  <c r="K71" i="1"/>
  <c r="K1800" i="1"/>
  <c r="K149" i="1"/>
  <c r="K2697" i="1"/>
  <c r="K188" i="1"/>
  <c r="K890" i="1"/>
  <c r="K526" i="1"/>
  <c r="K2723" i="1"/>
  <c r="L72" i="2"/>
  <c r="L84" i="2" s="1"/>
  <c r="P84" i="2" s="1"/>
  <c r="K84" i="2"/>
  <c r="K929" i="1"/>
  <c r="K2073" i="1"/>
  <c r="K1774" i="1"/>
  <c r="L1762" i="1"/>
  <c r="K1176" i="1"/>
  <c r="K916" i="1"/>
  <c r="K630" i="1"/>
  <c r="K1930" i="1"/>
  <c r="K2385" i="1"/>
  <c r="K2099" i="1"/>
  <c r="K643" i="1"/>
  <c r="K1436" i="1"/>
  <c r="K2151" i="1"/>
  <c r="K1384" i="1"/>
  <c r="K773" i="1"/>
  <c r="K2541" i="1"/>
  <c r="K539" i="1"/>
  <c r="K968" i="1"/>
  <c r="K2580" i="1"/>
  <c r="K1241" i="1"/>
  <c r="K955" i="1"/>
  <c r="K2346" i="1"/>
  <c r="K2853" i="1"/>
  <c r="K1852" i="1"/>
  <c r="L293" i="2"/>
  <c r="L305" i="2" s="1"/>
  <c r="P305" i="2" s="1"/>
  <c r="K305" i="2"/>
  <c r="K838" i="1"/>
  <c r="K591" i="1"/>
  <c r="K123" i="1"/>
  <c r="K357" i="1"/>
  <c r="K864" i="1"/>
  <c r="K1046" i="1"/>
  <c r="K1111" i="1"/>
  <c r="K435" i="1"/>
  <c r="K422" i="1"/>
  <c r="K2138" i="1"/>
  <c r="K2658" i="1"/>
  <c r="K1124" i="1"/>
  <c r="K825" i="1"/>
  <c r="K97" i="1"/>
  <c r="K1683" i="1"/>
  <c r="L7" i="1"/>
  <c r="I3006" i="1"/>
  <c r="J3006" i="1" s="1"/>
  <c r="K19" i="1"/>
  <c r="I2999" i="1"/>
  <c r="K2593" i="1"/>
  <c r="K851" i="1"/>
  <c r="E3013" i="1"/>
  <c r="H3054" i="1"/>
  <c r="K1995" i="1"/>
  <c r="K2749" i="1"/>
  <c r="K2008" i="1"/>
  <c r="K1397" i="1"/>
  <c r="K331" i="2"/>
  <c r="L319" i="2"/>
  <c r="L331" i="2" s="1"/>
  <c r="P331" i="2" s="1"/>
  <c r="K1228" i="1"/>
  <c r="K1332" i="1"/>
  <c r="K396" i="1"/>
  <c r="K1748" i="1"/>
  <c r="L306" i="2"/>
  <c r="L318" i="2" s="1"/>
  <c r="P318" i="2" s="1"/>
  <c r="K318" i="2"/>
  <c r="K786" i="1"/>
  <c r="K1345" i="1"/>
  <c r="H3053" i="1"/>
  <c r="E3004" i="1"/>
  <c r="E3009" i="1" s="1"/>
  <c r="K617" i="1"/>
  <c r="K2671" i="1"/>
  <c r="K2437" i="1"/>
  <c r="L46" i="2"/>
  <c r="L58" i="2" s="1"/>
  <c r="P58" i="2" s="1"/>
  <c r="K58" i="2"/>
  <c r="K344" i="1"/>
  <c r="D13" i="5"/>
  <c r="E3001" i="1"/>
  <c r="K1410" i="1"/>
  <c r="K877" i="1"/>
  <c r="K1085" i="1"/>
  <c r="K2190" i="1"/>
  <c r="K2229" i="1"/>
  <c r="K1072" i="1"/>
  <c r="K1813" i="1"/>
  <c r="K2203" i="1"/>
  <c r="K1969" i="1"/>
  <c r="K513" i="1"/>
  <c r="K1631" i="1"/>
  <c r="K1514" i="1"/>
  <c r="K1917" i="1"/>
  <c r="K981" i="1"/>
  <c r="L969" i="1"/>
  <c r="I3000" i="1"/>
  <c r="I3018" i="1"/>
  <c r="K552" i="1"/>
  <c r="K1059" i="1"/>
  <c r="Q2997" i="1"/>
  <c r="K474" i="1"/>
  <c r="K656" i="1"/>
  <c r="K110" i="1"/>
  <c r="K812" i="1"/>
  <c r="K1371" i="1"/>
  <c r="K305" i="1"/>
  <c r="K2177" i="1"/>
  <c r="K1527" i="1"/>
  <c r="K1982" i="1"/>
  <c r="K214" i="1"/>
  <c r="K2450" i="1"/>
  <c r="L59" i="2"/>
  <c r="L71" i="2" s="1"/>
  <c r="P71" i="2" s="1"/>
  <c r="K71" i="2"/>
  <c r="K1605" i="1"/>
  <c r="K1358" i="1"/>
  <c r="L189" i="2"/>
  <c r="L201" i="2" s="1"/>
  <c r="P201" i="2" s="1"/>
  <c r="K201" i="2"/>
  <c r="K2801" i="1"/>
  <c r="K1475" i="1"/>
  <c r="K2931" i="1"/>
  <c r="K2294" i="1"/>
  <c r="K2983" i="1"/>
  <c r="K2515" i="1"/>
  <c r="K409" i="1"/>
  <c r="K1696" i="1"/>
  <c r="K2632" i="1"/>
  <c r="K2216" i="1"/>
  <c r="K2619" i="1"/>
  <c r="K2814" i="1"/>
  <c r="K1020" i="1"/>
  <c r="E3014" i="1"/>
  <c r="E3029" i="1" s="1"/>
  <c r="K682" i="1"/>
  <c r="K2879" i="1"/>
  <c r="K1657" i="1"/>
  <c r="K2944" i="1"/>
  <c r="K227" i="1"/>
  <c r="L345" i="2"/>
  <c r="L357" i="2" s="1"/>
  <c r="P357" i="2" s="1"/>
  <c r="K357" i="2"/>
  <c r="K149" i="2"/>
  <c r="L137" i="2"/>
  <c r="L149" i="2" s="1"/>
  <c r="P149" i="2" s="1"/>
  <c r="K331" i="1"/>
  <c r="K669" i="1"/>
  <c r="L267" i="2"/>
  <c r="L279" i="2" s="1"/>
  <c r="P279" i="2" s="1"/>
  <c r="K279" i="2"/>
  <c r="L163" i="2"/>
  <c r="L175" i="2" s="1"/>
  <c r="P175" i="2" s="1"/>
  <c r="K175" i="2"/>
  <c r="L7" i="2"/>
  <c r="I411" i="2"/>
  <c r="I418" i="2"/>
  <c r="K19" i="2"/>
  <c r="K1254" i="1"/>
  <c r="K2736" i="1"/>
  <c r="K903" i="1"/>
  <c r="K1709" i="1"/>
  <c r="K2398" i="1"/>
  <c r="K760" i="1"/>
  <c r="K1618" i="1"/>
  <c r="K58" i="1"/>
  <c r="I3005" i="1"/>
  <c r="I2998" i="1"/>
  <c r="K448" i="1"/>
  <c r="K1553" i="1"/>
  <c r="K1566" i="1"/>
  <c r="L20" i="1"/>
  <c r="K32" i="1"/>
  <c r="K1449" i="1"/>
  <c r="K2307" i="1"/>
  <c r="K2125" i="1"/>
  <c r="K2333" i="1"/>
  <c r="K2957" i="1"/>
  <c r="K2255" i="1"/>
  <c r="K292" i="1"/>
  <c r="K2411" i="1"/>
  <c r="K1098" i="1"/>
  <c r="L332" i="2"/>
  <c r="L344" i="2" s="1"/>
  <c r="P344" i="2" s="1"/>
  <c r="K344" i="2"/>
  <c r="K214" i="2"/>
  <c r="L202" i="2"/>
  <c r="L214" i="2" s="1"/>
  <c r="P214" i="2" s="1"/>
  <c r="K2489" i="1"/>
  <c r="L254" i="2"/>
  <c r="L266" i="2" s="1"/>
  <c r="P266" i="2" s="1"/>
  <c r="K266" i="2"/>
  <c r="L124" i="2"/>
  <c r="L136" i="2" s="1"/>
  <c r="P136" i="2" s="1"/>
  <c r="K136" i="2"/>
  <c r="K279" i="1"/>
  <c r="K266" i="1"/>
  <c r="K1501" i="1"/>
  <c r="K1891" i="1"/>
  <c r="K2827" i="1"/>
  <c r="K487" i="1"/>
  <c r="K1007" i="1"/>
  <c r="L982" i="1"/>
  <c r="K994" i="1"/>
  <c r="K2047" i="1"/>
  <c r="K2840" i="1"/>
  <c r="K1215" i="1"/>
  <c r="K1163" i="1"/>
  <c r="K1202" i="1"/>
  <c r="L241" i="2"/>
  <c r="L253" i="2" s="1"/>
  <c r="P253" i="2" s="1"/>
  <c r="K253" i="2"/>
  <c r="K2554" i="1"/>
  <c r="K84" i="1"/>
  <c r="K253" i="1"/>
  <c r="K2918" i="1"/>
  <c r="K2320" i="1"/>
  <c r="K747" i="1"/>
  <c r="K578" i="1"/>
  <c r="L358" i="2"/>
  <c r="L370" i="2" s="1"/>
  <c r="P370" i="2" s="1"/>
  <c r="K370" i="2"/>
  <c r="L33" i="2"/>
  <c r="L45" i="2" s="1"/>
  <c r="P45" i="2" s="1"/>
  <c r="P426" i="2" s="1"/>
  <c r="K45" i="2"/>
  <c r="K2476" i="1"/>
  <c r="K1462" i="1"/>
  <c r="K240" i="1"/>
  <c r="K162" i="2"/>
  <c r="L150" i="2"/>
  <c r="L162" i="2" s="1"/>
  <c r="P162" i="2" s="1"/>
  <c r="E417" i="2"/>
  <c r="E422" i="2" s="1"/>
  <c r="H456" i="2"/>
  <c r="E426" i="2"/>
  <c r="K799" i="1"/>
  <c r="K1670" i="1"/>
  <c r="L20" i="2"/>
  <c r="L32" i="2" s="1"/>
  <c r="P32" i="2" s="1"/>
  <c r="K32" i="2"/>
  <c r="K1306" i="1"/>
  <c r="K1293" i="1"/>
  <c r="K708" i="1"/>
  <c r="K2086" i="1"/>
  <c r="K1189" i="1"/>
  <c r="K1904" i="1"/>
  <c r="K2359" i="1"/>
  <c r="K1267" i="1"/>
  <c r="K2463" i="1"/>
  <c r="K370" i="1"/>
  <c r="K292" i="2"/>
  <c r="L280" i="2"/>
  <c r="L292" i="2" s="1"/>
  <c r="P292" i="2" s="1"/>
  <c r="K1540" i="1"/>
  <c r="K695" i="1"/>
  <c r="K2710" i="1"/>
  <c r="K2372" i="1"/>
  <c r="K318" i="1"/>
  <c r="K1878" i="1"/>
  <c r="K500" i="1"/>
  <c r="K2502" i="1"/>
  <c r="K2775" i="1"/>
  <c r="K2996" i="1"/>
  <c r="L2984" i="1"/>
  <c r="I3020" i="1"/>
  <c r="J3020" i="1" s="1"/>
  <c r="K1956" i="1"/>
  <c r="D31" i="5"/>
  <c r="E414" i="2"/>
  <c r="K2021" i="1"/>
  <c r="K2684" i="1"/>
  <c r="K2112" i="1"/>
  <c r="I3007" i="1"/>
  <c r="J3007" i="1" s="1"/>
  <c r="L150" i="1"/>
  <c r="K162" i="1"/>
  <c r="E3021" i="1"/>
  <c r="K1033" i="1"/>
  <c r="K1826" i="1"/>
  <c r="L215" i="2"/>
  <c r="L227" i="2" s="1"/>
  <c r="P227" i="2" s="1"/>
  <c r="K227" i="2"/>
  <c r="L33" i="1"/>
  <c r="K45" i="1"/>
  <c r="K201" i="1"/>
  <c r="K1319" i="1"/>
  <c r="K1865" i="1"/>
  <c r="K461" i="1"/>
  <c r="K1488" i="1"/>
  <c r="K2606" i="1"/>
  <c r="K942" i="1"/>
  <c r="K1644" i="1"/>
  <c r="L111" i="2"/>
  <c r="L123" i="2" s="1"/>
  <c r="P123" i="2" s="1"/>
  <c r="K123" i="2"/>
  <c r="L384" i="2"/>
  <c r="L396" i="2" s="1"/>
  <c r="P396" i="2" s="1"/>
  <c r="K396" i="2"/>
  <c r="K1722" i="1"/>
  <c r="L1749" i="1"/>
  <c r="K1761" i="1"/>
  <c r="K1839" i="1"/>
  <c r="K734" i="1"/>
  <c r="K2060" i="1"/>
  <c r="K2281" i="1"/>
  <c r="K2034" i="1"/>
  <c r="L1723" i="1"/>
  <c r="K1735" i="1"/>
  <c r="K1579" i="1"/>
  <c r="K1150" i="1"/>
  <c r="K2528" i="1"/>
  <c r="K2970" i="1"/>
  <c r="K2788" i="1"/>
  <c r="K721" i="1"/>
  <c r="H3056" i="1"/>
  <c r="I3056" i="1" s="1"/>
  <c r="E3015" i="1"/>
  <c r="E3030" i="1" s="1"/>
  <c r="K2268" i="1"/>
  <c r="K1280" i="1"/>
  <c r="K2242" i="1"/>
  <c r="K1423" i="1"/>
  <c r="K2567" i="1"/>
  <c r="L228" i="2"/>
  <c r="L240" i="2" s="1"/>
  <c r="P240" i="2" s="1"/>
  <c r="K240" i="2"/>
  <c r="K1592" i="1"/>
  <c r="K1787" i="1"/>
  <c r="K565" i="1"/>
  <c r="L176" i="2"/>
  <c r="L188" i="2" s="1"/>
  <c r="P188" i="2" s="1"/>
  <c r="K188" i="2"/>
  <c r="K1137" i="1"/>
  <c r="K2892" i="1"/>
  <c r="L98" i="2"/>
  <c r="L110" i="2" s="1"/>
  <c r="P110" i="2" s="1"/>
  <c r="K110" i="2"/>
  <c r="L371" i="2"/>
  <c r="L383" i="2" s="1"/>
  <c r="P383" i="2" s="1"/>
  <c r="K383" i="2"/>
  <c r="K136" i="1"/>
  <c r="K1943" i="1"/>
  <c r="L397" i="2"/>
  <c r="L409" i="2" s="1"/>
  <c r="P409" i="2" s="1"/>
  <c r="K409" i="2"/>
  <c r="K2905" i="1"/>
  <c r="K2762" i="1"/>
  <c r="K2866" i="1"/>
  <c r="K2164" i="1"/>
  <c r="K604" i="1"/>
  <c r="K2645" i="1"/>
  <c r="K383" i="1"/>
  <c r="L1506" i="1" l="1"/>
  <c r="L1502" i="1"/>
  <c r="L2912" i="1"/>
  <c r="L1034" i="1"/>
  <c r="L1044" i="1"/>
  <c r="L1976" i="1"/>
  <c r="L1031" i="1"/>
  <c r="L1025" i="1"/>
  <c r="L1206" i="1"/>
  <c r="L2249" i="1"/>
  <c r="L2245" i="1"/>
  <c r="L1301" i="1"/>
  <c r="L1485" i="1"/>
  <c r="L1486" i="1"/>
  <c r="L504" i="1"/>
  <c r="L2376" i="1"/>
  <c r="L2374" i="1"/>
  <c r="L966" i="1"/>
  <c r="L2039" i="1"/>
  <c r="L2042" i="1"/>
  <c r="L2673" i="1"/>
  <c r="L1719" i="1"/>
  <c r="L1716" i="1"/>
  <c r="L2011" i="1"/>
  <c r="L774" i="1"/>
  <c r="L782" i="1"/>
  <c r="L470" i="1"/>
  <c r="L294" i="1"/>
  <c r="L293" i="1"/>
  <c r="L1220" i="1"/>
  <c r="L2292" i="1"/>
  <c r="L2290" i="1"/>
  <c r="L1191" i="1"/>
  <c r="L2418" i="1"/>
  <c r="L2420" i="1"/>
  <c r="L1993" i="1"/>
  <c r="L582" i="1"/>
  <c r="L589" i="1"/>
  <c r="L1446" i="1"/>
  <c r="L2184" i="1"/>
  <c r="L2186" i="1"/>
  <c r="L738" i="1"/>
  <c r="L651" i="1"/>
  <c r="L645" i="1"/>
  <c r="L2642" i="1"/>
  <c r="L2922" i="1"/>
  <c r="L2920" i="1"/>
  <c r="L1229" i="1"/>
  <c r="L2155" i="1"/>
  <c r="L2154" i="1"/>
  <c r="L2135" i="1"/>
  <c r="L2754" i="1"/>
  <c r="L2759" i="1"/>
  <c r="L1814" i="1"/>
  <c r="L2894" i="1"/>
  <c r="L2895" i="1"/>
  <c r="L1967" i="1"/>
  <c r="L82" i="1"/>
  <c r="L77" i="1"/>
  <c r="L869" i="1"/>
  <c r="L1148" i="1"/>
  <c r="L1146" i="1"/>
  <c r="L2857" i="1"/>
  <c r="L2096" i="1"/>
  <c r="L2089" i="1"/>
  <c r="L1157" i="1"/>
  <c r="L217" i="1"/>
  <c r="L220" i="1"/>
  <c r="L2386" i="1"/>
  <c r="L1320" i="1"/>
  <c r="L1326" i="1"/>
  <c r="L2075" i="1"/>
  <c r="L2222" i="1"/>
  <c r="L2220" i="1"/>
  <c r="L1518" i="1"/>
  <c r="L790" i="1"/>
  <c r="L2819" i="1"/>
  <c r="L2823" i="1"/>
  <c r="L1879" i="1"/>
  <c r="L631" i="1"/>
  <c r="L641" i="1"/>
  <c r="L2518" i="1"/>
  <c r="L1583" i="1"/>
  <c r="L314" i="1"/>
  <c r="L309" i="1"/>
  <c r="L2263" i="1"/>
  <c r="L862" i="1"/>
  <c r="L861" i="1"/>
  <c r="L2546" i="1"/>
  <c r="L2871" i="1"/>
  <c r="L2300" i="1"/>
  <c r="L836" i="1"/>
  <c r="L828" i="1"/>
  <c r="L1287" i="1"/>
  <c r="L1413" i="1"/>
  <c r="L1421" i="1"/>
  <c r="L2330" i="1"/>
  <c r="L2325" i="1"/>
  <c r="L2936" i="1"/>
  <c r="L2004" i="1"/>
  <c r="L2000" i="1"/>
  <c r="L1065" i="1"/>
  <c r="L2601" i="1"/>
  <c r="L2599" i="1"/>
  <c r="L2587" i="1"/>
  <c r="L262" i="1"/>
  <c r="L2742" i="1"/>
  <c r="L1807" i="1"/>
  <c r="L1808" i="1"/>
  <c r="L697" i="1"/>
  <c r="L543" i="1"/>
  <c r="L548" i="1"/>
  <c r="L1935" i="1"/>
  <c r="L1004" i="1"/>
  <c r="L995" i="1"/>
  <c r="L52" i="1"/>
  <c r="L1166" i="1"/>
  <c r="L1170" i="1"/>
  <c r="L1925" i="1"/>
  <c r="L2066" i="1"/>
  <c r="L2061" i="1"/>
  <c r="L1125" i="1"/>
  <c r="L270" i="1"/>
  <c r="L2663" i="1"/>
  <c r="L2369" i="1"/>
  <c r="L2360" i="1"/>
  <c r="L1424" i="1"/>
  <c r="L1076" i="1"/>
  <c r="L1073" i="1"/>
  <c r="L143" i="1"/>
  <c r="L280" i="1"/>
  <c r="L290" i="1"/>
  <c r="L2108" i="1"/>
  <c r="L2712" i="1"/>
  <c r="L2716" i="1"/>
  <c r="L1781" i="1"/>
  <c r="L672" i="1"/>
  <c r="L677" i="1"/>
  <c r="L1577" i="1"/>
  <c r="L2337" i="1"/>
  <c r="L2340" i="1"/>
  <c r="L428" i="1"/>
  <c r="L1861" i="1"/>
  <c r="L2785" i="1"/>
  <c r="L1847" i="1"/>
  <c r="L1841" i="1"/>
  <c r="L2950" i="1"/>
  <c r="L2438" i="1"/>
  <c r="L2444" i="1"/>
  <c r="L880" i="1"/>
  <c r="L1655" i="1"/>
  <c r="L716" i="1"/>
  <c r="L393" i="1"/>
  <c r="L391" i="1"/>
  <c r="L839" i="1"/>
  <c r="L1012" i="1"/>
  <c r="L1014" i="1"/>
  <c r="L1457" i="1"/>
  <c r="L1610" i="1"/>
  <c r="L1607" i="1"/>
  <c r="L104" i="1"/>
  <c r="L1907" i="1"/>
  <c r="L1910" i="1"/>
  <c r="L948" i="1"/>
  <c r="L2802" i="1"/>
  <c r="L2808" i="1"/>
  <c r="L2512" i="1"/>
  <c r="L2140" i="1"/>
  <c r="L2147" i="1"/>
  <c r="L1268" i="1"/>
  <c r="L1247" i="1"/>
  <c r="L1242" i="1"/>
  <c r="L936" i="1"/>
  <c r="L119" i="1"/>
  <c r="L601" i="1"/>
  <c r="L1795" i="1"/>
  <c r="L2883" i="1"/>
  <c r="L1954" i="1"/>
  <c r="L1952" i="1"/>
  <c r="L2560" i="1"/>
  <c r="L1624" i="1"/>
  <c r="L1620" i="1"/>
  <c r="L690" i="1"/>
  <c r="L2611" i="1"/>
  <c r="L2609" i="1"/>
  <c r="L519" i="1"/>
  <c r="L2844" i="1"/>
  <c r="L2647" i="1"/>
  <c r="L917" i="1"/>
  <c r="L925" i="1"/>
  <c r="L1408" i="1"/>
  <c r="L2763" i="1"/>
  <c r="L2500" i="1"/>
  <c r="L1094" i="1"/>
  <c r="L761" i="1"/>
  <c r="L769" i="1"/>
  <c r="L2624" i="1"/>
  <c r="L1689" i="1"/>
  <c r="L1685" i="1"/>
  <c r="L1668" i="1"/>
  <c r="L1346" i="1"/>
  <c r="L1356" i="1"/>
  <c r="L732" i="1"/>
  <c r="L2451" i="1"/>
  <c r="L2461" i="1"/>
  <c r="L2430" i="1"/>
  <c r="L1499" i="1"/>
  <c r="L1498" i="1"/>
  <c r="L561" i="1"/>
  <c r="L238" i="1"/>
  <c r="L229" i="1"/>
  <c r="L1119" i="1"/>
  <c r="L2212" i="1"/>
  <c r="L2207" i="1"/>
  <c r="L360" i="1"/>
  <c r="L1365" i="1"/>
  <c r="L1361" i="1"/>
  <c r="L333" i="1"/>
  <c r="L2031" i="1"/>
  <c r="L2029" i="1"/>
  <c r="L2351" i="1"/>
  <c r="L1874" i="1"/>
  <c r="L1870" i="1"/>
  <c r="L2050" i="1"/>
  <c r="L127" i="1"/>
  <c r="L134" i="1"/>
  <c r="L1051" i="1"/>
  <c r="L905" i="1"/>
  <c r="L908" i="1"/>
  <c r="L446" i="1"/>
  <c r="L2962" i="1"/>
  <c r="L2959" i="1"/>
  <c r="L1677" i="1"/>
  <c r="L2730" i="1"/>
  <c r="L2733" i="1"/>
  <c r="L1508" i="1"/>
  <c r="L2913" i="1"/>
  <c r="L2911" i="1"/>
  <c r="L1039" i="1"/>
  <c r="L1979" i="1"/>
  <c r="L1971" i="1"/>
  <c r="L1030" i="1"/>
  <c r="L1203" i="1"/>
  <c r="L1211" i="1"/>
  <c r="L2251" i="1"/>
  <c r="L1299" i="1"/>
  <c r="L1300" i="1"/>
  <c r="L1476" i="1"/>
  <c r="L508" i="1"/>
  <c r="L511" i="1"/>
  <c r="L2379" i="1"/>
  <c r="L958" i="1"/>
  <c r="L2040" i="1"/>
  <c r="L2679" i="1"/>
  <c r="L2681" i="1"/>
  <c r="L1713" i="1"/>
  <c r="L2010" i="1"/>
  <c r="L2017" i="1"/>
  <c r="L780" i="1"/>
  <c r="L468" i="1"/>
  <c r="L462" i="1"/>
  <c r="L298" i="1"/>
  <c r="L1216" i="1"/>
  <c r="L1224" i="1"/>
  <c r="L2288" i="1"/>
  <c r="L1190" i="1"/>
  <c r="L1200" i="1"/>
  <c r="L2412" i="1"/>
  <c r="L1984" i="1"/>
  <c r="L1990" i="1"/>
  <c r="L581" i="1"/>
  <c r="L1443" i="1"/>
  <c r="L1442" i="1"/>
  <c r="L739" i="1"/>
  <c r="L648" i="1"/>
  <c r="L2637" i="1"/>
  <c r="L2641" i="1"/>
  <c r="L2925" i="1"/>
  <c r="L1235" i="1"/>
  <c r="L1239" i="1"/>
  <c r="L2157" i="1"/>
  <c r="L2134" i="1"/>
  <c r="L2128" i="1"/>
  <c r="L2750" i="1"/>
  <c r="L1817" i="1"/>
  <c r="L1819" i="1"/>
  <c r="L2897" i="1"/>
  <c r="L1964" i="1"/>
  <c r="L1966" i="1"/>
  <c r="L870" i="1"/>
  <c r="L872" i="1"/>
  <c r="L2859" i="1"/>
  <c r="L2091" i="1"/>
  <c r="L1155" i="1"/>
  <c r="L218" i="1"/>
  <c r="L2396" i="1"/>
  <c r="L2389" i="1"/>
  <c r="L1324" i="1"/>
  <c r="L2082" i="1"/>
  <c r="L2076" i="1"/>
  <c r="L2223" i="1"/>
  <c r="L1520" i="1"/>
  <c r="L1523" i="1"/>
  <c r="L796" i="1"/>
  <c r="L482" i="1"/>
  <c r="L476" i="1"/>
  <c r="L2815" i="1"/>
  <c r="L1886" i="1"/>
  <c r="L1885" i="1"/>
  <c r="L632" i="1"/>
  <c r="L2524" i="1"/>
  <c r="L2520" i="1"/>
  <c r="L1581" i="1"/>
  <c r="L1559" i="1"/>
  <c r="L1560" i="1"/>
  <c r="L311" i="1"/>
  <c r="L2265" i="1"/>
  <c r="L2258" i="1"/>
  <c r="L852" i="1"/>
  <c r="L2548" i="1"/>
  <c r="L2542" i="1"/>
  <c r="L2868" i="1"/>
  <c r="L2298" i="1"/>
  <c r="L2302" i="1"/>
  <c r="L835" i="1"/>
  <c r="L1282" i="1"/>
  <c r="L1284" i="1"/>
  <c r="L1416" i="1"/>
  <c r="L491" i="1"/>
  <c r="L498" i="1"/>
  <c r="L2329" i="1"/>
  <c r="L2932" i="1"/>
  <c r="L1064" i="1"/>
  <c r="L1067" i="1"/>
  <c r="L2603" i="1"/>
  <c r="L2590" i="1"/>
  <c r="L2586" i="1"/>
  <c r="L264" i="1"/>
  <c r="L2740" i="1"/>
  <c r="L1811" i="1"/>
  <c r="L703" i="1"/>
  <c r="L699" i="1"/>
  <c r="L545" i="1"/>
  <c r="L1931" i="1"/>
  <c r="L1938" i="1"/>
  <c r="L999" i="1"/>
  <c r="L47" i="1"/>
  <c r="L51" i="1"/>
  <c r="L1172" i="1"/>
  <c r="L1926" i="1"/>
  <c r="L1924" i="1"/>
  <c r="L2065" i="1"/>
  <c r="L1131" i="1"/>
  <c r="L1132" i="1"/>
  <c r="L277" i="1"/>
  <c r="L2660" i="1"/>
  <c r="L2665" i="1"/>
  <c r="L2365" i="1"/>
  <c r="L1429" i="1"/>
  <c r="L1433" i="1"/>
  <c r="L139" i="1"/>
  <c r="L285" i="1"/>
  <c r="L2104" i="1"/>
  <c r="L2107" i="1"/>
  <c r="L2719" i="1"/>
  <c r="L1776" i="1"/>
  <c r="L1784" i="1"/>
  <c r="L675" i="1"/>
  <c r="L1573" i="1"/>
  <c r="L1575" i="1"/>
  <c r="L2334" i="1"/>
  <c r="L424" i="1"/>
  <c r="L423" i="1"/>
  <c r="L1858" i="1"/>
  <c r="L2786" i="1"/>
  <c r="L2781" i="1"/>
  <c r="L1845" i="1"/>
  <c r="L2955" i="1"/>
  <c r="L2952" i="1"/>
  <c r="L2443" i="1"/>
  <c r="L881" i="1"/>
  <c r="L887" i="1"/>
  <c r="L1645" i="1"/>
  <c r="L717" i="1"/>
  <c r="L719" i="1"/>
  <c r="L392" i="1"/>
  <c r="L841" i="1"/>
  <c r="L1018" i="1"/>
  <c r="L1460" i="1"/>
  <c r="L1456" i="1"/>
  <c r="L1609" i="1"/>
  <c r="L106" i="1"/>
  <c r="L1908" i="1"/>
  <c r="L950" i="1"/>
  <c r="L945" i="1"/>
  <c r="L2810" i="1"/>
  <c r="L2511" i="1"/>
  <c r="L2508" i="1"/>
  <c r="L2144" i="1"/>
  <c r="L1276" i="1"/>
  <c r="L1273" i="1"/>
  <c r="L1252" i="1"/>
  <c r="L935" i="1"/>
  <c r="L937" i="1"/>
  <c r="L116" i="1"/>
  <c r="L599" i="1"/>
  <c r="L600" i="1"/>
  <c r="L1793" i="1"/>
  <c r="L2885" i="1"/>
  <c r="L2886" i="1"/>
  <c r="L1950" i="1"/>
  <c r="L2557" i="1"/>
  <c r="L2565" i="1"/>
  <c r="L1629" i="1"/>
  <c r="L689" i="1"/>
  <c r="L2617" i="1"/>
  <c r="L520" i="1"/>
  <c r="L2845" i="1"/>
  <c r="L2655" i="1"/>
  <c r="L2646" i="1"/>
  <c r="L922" i="1"/>
  <c r="L1399" i="1"/>
  <c r="L1405" i="1"/>
  <c r="L2769" i="1"/>
  <c r="L2494" i="1"/>
  <c r="L2498" i="1"/>
  <c r="L1091" i="1"/>
  <c r="L1697" i="1"/>
  <c r="L1700" i="1"/>
  <c r="L763" i="1"/>
  <c r="L2627" i="1"/>
  <c r="L2620" i="1"/>
  <c r="L1684" i="1"/>
  <c r="L1666" i="1"/>
  <c r="L1660" i="1"/>
  <c r="L1353" i="1"/>
  <c r="L728" i="1"/>
  <c r="L725" i="1"/>
  <c r="L2458" i="1"/>
  <c r="L2434" i="1"/>
  <c r="L562" i="1"/>
  <c r="L559" i="1"/>
  <c r="L237" i="1"/>
  <c r="L1117" i="1"/>
  <c r="L2214" i="1"/>
  <c r="L365" i="1"/>
  <c r="L1367" i="1"/>
  <c r="L342" i="1"/>
  <c r="L340" i="1"/>
  <c r="L2027" i="1"/>
  <c r="L2357" i="1"/>
  <c r="L2349" i="1"/>
  <c r="L1869" i="1"/>
  <c r="L2058" i="1"/>
  <c r="L2056" i="1"/>
  <c r="L132" i="1"/>
  <c r="L1047" i="1"/>
  <c r="L1055" i="1"/>
  <c r="L911" i="1"/>
  <c r="L442" i="1"/>
  <c r="L445" i="1"/>
  <c r="L2958" i="1"/>
  <c r="L1672" i="1"/>
  <c r="L2724" i="1"/>
  <c r="L1468" i="1"/>
  <c r="L1471" i="1"/>
  <c r="L536" i="1"/>
  <c r="L2232" i="1"/>
  <c r="L2234" i="1"/>
  <c r="L1640" i="1"/>
  <c r="L1742" i="1"/>
  <c r="L1737" i="1"/>
  <c r="L1900" i="1"/>
  <c r="L2695" i="1"/>
  <c r="L2691" i="1"/>
  <c r="L2910" i="1"/>
  <c r="L2916" i="1"/>
  <c r="L1038" i="1"/>
  <c r="L1980" i="1"/>
  <c r="L1970" i="1"/>
  <c r="L1021" i="1"/>
  <c r="L1210" i="1"/>
  <c r="L1207" i="1"/>
  <c r="L2252" i="1"/>
  <c r="L1302" i="1"/>
  <c r="L1480" i="1"/>
  <c r="L503" i="1"/>
  <c r="L502" i="1"/>
  <c r="L2377" i="1"/>
  <c r="L957" i="1"/>
  <c r="L959" i="1"/>
  <c r="L2045" i="1"/>
  <c r="L2680" i="1"/>
  <c r="L2672" i="1"/>
  <c r="L1714" i="1"/>
  <c r="L2018" i="1"/>
  <c r="L2012" i="1"/>
  <c r="L777" i="1"/>
  <c r="L463" i="1"/>
  <c r="L467" i="1"/>
  <c r="L297" i="1"/>
  <c r="L1223" i="1"/>
  <c r="L1221" i="1"/>
  <c r="L2283" i="1"/>
  <c r="L1196" i="1"/>
  <c r="L1198" i="1"/>
  <c r="L2421" i="1"/>
  <c r="L1983" i="1"/>
  <c r="L1986" i="1"/>
  <c r="L1447" i="1"/>
  <c r="L1437" i="1"/>
  <c r="L2188" i="1"/>
  <c r="L736" i="1"/>
  <c r="L745" i="1"/>
  <c r="L649" i="1"/>
  <c r="L2639" i="1"/>
  <c r="L2636" i="1"/>
  <c r="L2927" i="1"/>
  <c r="L1234" i="1"/>
  <c r="L1231" i="1"/>
  <c r="L2158" i="1"/>
  <c r="L2132" i="1"/>
  <c r="L2129" i="1"/>
  <c r="L2760" i="1"/>
  <c r="L1822" i="1"/>
  <c r="L1816" i="1"/>
  <c r="L2893" i="1"/>
  <c r="L1958" i="1"/>
  <c r="L1959" i="1"/>
  <c r="L81" i="1"/>
  <c r="L866" i="1"/>
  <c r="L1141" i="1"/>
  <c r="L2855" i="1"/>
  <c r="L2858" i="1"/>
  <c r="L2088" i="1"/>
  <c r="L1152" i="1"/>
  <c r="L1154" i="1"/>
  <c r="L225" i="1"/>
  <c r="L2395" i="1"/>
  <c r="L1321" i="1"/>
  <c r="L2078" i="1"/>
  <c r="L2081" i="1"/>
  <c r="L2219" i="1"/>
  <c r="L1517" i="1"/>
  <c r="L1525" i="1"/>
  <c r="L793" i="1"/>
  <c r="L477" i="1"/>
  <c r="L484" i="1"/>
  <c r="L2820" i="1"/>
  <c r="L1884" i="1"/>
  <c r="L2517" i="1"/>
  <c r="L2523" i="1"/>
  <c r="L1588" i="1"/>
  <c r="L1558" i="1"/>
  <c r="L1554" i="1"/>
  <c r="L308" i="1"/>
  <c r="L2259" i="1"/>
  <c r="L860" i="1"/>
  <c r="L2545" i="1"/>
  <c r="L2867" i="1"/>
  <c r="L2304" i="1"/>
  <c r="L2299" i="1"/>
  <c r="L831" i="1"/>
  <c r="L1281" i="1"/>
  <c r="L1285" i="1"/>
  <c r="L1417" i="1"/>
  <c r="L492" i="1"/>
  <c r="L495" i="1"/>
  <c r="L2322" i="1"/>
  <c r="L2941" i="1"/>
  <c r="L2940" i="1"/>
  <c r="L2005" i="1"/>
  <c r="L1070" i="1"/>
  <c r="L2604" i="1"/>
  <c r="L2581" i="1"/>
  <c r="L2584" i="1"/>
  <c r="L254" i="1"/>
  <c r="L2741" i="1"/>
  <c r="L2744" i="1"/>
  <c r="L1805" i="1"/>
  <c r="L702" i="1"/>
  <c r="L1934" i="1"/>
  <c r="L1005" i="1"/>
  <c r="L50" i="1"/>
  <c r="L56" i="1"/>
  <c r="L1168" i="1"/>
  <c r="L1923" i="1"/>
  <c r="L2069" i="1"/>
  <c r="L1129" i="1"/>
  <c r="L273" i="1"/>
  <c r="L2659" i="1"/>
  <c r="L2664" i="1"/>
  <c r="L2361" i="1"/>
  <c r="L1426" i="1"/>
  <c r="L1430" i="1"/>
  <c r="L1079" i="1"/>
  <c r="L141" i="1"/>
  <c r="L138" i="1"/>
  <c r="L282" i="1"/>
  <c r="L2101" i="1"/>
  <c r="L2103" i="1"/>
  <c r="L2721" i="1"/>
  <c r="L1785" i="1"/>
  <c r="L1780" i="1"/>
  <c r="L674" i="1"/>
  <c r="L1572" i="1"/>
  <c r="L1568" i="1"/>
  <c r="L2336" i="1"/>
  <c r="L432" i="1"/>
  <c r="L429" i="1"/>
  <c r="L1855" i="1"/>
  <c r="L2778" i="1"/>
  <c r="L1842" i="1"/>
  <c r="L2953" i="1"/>
  <c r="L2448" i="1"/>
  <c r="L879" i="1"/>
  <c r="L882" i="1"/>
  <c r="L1651" i="1"/>
  <c r="L712" i="1"/>
  <c r="L709" i="1"/>
  <c r="L387" i="1"/>
  <c r="L847" i="1"/>
  <c r="L848" i="1"/>
  <c r="L1015" i="1"/>
  <c r="L1455" i="1"/>
  <c r="L1451" i="1"/>
  <c r="L108" i="1"/>
  <c r="L107" i="1"/>
  <c r="L1914" i="1"/>
  <c r="L953" i="1"/>
  <c r="L2805" i="1"/>
  <c r="L2510" i="1"/>
  <c r="L2506" i="1"/>
  <c r="L1272" i="1"/>
  <c r="L1274" i="1"/>
  <c r="L1244" i="1"/>
  <c r="L934" i="1"/>
  <c r="L121" i="1"/>
  <c r="L597" i="1"/>
  <c r="L595" i="1"/>
  <c r="L1790" i="1"/>
  <c r="L2888" i="1"/>
  <c r="L2881" i="1"/>
  <c r="L1944" i="1"/>
  <c r="L2561" i="1"/>
  <c r="L2562" i="1"/>
  <c r="L1626" i="1"/>
  <c r="L692" i="1"/>
  <c r="L685" i="1"/>
  <c r="L523" i="1"/>
  <c r="L515" i="1"/>
  <c r="L2847" i="1"/>
  <c r="L2654" i="1"/>
  <c r="L2656" i="1"/>
  <c r="L927" i="1"/>
  <c r="L1503" i="1"/>
  <c r="L1510" i="1"/>
  <c r="L2906" i="1"/>
  <c r="L1037" i="1"/>
  <c r="L1040" i="1"/>
  <c r="L1974" i="1"/>
  <c r="L1028" i="1"/>
  <c r="L1029" i="1"/>
  <c r="L1204" i="1"/>
  <c r="L2253" i="1"/>
  <c r="L2250" i="1"/>
  <c r="L1294" i="1"/>
  <c r="L1479" i="1"/>
  <c r="L1483" i="1"/>
  <c r="L506" i="1"/>
  <c r="L2381" i="1"/>
  <c r="L2382" i="1"/>
  <c r="L962" i="1"/>
  <c r="L2035" i="1"/>
  <c r="L2043" i="1"/>
  <c r="L2677" i="1"/>
  <c r="L1711" i="1"/>
  <c r="L1717" i="1"/>
  <c r="L2016" i="1"/>
  <c r="L779" i="1"/>
  <c r="L775" i="1"/>
  <c r="L472" i="1"/>
  <c r="L295" i="1"/>
  <c r="L1218" i="1"/>
  <c r="L2286" i="1"/>
  <c r="L2285" i="1"/>
  <c r="L2415" i="1"/>
  <c r="L1992" i="1"/>
  <c r="L580" i="1"/>
  <c r="L583" i="1"/>
  <c r="L1438" i="1"/>
  <c r="L2179" i="1"/>
  <c r="L2183" i="1"/>
  <c r="L741" i="1"/>
  <c r="L644" i="1"/>
  <c r="L647" i="1"/>
  <c r="L1505" i="1"/>
  <c r="L2907" i="1"/>
  <c r="L2915" i="1"/>
  <c r="L1043" i="1"/>
  <c r="L1977" i="1"/>
  <c r="L1972" i="1"/>
  <c r="L1022" i="1"/>
  <c r="L1205" i="1"/>
  <c r="L1212" i="1"/>
  <c r="L1304" i="1"/>
  <c r="L1295" i="1"/>
  <c r="L1484" i="1"/>
  <c r="L501" i="1"/>
  <c r="L509" i="1"/>
  <c r="L2380" i="1"/>
  <c r="L964" i="1"/>
  <c r="L963" i="1"/>
  <c r="L2041" i="1"/>
  <c r="L2675" i="1"/>
  <c r="L1712" i="1"/>
  <c r="L2013" i="1"/>
  <c r="L2009" i="1"/>
  <c r="L778" i="1"/>
  <c r="L466" i="1"/>
  <c r="L299" i="1"/>
  <c r="L1219" i="1"/>
  <c r="L1217" i="1"/>
  <c r="L2282" i="1"/>
  <c r="L1193" i="1"/>
  <c r="L1192" i="1"/>
  <c r="L2419" i="1"/>
  <c r="L1985" i="1"/>
  <c r="L1991" i="1"/>
  <c r="L588" i="1"/>
  <c r="L1444" i="1"/>
  <c r="L2182" i="1"/>
  <c r="L740" i="1"/>
  <c r="L744" i="1"/>
  <c r="L654" i="1"/>
  <c r="L2634" i="1"/>
  <c r="L2635" i="1"/>
  <c r="L2921" i="1"/>
  <c r="L1233" i="1"/>
  <c r="L2160" i="1"/>
  <c r="L2126" i="1"/>
  <c r="L2751" i="1"/>
  <c r="L1821" i="1"/>
  <c r="L1818" i="1"/>
  <c r="L2902" i="1"/>
  <c r="L1962" i="1"/>
  <c r="L1965" i="1"/>
  <c r="L75" i="1"/>
  <c r="L871" i="1"/>
  <c r="L867" i="1"/>
  <c r="L1145" i="1"/>
  <c r="L2864" i="1"/>
  <c r="L2856" i="1"/>
  <c r="L1159" i="1"/>
  <c r="L1158" i="1"/>
  <c r="L2390" i="1"/>
  <c r="L2392" i="1"/>
  <c r="L1328" i="1"/>
  <c r="L2079" i="1"/>
  <c r="L2224" i="1"/>
  <c r="L1524" i="1"/>
  <c r="L1515" i="1"/>
  <c r="L789" i="1"/>
  <c r="L479" i="1"/>
  <c r="L478" i="1"/>
  <c r="L2816" i="1"/>
  <c r="L1887" i="1"/>
  <c r="L1880" i="1"/>
  <c r="L640" i="1"/>
  <c r="L2526" i="1"/>
  <c r="L1586" i="1"/>
  <c r="L1563" i="1"/>
  <c r="L1555" i="1"/>
  <c r="L310" i="1"/>
  <c r="L2262" i="1"/>
  <c r="L2260" i="1"/>
  <c r="L856" i="1"/>
  <c r="L2552" i="1"/>
  <c r="L2544" i="1"/>
  <c r="L2869" i="1"/>
  <c r="L2297" i="1"/>
  <c r="L2303" i="1"/>
  <c r="L1283" i="1"/>
  <c r="L1411" i="1"/>
  <c r="L488" i="1"/>
  <c r="L490" i="1"/>
  <c r="L2324" i="1"/>
  <c r="L2935" i="1"/>
  <c r="L2934" i="1"/>
  <c r="L1996" i="1"/>
  <c r="L1060" i="1"/>
  <c r="L1062" i="1"/>
  <c r="L2585" i="1"/>
  <c r="L258" i="1"/>
  <c r="L2745" i="1"/>
  <c r="L2747" i="1"/>
  <c r="L1810" i="1"/>
  <c r="L696" i="1"/>
  <c r="L700" i="1"/>
  <c r="L546" i="1"/>
  <c r="L1941" i="1"/>
  <c r="L1939" i="1"/>
  <c r="L997" i="1"/>
  <c r="L53" i="1"/>
  <c r="L1173" i="1"/>
  <c r="L1928" i="1"/>
  <c r="L1922" i="1"/>
  <c r="L2064" i="1"/>
  <c r="L1127" i="1"/>
  <c r="L1134" i="1"/>
  <c r="L271" i="1"/>
  <c r="L2667" i="1"/>
  <c r="L1432" i="1"/>
  <c r="L1431" i="1"/>
  <c r="L1078" i="1"/>
  <c r="L140" i="1"/>
  <c r="L145" i="1"/>
  <c r="L286" i="1"/>
  <c r="L2110" i="1"/>
  <c r="L2720" i="1"/>
  <c r="L1775" i="1"/>
  <c r="L1778" i="1"/>
  <c r="L679" i="1"/>
  <c r="L1570" i="1"/>
  <c r="L1571" i="1"/>
  <c r="L2344" i="1"/>
  <c r="L426" i="1"/>
  <c r="L427" i="1"/>
  <c r="L1857" i="1"/>
  <c r="L2776" i="1"/>
  <c r="L2782" i="1"/>
  <c r="L1844" i="1"/>
  <c r="L2951" i="1"/>
  <c r="L2945" i="1"/>
  <c r="L2445" i="1"/>
  <c r="L883" i="1"/>
  <c r="L886" i="1"/>
  <c r="L1650" i="1"/>
  <c r="L710" i="1"/>
  <c r="L711" i="1"/>
  <c r="L394" i="1"/>
  <c r="L843" i="1"/>
  <c r="L845" i="1"/>
  <c r="L1009" i="1"/>
  <c r="L1458" i="1"/>
  <c r="L1453" i="1"/>
  <c r="L1612" i="1"/>
  <c r="L99" i="1"/>
  <c r="L101" i="1"/>
  <c r="L1912" i="1"/>
  <c r="L952" i="1"/>
  <c r="L943" i="1"/>
  <c r="L2811" i="1"/>
  <c r="L2504" i="1"/>
  <c r="L2145" i="1"/>
  <c r="L1277" i="1"/>
  <c r="L1270" i="1"/>
  <c r="L1246" i="1"/>
  <c r="L938" i="1"/>
  <c r="L930" i="1"/>
  <c r="L118" i="1"/>
  <c r="L592" i="1"/>
  <c r="L602" i="1"/>
  <c r="L1797" i="1"/>
  <c r="L2890" i="1"/>
  <c r="L2887" i="1"/>
  <c r="L1945" i="1"/>
  <c r="L2563" i="1"/>
  <c r="L2555" i="1"/>
  <c r="L1619" i="1"/>
  <c r="L683" i="1"/>
  <c r="L688" i="1"/>
  <c r="L2607" i="1"/>
  <c r="L516" i="1"/>
  <c r="L521" i="1"/>
  <c r="L2843" i="1"/>
  <c r="L2649" i="1"/>
  <c r="L918" i="1"/>
  <c r="L1407" i="1"/>
  <c r="L2767" i="1"/>
  <c r="L2497" i="1"/>
  <c r="L1093" i="1"/>
  <c r="L1704" i="1"/>
  <c r="L1699" i="1"/>
  <c r="L766" i="1"/>
  <c r="L2623" i="1"/>
  <c r="L2621" i="1"/>
  <c r="L1694" i="1"/>
  <c r="L1663" i="1"/>
  <c r="L1664" i="1"/>
  <c r="L1355" i="1"/>
  <c r="L723" i="1"/>
  <c r="L2457" i="1"/>
  <c r="L2435" i="1"/>
  <c r="L2425" i="1"/>
  <c r="L1489" i="1"/>
  <c r="L554" i="1"/>
  <c r="L553" i="1"/>
  <c r="L233" i="1"/>
  <c r="L1112" i="1"/>
  <c r="L1118" i="1"/>
  <c r="L2210" i="1"/>
  <c r="L366" i="1"/>
  <c r="L358" i="1"/>
  <c r="L1368" i="1"/>
  <c r="L338" i="1"/>
  <c r="L341" i="1"/>
  <c r="L2028" i="1"/>
  <c r="L2347" i="1"/>
  <c r="L1866" i="1"/>
  <c r="L2057" i="1"/>
  <c r="L133" i="1"/>
  <c r="L1056" i="1"/>
  <c r="L1050" i="1"/>
  <c r="L904" i="1"/>
  <c r="L437" i="1"/>
  <c r="L439" i="1"/>
  <c r="L2960" i="1"/>
  <c r="L1671" i="1"/>
  <c r="L1679" i="1"/>
  <c r="L2725" i="1"/>
  <c r="L1511" i="1"/>
  <c r="L1512" i="1"/>
  <c r="L2914" i="1"/>
  <c r="L1041" i="1"/>
  <c r="L1036" i="1"/>
  <c r="L1975" i="1"/>
  <c r="L1024" i="1"/>
  <c r="L1026" i="1"/>
  <c r="L1209" i="1"/>
  <c r="L2247" i="1"/>
  <c r="L2246" i="1"/>
  <c r="L1296" i="1"/>
  <c r="L1481" i="1"/>
  <c r="L1482" i="1"/>
  <c r="L2378" i="1"/>
  <c r="L2383" i="1"/>
  <c r="L961" i="1"/>
  <c r="L2038" i="1"/>
  <c r="L2674" i="1"/>
  <c r="L1720" i="1"/>
  <c r="L1710" i="1"/>
  <c r="L2015" i="1"/>
  <c r="L781" i="1"/>
  <c r="L783" i="1"/>
  <c r="L465" i="1"/>
  <c r="L302" i="1"/>
  <c r="L300" i="1"/>
  <c r="L1226" i="1"/>
  <c r="L2287" i="1"/>
  <c r="L2291" i="1"/>
  <c r="L1199" i="1"/>
  <c r="L2417" i="1"/>
  <c r="L2414" i="1"/>
  <c r="L1987" i="1"/>
  <c r="L579" i="1"/>
  <c r="L584" i="1"/>
  <c r="L1441" i="1"/>
  <c r="L2181" i="1"/>
  <c r="L2178" i="1"/>
  <c r="L737" i="1"/>
  <c r="L652" i="1"/>
  <c r="L2633" i="1"/>
  <c r="L2924" i="1"/>
  <c r="L2923" i="1"/>
  <c r="L1236" i="1"/>
  <c r="L2159" i="1"/>
  <c r="L2152" i="1"/>
  <c r="L2133" i="1"/>
  <c r="L2756" i="1"/>
  <c r="L2758" i="1"/>
  <c r="L1815" i="1"/>
  <c r="L2901" i="1"/>
  <c r="L2900" i="1"/>
  <c r="L78" i="1"/>
  <c r="L72" i="1"/>
  <c r="L868" i="1"/>
  <c r="L1143" i="1"/>
  <c r="L1147" i="1"/>
  <c r="L2861" i="1"/>
  <c r="L2097" i="1"/>
  <c r="L2095" i="1"/>
  <c r="L1153" i="1"/>
  <c r="L219" i="1"/>
  <c r="L224" i="1"/>
  <c r="L2387" i="1"/>
  <c r="L1327" i="1"/>
  <c r="L1325" i="1"/>
  <c r="L2074" i="1"/>
  <c r="L2221" i="1"/>
  <c r="L2227" i="1"/>
  <c r="L1522" i="1"/>
  <c r="L788" i="1"/>
  <c r="L795" i="1"/>
  <c r="L481" i="1"/>
  <c r="L2821" i="1"/>
  <c r="L2824" i="1"/>
  <c r="L1883" i="1"/>
  <c r="L638" i="1"/>
  <c r="L634" i="1"/>
  <c r="L2525" i="1"/>
  <c r="L1589" i="1"/>
  <c r="L1584" i="1"/>
  <c r="L1561" i="1"/>
  <c r="L316" i="1"/>
  <c r="L2257" i="1"/>
  <c r="L855" i="1"/>
  <c r="L854" i="1"/>
  <c r="L2543" i="1"/>
  <c r="L2873" i="1"/>
  <c r="L2877" i="1"/>
  <c r="L2301" i="1"/>
  <c r="L827" i="1"/>
  <c r="L834" i="1"/>
  <c r="L1289" i="1"/>
  <c r="L1414" i="1"/>
  <c r="L1420" i="1"/>
  <c r="L494" i="1"/>
  <c r="L2331" i="1"/>
  <c r="L2328" i="1"/>
  <c r="L2933" i="1"/>
  <c r="L2003" i="1"/>
  <c r="L2002" i="1"/>
  <c r="L1066" i="1"/>
  <c r="L2598" i="1"/>
  <c r="L2597" i="1"/>
  <c r="L2582" i="1"/>
  <c r="L260" i="1"/>
  <c r="L259" i="1"/>
  <c r="L2739" i="1"/>
  <c r="L1802" i="1"/>
  <c r="L698" i="1"/>
  <c r="L540" i="1"/>
  <c r="L542" i="1"/>
  <c r="L1937" i="1"/>
  <c r="L1001" i="1"/>
  <c r="L1002" i="1"/>
  <c r="L55" i="1"/>
  <c r="L1167" i="1"/>
  <c r="L1169" i="1"/>
  <c r="L1921" i="1"/>
  <c r="L2070" i="1"/>
  <c r="L1133" i="1"/>
  <c r="L268" i="1"/>
  <c r="L276" i="1"/>
  <c r="L2668" i="1"/>
  <c r="L2364" i="1"/>
  <c r="L2368" i="1"/>
  <c r="L1425" i="1"/>
  <c r="L1083" i="1"/>
  <c r="L1080" i="1"/>
  <c r="L142" i="1"/>
  <c r="L283" i="1"/>
  <c r="L287" i="1"/>
  <c r="L2106" i="1"/>
  <c r="L2711" i="1"/>
  <c r="L2717" i="1"/>
  <c r="L1779" i="1"/>
  <c r="L678" i="1"/>
  <c r="L673" i="1"/>
  <c r="L1576" i="1"/>
  <c r="L2342" i="1"/>
  <c r="L2339" i="1"/>
  <c r="L425" i="1"/>
  <c r="L1859" i="1"/>
  <c r="L1854" i="1"/>
  <c r="L2784" i="1"/>
  <c r="L1846" i="1"/>
  <c r="L2947" i="1"/>
  <c r="L2442" i="1"/>
  <c r="L2441" i="1"/>
  <c r="L878" i="1"/>
  <c r="L1646" i="1"/>
  <c r="L1648" i="1"/>
  <c r="L715" i="1"/>
  <c r="L385" i="1"/>
  <c r="L388" i="1"/>
  <c r="L849" i="1"/>
  <c r="L1011" i="1"/>
  <c r="L1017" i="1"/>
  <c r="L1450" i="1"/>
  <c r="L1616" i="1"/>
  <c r="L1613" i="1"/>
  <c r="L105" i="1"/>
  <c r="L1906" i="1"/>
  <c r="L949" i="1"/>
  <c r="L2812" i="1"/>
  <c r="L2807" i="1"/>
  <c r="L2509" i="1"/>
  <c r="L2148" i="1"/>
  <c r="L2141" i="1"/>
  <c r="L1275" i="1"/>
  <c r="L1248" i="1"/>
  <c r="L940" i="1"/>
  <c r="L117" i="1"/>
  <c r="L112" i="1"/>
  <c r="L596" i="1"/>
  <c r="L1796" i="1"/>
  <c r="L1798" i="1"/>
  <c r="L2889" i="1"/>
  <c r="L1948" i="1"/>
  <c r="L1951" i="1"/>
  <c r="L2559" i="1"/>
  <c r="L1622" i="1"/>
  <c r="L1625" i="1"/>
  <c r="L686" i="1"/>
  <c r="L2614" i="1"/>
  <c r="L2616" i="1"/>
  <c r="L524" i="1"/>
  <c r="L2850" i="1"/>
  <c r="L2842" i="1"/>
  <c r="L2650" i="1"/>
  <c r="L924" i="1"/>
  <c r="L921" i="1"/>
  <c r="L1400" i="1"/>
  <c r="L2772" i="1"/>
  <c r="L2764" i="1"/>
  <c r="L2495" i="1"/>
  <c r="L1087" i="1"/>
  <c r="L1096" i="1"/>
  <c r="L1706" i="1"/>
  <c r="L768" i="1"/>
  <c r="L764" i="1"/>
  <c r="L2626" i="1"/>
  <c r="L1686" i="1"/>
  <c r="L1691" i="1"/>
  <c r="L1661" i="1"/>
  <c r="L1351" i="1"/>
  <c r="L1354" i="1"/>
  <c r="L727" i="1"/>
  <c r="L2454" i="1"/>
  <c r="L2426" i="1"/>
  <c r="L1495" i="1"/>
  <c r="L1490" i="1"/>
  <c r="L563" i="1"/>
  <c r="L228" i="1"/>
  <c r="L231" i="1"/>
  <c r="L1114" i="1"/>
  <c r="L2208" i="1"/>
  <c r="L2213" i="1"/>
  <c r="L368" i="1"/>
  <c r="L1362" i="1"/>
  <c r="L1359" i="1"/>
  <c r="L336" i="1"/>
  <c r="L2032" i="1"/>
  <c r="L2025" i="1"/>
  <c r="L2352" i="1"/>
  <c r="L1872" i="1"/>
  <c r="L2052" i="1"/>
  <c r="L126" i="1"/>
  <c r="L124" i="1"/>
  <c r="L1054" i="1"/>
  <c r="L910" i="1"/>
  <c r="L914" i="1"/>
  <c r="L440" i="1"/>
  <c r="L2961" i="1"/>
  <c r="L2963" i="1"/>
  <c r="L1681" i="1"/>
  <c r="L2729" i="1"/>
  <c r="L2732" i="1"/>
  <c r="L1463" i="1"/>
  <c r="L532" i="1"/>
  <c r="L530" i="1"/>
  <c r="L2236" i="1"/>
  <c r="L1634" i="1"/>
  <c r="L1639" i="1"/>
  <c r="L1739" i="1"/>
  <c r="L1896" i="1"/>
  <c r="L1893" i="1"/>
  <c r="L2687" i="1"/>
  <c r="L1507" i="1"/>
  <c r="L1509" i="1"/>
  <c r="L1042" i="1"/>
  <c r="L1023" i="1"/>
  <c r="L1027" i="1"/>
  <c r="L2244" i="1"/>
  <c r="L2248" i="1"/>
  <c r="L1297" i="1"/>
  <c r="L1478" i="1"/>
  <c r="L507" i="1"/>
  <c r="L2375" i="1"/>
  <c r="L960" i="1"/>
  <c r="L2044" i="1"/>
  <c r="L2037" i="1"/>
  <c r="L2678" i="1"/>
  <c r="L1718" i="1"/>
  <c r="L2014" i="1"/>
  <c r="L776" i="1"/>
  <c r="L464" i="1"/>
  <c r="L301" i="1"/>
  <c r="L296" i="1"/>
  <c r="L1222" i="1"/>
  <c r="L2289" i="1"/>
  <c r="L1197" i="1"/>
  <c r="L2422" i="1"/>
  <c r="L2416" i="1"/>
  <c r="L1989" i="1"/>
  <c r="L586" i="1"/>
  <c r="L587" i="1"/>
  <c r="L1440" i="1"/>
  <c r="L2187" i="1"/>
  <c r="L2180" i="1"/>
  <c r="L735" i="1"/>
  <c r="L653" i="1"/>
  <c r="L650" i="1"/>
  <c r="L2643" i="1"/>
  <c r="L2928" i="1"/>
  <c r="L2926" i="1"/>
  <c r="L1230" i="1"/>
  <c r="L2162" i="1"/>
  <c r="L2131" i="1"/>
  <c r="L2755" i="1"/>
  <c r="L2757" i="1"/>
  <c r="L1823" i="1"/>
  <c r="L2898" i="1"/>
  <c r="L1960" i="1"/>
  <c r="L79" i="1"/>
  <c r="L74" i="1"/>
  <c r="L873" i="1"/>
  <c r="L1140" i="1"/>
  <c r="L1144" i="1"/>
  <c r="L2863" i="1"/>
  <c r="L2094" i="1"/>
  <c r="L2093" i="1"/>
  <c r="L1161" i="1"/>
  <c r="L223" i="1"/>
  <c r="L216" i="1"/>
  <c r="L2391" i="1"/>
  <c r="L1322" i="1"/>
  <c r="L1330" i="1"/>
  <c r="L2083" i="1"/>
  <c r="L2217" i="1"/>
  <c r="L2218" i="1"/>
  <c r="L1516" i="1"/>
  <c r="L787" i="1"/>
  <c r="L792" i="1"/>
  <c r="L480" i="1"/>
  <c r="L2822" i="1"/>
  <c r="L2825" i="1"/>
  <c r="L1882" i="1"/>
  <c r="L633" i="1"/>
  <c r="L635" i="1"/>
  <c r="L2522" i="1"/>
  <c r="L1585" i="1"/>
  <c r="L1590" i="1"/>
  <c r="L1556" i="1"/>
  <c r="L313" i="1"/>
  <c r="L307" i="1"/>
  <c r="L2266" i="1"/>
  <c r="L853" i="1"/>
  <c r="L859" i="1"/>
  <c r="L2551" i="1"/>
  <c r="L2872" i="1"/>
  <c r="L2874" i="1"/>
  <c r="L2296" i="1"/>
  <c r="L830" i="1"/>
  <c r="L832" i="1"/>
  <c r="L1290" i="1"/>
  <c r="L1415" i="1"/>
  <c r="L1419" i="1"/>
  <c r="L497" i="1"/>
  <c r="L2327" i="1"/>
  <c r="L2321" i="1"/>
  <c r="L2942" i="1"/>
  <c r="L1999" i="1"/>
  <c r="L2001" i="1"/>
  <c r="L1068" i="1"/>
  <c r="L2595" i="1"/>
  <c r="L2602" i="1"/>
  <c r="L2589" i="1"/>
  <c r="L255" i="1"/>
  <c r="L261" i="1"/>
  <c r="L2738" i="1"/>
  <c r="L1806" i="1"/>
  <c r="L1809" i="1"/>
  <c r="L704" i="1"/>
  <c r="L547" i="1"/>
  <c r="L550" i="1"/>
  <c r="L1936" i="1"/>
  <c r="L1003" i="1"/>
  <c r="L54" i="1"/>
  <c r="L1164" i="1"/>
  <c r="L1919" i="1"/>
  <c r="L2063" i="1"/>
  <c r="L2071" i="1"/>
  <c r="L1135" i="1"/>
  <c r="L272" i="1"/>
  <c r="L274" i="1"/>
  <c r="L2662" i="1"/>
  <c r="L2363" i="1"/>
  <c r="L2370" i="1"/>
  <c r="L1077" i="1"/>
  <c r="L1074" i="1"/>
  <c r="L137" i="1"/>
  <c r="L289" i="1"/>
  <c r="L281" i="1"/>
  <c r="L2105" i="1"/>
  <c r="L2713" i="1"/>
  <c r="L2714" i="1"/>
  <c r="L670" i="1"/>
  <c r="L671" i="1"/>
  <c r="L1574" i="1"/>
  <c r="L2343" i="1"/>
  <c r="L2335" i="1"/>
  <c r="L430" i="1"/>
  <c r="L1862" i="1"/>
  <c r="L1860" i="1"/>
  <c r="L2779" i="1"/>
  <c r="L1849" i="1"/>
  <c r="L1848" i="1"/>
  <c r="L2954" i="1"/>
  <c r="L2440" i="1"/>
  <c r="L885" i="1"/>
  <c r="L1647" i="1"/>
  <c r="L1654" i="1"/>
  <c r="L390" i="1"/>
  <c r="L384" i="1"/>
  <c r="L842" i="1"/>
  <c r="L1008" i="1"/>
  <c r="L1016" i="1"/>
  <c r="L1452" i="1"/>
  <c r="L1611" i="1"/>
  <c r="L1608" i="1"/>
  <c r="L102" i="1"/>
  <c r="L1909" i="1"/>
  <c r="L1905" i="1"/>
  <c r="L951" i="1"/>
  <c r="L2809" i="1"/>
  <c r="L2804" i="1"/>
  <c r="L2505" i="1"/>
  <c r="L2146" i="1"/>
  <c r="L2142" i="1"/>
  <c r="L1243" i="1"/>
  <c r="L1249" i="1"/>
  <c r="L939" i="1"/>
  <c r="L115" i="1"/>
  <c r="L114" i="1"/>
  <c r="L594" i="1"/>
  <c r="L1789" i="1"/>
  <c r="L1792" i="1"/>
  <c r="L2884" i="1"/>
  <c r="L1947" i="1"/>
  <c r="L1949" i="1"/>
  <c r="L2556" i="1"/>
  <c r="L1628" i="1"/>
  <c r="L1621" i="1"/>
  <c r="L691" i="1"/>
  <c r="L2613" i="1"/>
  <c r="L2608" i="1"/>
  <c r="L518" i="1"/>
  <c r="L2849" i="1"/>
  <c r="L2841" i="1"/>
  <c r="L2652" i="1"/>
  <c r="L923" i="1"/>
  <c r="L1504" i="1"/>
  <c r="L2909" i="1"/>
  <c r="L2908" i="1"/>
  <c r="L1035" i="1"/>
  <c r="L1978" i="1"/>
  <c r="L1973" i="1"/>
  <c r="L1208" i="1"/>
  <c r="L1213" i="1"/>
  <c r="L2243" i="1"/>
  <c r="L1298" i="1"/>
  <c r="L1303" i="1"/>
  <c r="L1477" i="1"/>
  <c r="L505" i="1"/>
  <c r="L510" i="1"/>
  <c r="L2373" i="1"/>
  <c r="L965" i="1"/>
  <c r="L956" i="1"/>
  <c r="L2036" i="1"/>
  <c r="L2676" i="1"/>
  <c r="L2682" i="1"/>
  <c r="L1715" i="1"/>
  <c r="L2019" i="1"/>
  <c r="L784" i="1"/>
  <c r="L471" i="1"/>
  <c r="L2919" i="1"/>
  <c r="L2929" i="1"/>
  <c r="L1238" i="1"/>
  <c r="L2161" i="1"/>
  <c r="L2156" i="1"/>
  <c r="L2127" i="1"/>
  <c r="L2753" i="1"/>
  <c r="L1820" i="1"/>
  <c r="L2903" i="1"/>
  <c r="L2896" i="1"/>
  <c r="L1961" i="1"/>
  <c r="L76" i="1"/>
  <c r="L73" i="1"/>
  <c r="L865" i="1"/>
  <c r="L1142" i="1"/>
  <c r="L1139" i="1"/>
  <c r="L2862" i="1"/>
  <c r="L2090" i="1"/>
  <c r="L2092" i="1"/>
  <c r="L1156" i="1"/>
  <c r="L222" i="1"/>
  <c r="L221" i="1"/>
  <c r="L2388" i="1"/>
  <c r="L1323" i="1"/>
  <c r="L2084" i="1"/>
  <c r="L2226" i="1"/>
  <c r="L1521" i="1"/>
  <c r="L794" i="1"/>
  <c r="L791" i="1"/>
  <c r="L475" i="1"/>
  <c r="L2818" i="1"/>
  <c r="L1888" i="1"/>
  <c r="L637" i="1"/>
  <c r="L639" i="1"/>
  <c r="L2521" i="1"/>
  <c r="L1582" i="1"/>
  <c r="L1587" i="1"/>
  <c r="L1557" i="1"/>
  <c r="L315" i="1"/>
  <c r="L306" i="1"/>
  <c r="L2256" i="1"/>
  <c r="L858" i="1"/>
  <c r="L2547" i="1"/>
  <c r="L2875" i="1"/>
  <c r="L2870" i="1"/>
  <c r="L2305" i="1"/>
  <c r="L829" i="1"/>
  <c r="L833" i="1"/>
  <c r="L1286" i="1"/>
  <c r="L1412" i="1"/>
  <c r="L496" i="1"/>
  <c r="L2323" i="1"/>
  <c r="L2326" i="1"/>
  <c r="L2939" i="1"/>
  <c r="L1998" i="1"/>
  <c r="L2006" i="1"/>
  <c r="L1061" i="1"/>
  <c r="L2594" i="1"/>
  <c r="L2600" i="1"/>
  <c r="L2583" i="1"/>
  <c r="L256" i="1"/>
  <c r="L263" i="1"/>
  <c r="L2737" i="1"/>
  <c r="L1804" i="1"/>
  <c r="L1801" i="1"/>
  <c r="L701" i="1"/>
  <c r="L541" i="1"/>
  <c r="L544" i="1"/>
  <c r="L1933" i="1"/>
  <c r="L1000" i="1"/>
  <c r="L996" i="1"/>
  <c r="L49" i="1"/>
  <c r="L1171" i="1"/>
  <c r="L1165" i="1"/>
  <c r="L1918" i="1"/>
  <c r="L2067" i="1"/>
  <c r="L1467" i="1"/>
  <c r="L533" i="1"/>
  <c r="L2235" i="1"/>
  <c r="L2237" i="1"/>
  <c r="L1632" i="1"/>
  <c r="L1743" i="1"/>
  <c r="L1894" i="1"/>
  <c r="L2685" i="1"/>
  <c r="L2692" i="1"/>
  <c r="L815" i="1"/>
  <c r="L326" i="1"/>
  <c r="L321" i="1"/>
  <c r="L1259" i="1"/>
  <c r="L2171" i="1"/>
  <c r="L2169" i="1"/>
  <c r="L2979" i="1"/>
  <c r="L2483" i="1"/>
  <c r="L2485" i="1"/>
  <c r="L1548" i="1"/>
  <c r="L607" i="1"/>
  <c r="L605" i="1"/>
  <c r="L2470" i="1"/>
  <c r="L1533" i="1"/>
  <c r="L1532" i="1"/>
  <c r="L94" i="1"/>
  <c r="L419" i="1"/>
  <c r="L414" i="1"/>
  <c r="L2269" i="1"/>
  <c r="L1341" i="1"/>
  <c r="L1333" i="1"/>
  <c r="L404" i="1"/>
  <c r="L2116" i="1"/>
  <c r="L2123" i="1"/>
  <c r="L1180" i="1"/>
  <c r="L245" i="1"/>
  <c r="L250" i="1"/>
  <c r="L63" i="1"/>
  <c r="L2402" i="1"/>
  <c r="L2409" i="1"/>
  <c r="L2704" i="1"/>
  <c r="L354" i="1"/>
  <c r="L351" i="1"/>
  <c r="L212" i="1"/>
  <c r="L1601" i="1"/>
  <c r="L1593" i="1"/>
  <c r="L657" i="1"/>
  <c r="L1102" i="1"/>
  <c r="L1100" i="1"/>
  <c r="L183" i="1"/>
  <c r="L2192" i="1"/>
  <c r="L2833" i="1"/>
  <c r="L622" i="1"/>
  <c r="L628" i="1"/>
  <c r="L754" i="1"/>
  <c r="L1831" i="1"/>
  <c r="L1835" i="1"/>
  <c r="L572" i="1"/>
  <c r="L2574" i="1"/>
  <c r="L2578" i="1"/>
  <c r="L893" i="1"/>
  <c r="L1313" i="1"/>
  <c r="L1315" i="1"/>
  <c r="L374" i="1"/>
  <c r="L194" i="1"/>
  <c r="L190" i="1"/>
  <c r="L2532" i="1"/>
  <c r="L805" i="1"/>
  <c r="L2792" i="1"/>
  <c r="L1395" i="1"/>
  <c r="L1392" i="1"/>
  <c r="L455" i="1"/>
  <c r="L2313" i="1"/>
  <c r="L2310" i="1"/>
  <c r="L1381" i="1"/>
  <c r="L2575" i="1"/>
  <c r="L197" i="1"/>
  <c r="L801" i="1"/>
  <c r="L1388" i="1"/>
  <c r="L2317" i="1"/>
  <c r="L113" i="1"/>
  <c r="L1791" i="1"/>
  <c r="L1623" i="1"/>
  <c r="L522" i="1"/>
  <c r="L517" i="1"/>
  <c r="L926" i="1"/>
  <c r="L1398" i="1"/>
  <c r="L2496" i="1"/>
  <c r="L2628" i="1"/>
  <c r="L730" i="1"/>
  <c r="L2427" i="1"/>
  <c r="L230" i="1"/>
  <c r="L2205" i="1"/>
  <c r="L2030" i="1"/>
  <c r="L1876" i="1"/>
  <c r="L125" i="1"/>
  <c r="L1052" i="1"/>
  <c r="L443" i="1"/>
  <c r="L1680" i="1"/>
  <c r="L2728" i="1"/>
  <c r="L1260" i="1"/>
  <c r="L2478" i="1"/>
  <c r="L2472" i="1"/>
  <c r="L2279" i="1"/>
  <c r="L2120" i="1"/>
  <c r="L69" i="1"/>
  <c r="L2400" i="1"/>
  <c r="L665" i="1"/>
  <c r="L184" i="1"/>
  <c r="L2828" i="1"/>
  <c r="L2572" i="1"/>
  <c r="L376" i="1"/>
  <c r="L2537" i="1"/>
  <c r="L1389" i="1"/>
  <c r="L1382" i="1"/>
  <c r="L819" i="1"/>
  <c r="L322" i="1"/>
  <c r="L329" i="1"/>
  <c r="L1265" i="1"/>
  <c r="L2167" i="1"/>
  <c r="L2165" i="1"/>
  <c r="L2484" i="1"/>
  <c r="L2480" i="1"/>
  <c r="L1549" i="1"/>
  <c r="L615" i="1"/>
  <c r="L612" i="1"/>
  <c r="L2474" i="1"/>
  <c r="L1531" i="1"/>
  <c r="L1530" i="1"/>
  <c r="L93" i="1"/>
  <c r="L418" i="1"/>
  <c r="L410" i="1"/>
  <c r="L2276" i="1"/>
  <c r="L1337" i="1"/>
  <c r="L400" i="1"/>
  <c r="L2115" i="1"/>
  <c r="L1177" i="1"/>
  <c r="L251" i="1"/>
  <c r="L249" i="1"/>
  <c r="L62" i="1"/>
  <c r="L2404" i="1"/>
  <c r="L2406" i="1"/>
  <c r="L2703" i="1"/>
  <c r="L353" i="1"/>
  <c r="L204" i="1"/>
  <c r="L1603" i="1"/>
  <c r="L1602" i="1"/>
  <c r="L661" i="1"/>
  <c r="L1099" i="1"/>
  <c r="L1108" i="1"/>
  <c r="L177" i="1"/>
  <c r="L2200" i="1"/>
  <c r="L2201" i="1"/>
  <c r="L2830" i="1"/>
  <c r="L627" i="1"/>
  <c r="L626" i="1"/>
  <c r="L752" i="1"/>
  <c r="L1832" i="1"/>
  <c r="L568" i="1"/>
  <c r="L2570" i="1"/>
  <c r="L901" i="1"/>
  <c r="L1309" i="1"/>
  <c r="L1311" i="1"/>
  <c r="L372" i="1"/>
  <c r="L198" i="1"/>
  <c r="L189" i="1"/>
  <c r="L2533" i="1"/>
  <c r="L809" i="1"/>
  <c r="L803" i="1"/>
  <c r="L1387" i="1"/>
  <c r="L1386" i="1"/>
  <c r="L454" i="1"/>
  <c r="L2314" i="1"/>
  <c r="L2308" i="1"/>
  <c r="L1380" i="1"/>
  <c r="L823" i="1"/>
  <c r="L325" i="1"/>
  <c r="L2173" i="1"/>
  <c r="L2973" i="1"/>
  <c r="L2481" i="1"/>
  <c r="L609" i="1"/>
  <c r="L2465" i="1"/>
  <c r="L1535" i="1"/>
  <c r="L91" i="1"/>
  <c r="L2274" i="1"/>
  <c r="L406" i="1"/>
  <c r="L398" i="1"/>
  <c r="L2118" i="1"/>
  <c r="L2405" i="1"/>
  <c r="L2699" i="1"/>
  <c r="L352" i="1"/>
  <c r="L1600" i="1"/>
  <c r="L663" i="1"/>
  <c r="L1105" i="1"/>
  <c r="L2193" i="1"/>
  <c r="L2829" i="1"/>
  <c r="L621" i="1"/>
  <c r="L1836" i="1"/>
  <c r="L575" i="1"/>
  <c r="L894" i="1"/>
  <c r="L375" i="1"/>
  <c r="L378" i="1"/>
  <c r="L2539" i="1"/>
  <c r="L2795" i="1"/>
  <c r="L457" i="1"/>
  <c r="L1379" i="1"/>
  <c r="L1953" i="1"/>
  <c r="L693" i="1"/>
  <c r="L2851" i="1"/>
  <c r="L1402" i="1"/>
  <c r="L1086" i="1"/>
  <c r="L770" i="1"/>
  <c r="L2622" i="1"/>
  <c r="L1349" i="1"/>
  <c r="L2453" i="1"/>
  <c r="L235" i="1"/>
  <c r="L2204" i="1"/>
  <c r="L339" i="1"/>
  <c r="L2023" i="1"/>
  <c r="L2048" i="1"/>
  <c r="L1048" i="1"/>
  <c r="L2966" i="1"/>
  <c r="L1472" i="1"/>
  <c r="L531" i="1"/>
  <c r="L2240" i="1"/>
  <c r="L1746" i="1"/>
  <c r="L2689" i="1"/>
  <c r="L816" i="1"/>
  <c r="L324" i="1"/>
  <c r="L2174" i="1"/>
  <c r="L1545" i="1"/>
  <c r="L2464" i="1"/>
  <c r="L2272" i="1"/>
  <c r="L1187" i="1"/>
  <c r="L64" i="1"/>
  <c r="L350" i="1"/>
  <c r="L210" i="1"/>
  <c r="L1597" i="1"/>
  <c r="L1109" i="1"/>
  <c r="L618" i="1"/>
  <c r="L1837" i="1"/>
  <c r="L900" i="1"/>
  <c r="L1312" i="1"/>
  <c r="L807" i="1"/>
  <c r="L810" i="1"/>
  <c r="L1385" i="1"/>
  <c r="L1377" i="1"/>
  <c r="L1406" i="1"/>
  <c r="L2773" i="1"/>
  <c r="L2768" i="1"/>
  <c r="L2499" i="1"/>
  <c r="L1088" i="1"/>
  <c r="L1090" i="1"/>
  <c r="L1705" i="1"/>
  <c r="L765" i="1"/>
  <c r="L2629" i="1"/>
  <c r="L1693" i="1"/>
  <c r="L1687" i="1"/>
  <c r="L1352" i="1"/>
  <c r="L1350" i="1"/>
  <c r="L722" i="1"/>
  <c r="L2459" i="1"/>
  <c r="L2460" i="1"/>
  <c r="L2432" i="1"/>
  <c r="L1496" i="1"/>
  <c r="L1491" i="1"/>
  <c r="L556" i="1"/>
  <c r="L232" i="1"/>
  <c r="L1122" i="1"/>
  <c r="L2209" i="1"/>
  <c r="L2211" i="1"/>
  <c r="L364" i="1"/>
  <c r="L1366" i="1"/>
  <c r="L2026" i="1"/>
  <c r="L2022" i="1"/>
  <c r="L2354" i="1"/>
  <c r="L1871" i="1"/>
  <c r="L1875" i="1"/>
  <c r="L2054" i="1"/>
  <c r="L131" i="1"/>
  <c r="L129" i="1"/>
  <c r="L1053" i="1"/>
  <c r="L907" i="1"/>
  <c r="L436" i="1"/>
  <c r="L2967" i="1"/>
  <c r="L2964" i="1"/>
  <c r="L1675" i="1"/>
  <c r="L2726" i="1"/>
  <c r="L2727" i="1"/>
  <c r="L1469" i="1"/>
  <c r="L528" i="1"/>
  <c r="L1635" i="1"/>
  <c r="L1638" i="1"/>
  <c r="L1740" i="1"/>
  <c r="L1898" i="1"/>
  <c r="L1902" i="1"/>
  <c r="L2688" i="1"/>
  <c r="L328" i="1"/>
  <c r="L1261" i="1"/>
  <c r="L2977" i="1"/>
  <c r="L1542" i="1"/>
  <c r="L2468" i="1"/>
  <c r="L1528" i="1"/>
  <c r="L2278" i="1"/>
  <c r="L1335" i="1"/>
  <c r="L2113" i="1"/>
  <c r="L246" i="1"/>
  <c r="L66" i="1"/>
  <c r="L61" i="1"/>
  <c r="L2705" i="1"/>
  <c r="L349" i="1"/>
  <c r="L205" i="1"/>
  <c r="L180" i="1"/>
  <c r="L2832" i="1"/>
  <c r="L619" i="1"/>
  <c r="L751" i="1"/>
  <c r="L571" i="1"/>
  <c r="L2576" i="1"/>
  <c r="L895" i="1"/>
  <c r="L195" i="1"/>
  <c r="L800" i="1"/>
  <c r="L1394" i="1"/>
  <c r="L2312" i="1"/>
  <c r="L120" i="1"/>
  <c r="L598" i="1"/>
  <c r="L2564" i="1"/>
  <c r="L2612" i="1"/>
  <c r="L919" i="1"/>
  <c r="L2490" i="1"/>
  <c r="L1688" i="1"/>
  <c r="L1347" i="1"/>
  <c r="L2428" i="1"/>
  <c r="L557" i="1"/>
  <c r="L367" i="1"/>
  <c r="L362" i="1"/>
  <c r="L2053" i="1"/>
  <c r="L909" i="1"/>
  <c r="L2731" i="1"/>
  <c r="L1636" i="1"/>
  <c r="L1897" i="1"/>
  <c r="L822" i="1"/>
  <c r="L1264" i="1"/>
  <c r="L2976" i="1"/>
  <c r="L614" i="1"/>
  <c r="L95" i="1"/>
  <c r="L417" i="1"/>
  <c r="L1339" i="1"/>
  <c r="L2114" i="1"/>
  <c r="L2706" i="1"/>
  <c r="L206" i="1"/>
  <c r="L660" i="1"/>
  <c r="L2198" i="1"/>
  <c r="L1833" i="1"/>
  <c r="L1316" i="1"/>
  <c r="L2536" i="1"/>
  <c r="L2062" i="1"/>
  <c r="L1128" i="1"/>
  <c r="L275" i="1"/>
  <c r="L267" i="1"/>
  <c r="L2661" i="1"/>
  <c r="L2367" i="1"/>
  <c r="L2362" i="1"/>
  <c r="L1428" i="1"/>
  <c r="L1082" i="1"/>
  <c r="L1081" i="1"/>
  <c r="L144" i="1"/>
  <c r="L288" i="1"/>
  <c r="L2102" i="1"/>
  <c r="L2718" i="1"/>
  <c r="L2715" i="1"/>
  <c r="L1782" i="1"/>
  <c r="L680" i="1"/>
  <c r="L1567" i="1"/>
  <c r="L2341" i="1"/>
  <c r="L433" i="1"/>
  <c r="L1863" i="1"/>
  <c r="L1853" i="1"/>
  <c r="L2780" i="1"/>
  <c r="L1850" i="1"/>
  <c r="L1840" i="1"/>
  <c r="L2949" i="1"/>
  <c r="L2439" i="1"/>
  <c r="L2446" i="1"/>
  <c r="L1653" i="1"/>
  <c r="L1652" i="1"/>
  <c r="L718" i="1"/>
  <c r="L389" i="1"/>
  <c r="L840" i="1"/>
  <c r="L1010" i="1"/>
  <c r="L1013" i="1"/>
  <c r="L1454" i="1"/>
  <c r="L1615" i="1"/>
  <c r="L1614" i="1"/>
  <c r="L100" i="1"/>
  <c r="L1913" i="1"/>
  <c r="L1911" i="1"/>
  <c r="L947" i="1"/>
  <c r="L2803" i="1"/>
  <c r="L2806" i="1"/>
  <c r="L2513" i="1"/>
  <c r="L2149" i="1"/>
  <c r="L2139" i="1"/>
  <c r="L1271" i="1"/>
  <c r="L1251" i="1"/>
  <c r="L1245" i="1"/>
  <c r="L931" i="1"/>
  <c r="L1788" i="1"/>
  <c r="L2615" i="1"/>
  <c r="L2651" i="1"/>
  <c r="L2765" i="1"/>
  <c r="L1707" i="1"/>
  <c r="L1659" i="1"/>
  <c r="L2455" i="1"/>
  <c r="L1492" i="1"/>
  <c r="L1364" i="1"/>
  <c r="L1873" i="1"/>
  <c r="L2965" i="1"/>
  <c r="L1465" i="1"/>
  <c r="L1641" i="1"/>
  <c r="L1892" i="1"/>
  <c r="L2172" i="1"/>
  <c r="L1551" i="1"/>
  <c r="L2469" i="1"/>
  <c r="L2273" i="1"/>
  <c r="L2117" i="1"/>
  <c r="L247" i="1"/>
  <c r="L2698" i="1"/>
  <c r="L186" i="1"/>
  <c r="L2191" i="1"/>
  <c r="L624" i="1"/>
  <c r="L755" i="1"/>
  <c r="L567" i="1"/>
  <c r="L377" i="1"/>
  <c r="L2789" i="1"/>
  <c r="L456" i="1"/>
  <c r="L469" i="1"/>
  <c r="L303" i="1"/>
  <c r="L1225" i="1"/>
  <c r="L2284" i="1"/>
  <c r="L1195" i="1"/>
  <c r="L1194" i="1"/>
  <c r="L2413" i="1"/>
  <c r="L1988" i="1"/>
  <c r="L585" i="1"/>
  <c r="L1439" i="1"/>
  <c r="L1445" i="1"/>
  <c r="L2185" i="1"/>
  <c r="L743" i="1"/>
  <c r="L742" i="1"/>
  <c r="L646" i="1"/>
  <c r="L2638" i="1"/>
  <c r="L2640" i="1"/>
  <c r="L1237" i="1"/>
  <c r="L1232" i="1"/>
  <c r="L2153" i="1"/>
  <c r="L2136" i="1"/>
  <c r="L2130" i="1"/>
  <c r="L2752" i="1"/>
  <c r="L1824" i="1"/>
  <c r="L2899" i="1"/>
  <c r="L1963" i="1"/>
  <c r="L1957" i="1"/>
  <c r="L80" i="1"/>
  <c r="L874" i="1"/>
  <c r="L875" i="1"/>
  <c r="L1138" i="1"/>
  <c r="L2854" i="1"/>
  <c r="L2860" i="1"/>
  <c r="L2087" i="1"/>
  <c r="L1160" i="1"/>
  <c r="L1151" i="1"/>
  <c r="L215" i="1"/>
  <c r="L2393" i="1"/>
  <c r="L2394" i="1"/>
  <c r="L1329" i="1"/>
  <c r="L2080" i="1"/>
  <c r="L2077" i="1"/>
  <c r="L2225" i="1"/>
  <c r="L1519" i="1"/>
  <c r="L797" i="1"/>
  <c r="L485" i="1"/>
  <c r="L483" i="1"/>
  <c r="L2817" i="1"/>
  <c r="L1881" i="1"/>
  <c r="L1889" i="1"/>
  <c r="L636" i="1"/>
  <c r="L2516" i="1"/>
  <c r="L2519" i="1"/>
  <c r="L1580" i="1"/>
  <c r="L1564" i="1"/>
  <c r="L1562" i="1"/>
  <c r="L312" i="1"/>
  <c r="L2261" i="1"/>
  <c r="L2264" i="1"/>
  <c r="L857" i="1"/>
  <c r="L2550" i="1"/>
  <c r="L2549" i="1"/>
  <c r="L2876" i="1"/>
  <c r="L2295" i="1"/>
  <c r="L826" i="1"/>
  <c r="L1288" i="1"/>
  <c r="L1291" i="1"/>
  <c r="L1418" i="1"/>
  <c r="L493" i="1"/>
  <c r="L489" i="1"/>
  <c r="L2938" i="1"/>
  <c r="L2937" i="1"/>
  <c r="L1997" i="1"/>
  <c r="L1063" i="1"/>
  <c r="L1069" i="1"/>
  <c r="L2596" i="1"/>
  <c r="L2591" i="1"/>
  <c r="L2588" i="1"/>
  <c r="L257" i="1"/>
  <c r="L2743" i="1"/>
  <c r="L2746" i="1"/>
  <c r="L1803" i="1"/>
  <c r="L705" i="1"/>
  <c r="L706" i="1"/>
  <c r="L549" i="1"/>
  <c r="L1932" i="1"/>
  <c r="L1940" i="1"/>
  <c r="L998" i="1"/>
  <c r="L48" i="1"/>
  <c r="L46" i="1"/>
  <c r="L1174" i="1"/>
  <c r="L1927" i="1"/>
  <c r="L1920" i="1"/>
  <c r="L2068" i="1"/>
  <c r="L1464" i="1"/>
  <c r="L527" i="1"/>
  <c r="L537" i="1"/>
  <c r="L2231" i="1"/>
  <c r="L1637" i="1"/>
  <c r="L1633" i="1"/>
  <c r="L1738" i="1"/>
  <c r="L1901" i="1"/>
  <c r="L2693" i="1"/>
  <c r="L813" i="1"/>
  <c r="L821" i="1"/>
  <c r="L319" i="1"/>
  <c r="L1263" i="1"/>
  <c r="L1255" i="1"/>
  <c r="L2175" i="1"/>
  <c r="L2971" i="1"/>
  <c r="L2981" i="1"/>
  <c r="L2477" i="1"/>
  <c r="L1541" i="1"/>
  <c r="L1543" i="1"/>
  <c r="L606" i="1"/>
  <c r="L2473" i="1"/>
  <c r="L2466" i="1"/>
  <c r="L87" i="1"/>
  <c r="L92" i="1"/>
  <c r="L416" i="1"/>
  <c r="L2270" i="1"/>
  <c r="L1340" i="1"/>
  <c r="L407" i="1"/>
  <c r="L2119" i="1"/>
  <c r="L1183" i="1"/>
  <c r="L1186" i="1"/>
  <c r="L242" i="1"/>
  <c r="L65" i="1"/>
  <c r="L2407" i="1"/>
  <c r="L2700" i="1"/>
  <c r="L2708" i="1"/>
  <c r="L347" i="1"/>
  <c r="L203" i="1"/>
  <c r="L208" i="1"/>
  <c r="L1596" i="1"/>
  <c r="L662" i="1"/>
  <c r="L658" i="1"/>
  <c r="L1104" i="1"/>
  <c r="L176" i="1"/>
  <c r="L178" i="1"/>
  <c r="L2195" i="1"/>
  <c r="L2836" i="1"/>
  <c r="L2838" i="1"/>
  <c r="L625" i="1"/>
  <c r="L753" i="1"/>
  <c r="L757" i="1"/>
  <c r="L1828" i="1"/>
  <c r="L566" i="1"/>
  <c r="L570" i="1"/>
  <c r="L2571" i="1"/>
  <c r="L897" i="1"/>
  <c r="L899" i="1"/>
  <c r="L1314" i="1"/>
  <c r="L373" i="1"/>
  <c r="L380" i="1"/>
  <c r="L196" i="1"/>
  <c r="L2531" i="1"/>
  <c r="L2538" i="1"/>
  <c r="L802" i="1"/>
  <c r="L2799" i="1"/>
  <c r="L2791" i="1"/>
  <c r="L450" i="1"/>
  <c r="L453" i="1"/>
  <c r="L2318" i="1"/>
  <c r="L1375" i="1"/>
  <c r="L1378" i="1"/>
  <c r="L1317" i="1"/>
  <c r="L2798" i="1"/>
  <c r="L449" i="1"/>
  <c r="L1376" i="1"/>
  <c r="L2880" i="1"/>
  <c r="L684" i="1"/>
  <c r="L514" i="1"/>
  <c r="L2848" i="1"/>
  <c r="L920" i="1"/>
  <c r="L2493" i="1"/>
  <c r="L1698" i="1"/>
  <c r="L1665" i="1"/>
  <c r="L2452" i="1"/>
  <c r="L560" i="1"/>
  <c r="L1121" i="1"/>
  <c r="L335" i="1"/>
  <c r="L2356" i="1"/>
  <c r="L128" i="1"/>
  <c r="L130" i="1"/>
  <c r="L906" i="1"/>
  <c r="L1676" i="1"/>
  <c r="L529" i="1"/>
  <c r="L2978" i="1"/>
  <c r="L611" i="1"/>
  <c r="L1529" i="1"/>
  <c r="L405" i="1"/>
  <c r="L243" i="1"/>
  <c r="L67" i="1"/>
  <c r="L2701" i="1"/>
  <c r="L1103" i="1"/>
  <c r="L2194" i="1"/>
  <c r="L1834" i="1"/>
  <c r="L1307" i="1"/>
  <c r="L199" i="1"/>
  <c r="L2797" i="1"/>
  <c r="L820" i="1"/>
  <c r="L817" i="1"/>
  <c r="L1262" i="1"/>
  <c r="L2166" i="1"/>
  <c r="L2974" i="1"/>
  <c r="L2972" i="1"/>
  <c r="L2486" i="1"/>
  <c r="L1544" i="1"/>
  <c r="L613" i="1"/>
  <c r="L2471" i="1"/>
  <c r="L1536" i="1"/>
  <c r="L86" i="1"/>
  <c r="L90" i="1"/>
  <c r="L412" i="1"/>
  <c r="L2277" i="1"/>
  <c r="L2271" i="1"/>
  <c r="L1338" i="1"/>
  <c r="L403" i="1"/>
  <c r="L401" i="1"/>
  <c r="L2122" i="1"/>
  <c r="L1184" i="1"/>
  <c r="L1185" i="1"/>
  <c r="L60" i="1"/>
  <c r="L59" i="1"/>
  <c r="L2399" i="1"/>
  <c r="L2702" i="1"/>
  <c r="L355" i="1"/>
  <c r="L207" i="1"/>
  <c r="L202" i="1"/>
  <c r="L1595" i="1"/>
  <c r="L666" i="1"/>
  <c r="L664" i="1"/>
  <c r="L1101" i="1"/>
  <c r="L182" i="1"/>
  <c r="L179" i="1"/>
  <c r="L2196" i="1"/>
  <c r="L2831" i="1"/>
  <c r="L2835" i="1"/>
  <c r="L750" i="1"/>
  <c r="L758" i="1"/>
  <c r="L1830" i="1"/>
  <c r="L573" i="1"/>
  <c r="L569" i="1"/>
  <c r="L2568" i="1"/>
  <c r="L891" i="1"/>
  <c r="L896" i="1"/>
  <c r="L381" i="1"/>
  <c r="L379" i="1"/>
  <c r="L191" i="1"/>
  <c r="L2529" i="1"/>
  <c r="L2534" i="1"/>
  <c r="L804" i="1"/>
  <c r="L2790" i="1"/>
  <c r="L2793" i="1"/>
  <c r="L1390" i="1"/>
  <c r="L458" i="1"/>
  <c r="L452" i="1"/>
  <c r="L2315" i="1"/>
  <c r="L1372" i="1"/>
  <c r="L1373" i="1"/>
  <c r="L320" i="1"/>
  <c r="L1257" i="1"/>
  <c r="L2482" i="1"/>
  <c r="L1550" i="1"/>
  <c r="L610" i="1"/>
  <c r="L1538" i="1"/>
  <c r="L85" i="1"/>
  <c r="L413" i="1"/>
  <c r="L2275" i="1"/>
  <c r="L402" i="1"/>
  <c r="L2121" i="1"/>
  <c r="L1181" i="1"/>
  <c r="L2408" i="1"/>
  <c r="L346" i="1"/>
  <c r="L209" i="1"/>
  <c r="L667" i="1"/>
  <c r="L659" i="1"/>
  <c r="L1107" i="1"/>
  <c r="L2197" i="1"/>
  <c r="L620" i="1"/>
  <c r="L748" i="1"/>
  <c r="L1827" i="1"/>
  <c r="L2569" i="1"/>
  <c r="L1310" i="1"/>
  <c r="L193" i="1"/>
  <c r="L808" i="1"/>
  <c r="L1393" i="1"/>
  <c r="L2309" i="1"/>
  <c r="L932" i="1"/>
  <c r="L2558" i="1"/>
  <c r="L2610" i="1"/>
  <c r="L2648" i="1"/>
  <c r="L2766" i="1"/>
  <c r="L1092" i="1"/>
  <c r="L771" i="1"/>
  <c r="L1690" i="1"/>
  <c r="L1348" i="1"/>
  <c r="L2431" i="1"/>
  <c r="L234" i="1"/>
  <c r="L1116" i="1"/>
  <c r="L1360" i="1"/>
  <c r="L334" i="1"/>
  <c r="L2350" i="1"/>
  <c r="L2051" i="1"/>
  <c r="L912" i="1"/>
  <c r="L1678" i="1"/>
  <c r="L534" i="1"/>
  <c r="L2230" i="1"/>
  <c r="L1642" i="1"/>
  <c r="L1895" i="1"/>
  <c r="L814" i="1"/>
  <c r="L323" i="1"/>
  <c r="L1258" i="1"/>
  <c r="L2980" i="1"/>
  <c r="L1546" i="1"/>
  <c r="L415" i="1"/>
  <c r="L1336" i="1"/>
  <c r="L1179" i="1"/>
  <c r="L2401" i="1"/>
  <c r="L345" i="1"/>
  <c r="L2837" i="1"/>
  <c r="L576" i="1"/>
  <c r="L892" i="1"/>
  <c r="L806" i="1"/>
  <c r="L1391" i="1"/>
  <c r="L1403" i="1"/>
  <c r="L1401" i="1"/>
  <c r="L2771" i="1"/>
  <c r="L2492" i="1"/>
  <c r="L2491" i="1"/>
  <c r="L1089" i="1"/>
  <c r="L1703" i="1"/>
  <c r="L1701" i="1"/>
  <c r="L762" i="1"/>
  <c r="L2630" i="1"/>
  <c r="L2625" i="1"/>
  <c r="L1662" i="1"/>
  <c r="L1658" i="1"/>
  <c r="L724" i="1"/>
  <c r="L731" i="1"/>
  <c r="L2456" i="1"/>
  <c r="L2429" i="1"/>
  <c r="L2433" i="1"/>
  <c r="L1494" i="1"/>
  <c r="L558" i="1"/>
  <c r="L555" i="1"/>
  <c r="L236" i="1"/>
  <c r="L1113" i="1"/>
  <c r="L1120" i="1"/>
  <c r="L363" i="1"/>
  <c r="L361" i="1"/>
  <c r="L1363" i="1"/>
  <c r="L332" i="1"/>
  <c r="L337" i="1"/>
  <c r="L2024" i="1"/>
  <c r="L2355" i="1"/>
  <c r="L2348" i="1"/>
  <c r="L1867" i="1"/>
  <c r="L2049" i="1"/>
  <c r="L2055" i="1"/>
  <c r="L1049" i="1"/>
  <c r="L913" i="1"/>
  <c r="L441" i="1"/>
  <c r="L444" i="1"/>
  <c r="L2968" i="1"/>
  <c r="L1674" i="1"/>
  <c r="L1673" i="1"/>
  <c r="L2734" i="1"/>
  <c r="L1466" i="1"/>
  <c r="L1473" i="1"/>
  <c r="L535" i="1"/>
  <c r="L2233" i="1"/>
  <c r="L2238" i="1"/>
  <c r="L1736" i="1"/>
  <c r="L1745" i="1"/>
  <c r="L1899" i="1"/>
  <c r="L2690" i="1"/>
  <c r="L818" i="1"/>
  <c r="L1256" i="1"/>
  <c r="L2168" i="1"/>
  <c r="L2975" i="1"/>
  <c r="L1547" i="1"/>
  <c r="L2467" i="1"/>
  <c r="L88" i="1"/>
  <c r="L420" i="1"/>
  <c r="L1343" i="1"/>
  <c r="L1334" i="1"/>
  <c r="L1182" i="1"/>
  <c r="L248" i="1"/>
  <c r="L244" i="1"/>
  <c r="L68" i="1"/>
  <c r="L2403" i="1"/>
  <c r="L2707" i="1"/>
  <c r="L211" i="1"/>
  <c r="L1594" i="1"/>
  <c r="L1106" i="1"/>
  <c r="L185" i="1"/>
  <c r="L2199" i="1"/>
  <c r="L756" i="1"/>
  <c r="L1829" i="1"/>
  <c r="L898" i="1"/>
  <c r="L1308" i="1"/>
  <c r="L2535" i="1"/>
  <c r="L2796" i="1"/>
  <c r="L459" i="1"/>
  <c r="L1374" i="1"/>
  <c r="L111" i="1"/>
  <c r="L1794" i="1"/>
  <c r="L1946" i="1"/>
  <c r="L687" i="1"/>
  <c r="L2653" i="1"/>
  <c r="L2770" i="1"/>
  <c r="L1702" i="1"/>
  <c r="L1692" i="1"/>
  <c r="L729" i="1"/>
  <c r="L1493" i="1"/>
  <c r="L1115" i="1"/>
  <c r="L359" i="1"/>
  <c r="L1369" i="1"/>
  <c r="L1868" i="1"/>
  <c r="L1057" i="1"/>
  <c r="L1470" i="1"/>
  <c r="L1741" i="1"/>
  <c r="L2694" i="1"/>
  <c r="L327" i="1"/>
  <c r="L2170" i="1"/>
  <c r="L2487" i="1"/>
  <c r="L1537" i="1"/>
  <c r="L89" i="1"/>
  <c r="L411" i="1"/>
  <c r="L1342" i="1"/>
  <c r="L397" i="1"/>
  <c r="L1178" i="1"/>
  <c r="L348" i="1"/>
  <c r="L1599" i="1"/>
  <c r="L2834" i="1"/>
  <c r="L2573" i="1"/>
  <c r="L192" i="1"/>
  <c r="L2794" i="1"/>
  <c r="L2311" i="1"/>
  <c r="L1130" i="1"/>
  <c r="L1126" i="1"/>
  <c r="L269" i="1"/>
  <c r="L2669" i="1"/>
  <c r="L2666" i="1"/>
  <c r="L2366" i="1"/>
  <c r="L1427" i="1"/>
  <c r="L1434" i="1"/>
  <c r="L1075" i="1"/>
  <c r="L147" i="1"/>
  <c r="L146" i="1"/>
  <c r="L284" i="1"/>
  <c r="L2100" i="1"/>
  <c r="L2109" i="1"/>
  <c r="L1783" i="1"/>
  <c r="L1777" i="1"/>
  <c r="L676" i="1"/>
  <c r="L1569" i="1"/>
  <c r="L2338" i="1"/>
  <c r="L431" i="1"/>
  <c r="L1856" i="1"/>
  <c r="L2783" i="1"/>
  <c r="L2777" i="1"/>
  <c r="L1843" i="1"/>
  <c r="L2948" i="1"/>
  <c r="L2946" i="1"/>
  <c r="L2447" i="1"/>
  <c r="L884" i="1"/>
  <c r="L888" i="1"/>
  <c r="L1649" i="1"/>
  <c r="L713" i="1"/>
  <c r="L714" i="1"/>
  <c r="L386" i="1"/>
  <c r="L844" i="1"/>
  <c r="L846" i="1"/>
  <c r="L1459" i="1"/>
  <c r="L1606" i="1"/>
  <c r="L98" i="1"/>
  <c r="L103" i="1"/>
  <c r="L1915" i="1"/>
  <c r="L944" i="1"/>
  <c r="L946" i="1"/>
  <c r="L2503" i="1"/>
  <c r="L2507" i="1"/>
  <c r="L2143" i="1"/>
  <c r="L1269" i="1"/>
  <c r="L1278" i="1"/>
  <c r="L1250" i="1"/>
  <c r="L933" i="1"/>
  <c r="L593" i="1"/>
  <c r="L2882" i="1"/>
  <c r="L1627" i="1"/>
  <c r="L2846" i="1"/>
  <c r="L1404" i="1"/>
  <c r="L1095" i="1"/>
  <c r="L767" i="1"/>
  <c r="L1667" i="1"/>
  <c r="L726" i="1"/>
  <c r="L1497" i="1"/>
  <c r="L2206" i="1"/>
  <c r="L2353" i="1"/>
  <c r="L438" i="1"/>
  <c r="L2239" i="1"/>
  <c r="L1744" i="1"/>
  <c r="L2686" i="1"/>
  <c r="L2479" i="1"/>
  <c r="L608" i="1"/>
  <c r="L1534" i="1"/>
  <c r="L399" i="1"/>
  <c r="L241" i="1"/>
  <c r="L1598" i="1"/>
  <c r="L181" i="1"/>
  <c r="L623" i="1"/>
  <c r="L749" i="1"/>
  <c r="L574" i="1"/>
  <c r="L2577" i="1"/>
  <c r="L371" i="1"/>
  <c r="L2530" i="1"/>
  <c r="L451" i="1"/>
  <c r="L2316" i="1"/>
  <c r="L1267" i="1"/>
  <c r="L162" i="1"/>
  <c r="L370" i="1"/>
  <c r="L799" i="1"/>
  <c r="L409" i="1"/>
  <c r="L214" i="1"/>
  <c r="L656" i="1"/>
  <c r="L383" i="1"/>
  <c r="L1943" i="1"/>
  <c r="L1280" i="1"/>
  <c r="L2528" i="1"/>
  <c r="L1839" i="1"/>
  <c r="L1865" i="1"/>
  <c r="L2554" i="1"/>
  <c r="L2996" i="1"/>
  <c r="L578" i="1"/>
  <c r="L669" i="1"/>
  <c r="L2814" i="1"/>
  <c r="L1475" i="1"/>
  <c r="L2177" i="1"/>
  <c r="L981" i="1"/>
  <c r="L1098" i="1"/>
  <c r="L1566" i="1"/>
  <c r="L1709" i="1"/>
  <c r="L2216" i="1"/>
  <c r="L1878" i="1"/>
  <c r="L2359" i="1"/>
  <c r="L1670" i="1"/>
  <c r="L136" i="1"/>
  <c r="L2567" i="1"/>
  <c r="L2970" i="1"/>
  <c r="L1735" i="1"/>
  <c r="L734" i="1"/>
  <c r="L1761" i="1"/>
  <c r="L1319" i="1"/>
  <c r="L45" i="1"/>
  <c r="L2021" i="1"/>
  <c r="L747" i="1"/>
  <c r="L2840" i="1"/>
  <c r="L994" i="1"/>
  <c r="L266" i="1"/>
  <c r="L2307" i="1"/>
  <c r="L32" i="1"/>
  <c r="L2398" i="1"/>
  <c r="L2944" i="1"/>
  <c r="L513" i="1"/>
  <c r="L1111" i="1"/>
  <c r="L786" i="1"/>
  <c r="L2346" i="1"/>
  <c r="D33" i="5"/>
  <c r="L1813" i="1"/>
  <c r="L344" i="1"/>
  <c r="L1228" i="1"/>
  <c r="L97" i="1"/>
  <c r="L1046" i="1"/>
  <c r="L2580" i="1"/>
  <c r="L2385" i="1"/>
  <c r="L526" i="1"/>
  <c r="L1384" i="1"/>
  <c r="L1995" i="1"/>
  <c r="L838" i="1"/>
  <c r="L916" i="1"/>
  <c r="L2697" i="1"/>
  <c r="L1774" i="1"/>
  <c r="D15" i="5"/>
  <c r="P435" i="2"/>
  <c r="I3015" i="1"/>
  <c r="J3015" i="1" s="1"/>
  <c r="P431" i="2"/>
  <c r="K2997" i="1"/>
  <c r="P428" i="2"/>
  <c r="P429" i="2"/>
  <c r="P427" i="2"/>
  <c r="P434" i="2"/>
  <c r="I3014" i="1"/>
  <c r="E31" i="5"/>
  <c r="L411" i="2"/>
  <c r="I414" i="2"/>
  <c r="I3001" i="1"/>
  <c r="E13" i="5"/>
  <c r="L2998" i="1"/>
  <c r="L19" i="2"/>
  <c r="P19" i="2" s="1"/>
  <c r="P425" i="2" s="1"/>
  <c r="J3005" i="1"/>
  <c r="E14" i="5"/>
  <c r="L2999" i="1"/>
  <c r="E429" i="2"/>
  <c r="E441" i="2"/>
  <c r="E444" i="2" s="1"/>
  <c r="H460" i="2"/>
  <c r="I456" i="2"/>
  <c r="I460" i="2" s="1"/>
  <c r="I3013" i="1"/>
  <c r="I3004" i="1"/>
  <c r="E415" i="2"/>
  <c r="P433" i="2"/>
  <c r="E3002" i="1"/>
  <c r="I3053" i="1"/>
  <c r="H3057" i="1"/>
  <c r="L19" i="1"/>
  <c r="I426" i="2"/>
  <c r="I417" i="2"/>
  <c r="I422" i="2" s="1"/>
  <c r="I3054" i="1"/>
  <c r="B3053" i="1"/>
  <c r="E3028" i="1"/>
  <c r="E3031" i="1" s="1"/>
  <c r="E3016" i="1"/>
  <c r="P436" i="2"/>
  <c r="K410" i="2"/>
  <c r="J3018" i="1"/>
  <c r="J3021" i="1" s="1"/>
  <c r="I3021" i="1"/>
  <c r="E16" i="5"/>
  <c r="L3000" i="1"/>
  <c r="J418" i="2"/>
  <c r="L890" i="1" l="1"/>
  <c r="L2099" i="1"/>
  <c r="L123" i="1"/>
  <c r="L2008" i="1"/>
  <c r="P2008" i="1" s="1"/>
  <c r="L71" i="1"/>
  <c r="L2073" i="1"/>
  <c r="L643" i="1"/>
  <c r="L955" i="1"/>
  <c r="P955" i="1" s="1"/>
  <c r="L435" i="1"/>
  <c r="L2593" i="1"/>
  <c r="L396" i="1"/>
  <c r="L1410" i="1"/>
  <c r="P1410" i="1" s="1"/>
  <c r="L1969" i="1"/>
  <c r="L2541" i="1"/>
  <c r="L422" i="1"/>
  <c r="L877" i="1"/>
  <c r="P877" i="1" s="1"/>
  <c r="L2671" i="1"/>
  <c r="L1514" i="1"/>
  <c r="L331" i="1"/>
  <c r="L1618" i="1"/>
  <c r="P1618" i="1" s="1"/>
  <c r="L2255" i="1"/>
  <c r="L1891" i="1"/>
  <c r="L1163" i="1"/>
  <c r="L2476" i="1"/>
  <c r="P2476" i="1" s="1"/>
  <c r="L2112" i="1"/>
  <c r="L461" i="1"/>
  <c r="L2281" i="1"/>
  <c r="L721" i="1"/>
  <c r="P721" i="1" s="1"/>
  <c r="L1592" i="1"/>
  <c r="L2762" i="1"/>
  <c r="L1306" i="1"/>
  <c r="L2463" i="1"/>
  <c r="P2463" i="1" s="1"/>
  <c r="L2502" i="1"/>
  <c r="L682" i="1"/>
  <c r="L760" i="1"/>
  <c r="L1449" i="1"/>
  <c r="P1449" i="1" s="1"/>
  <c r="L279" i="1"/>
  <c r="L474" i="1"/>
  <c r="L1982" i="1"/>
  <c r="L2294" i="1"/>
  <c r="P2294" i="1" s="1"/>
  <c r="L2333" i="1"/>
  <c r="L1007" i="1"/>
  <c r="L2320" i="1"/>
  <c r="L1488" i="1"/>
  <c r="P1488" i="1" s="1"/>
  <c r="L2060" i="1"/>
  <c r="L2788" i="1"/>
  <c r="L1423" i="1"/>
  <c r="L2905" i="1"/>
  <c r="P2905" i="1" s="1"/>
  <c r="L773" i="1"/>
  <c r="L812" i="1"/>
  <c r="L2801" i="1"/>
  <c r="L2632" i="1"/>
  <c r="P2632" i="1" s="1"/>
  <c r="L1293" i="1"/>
  <c r="L1540" i="1"/>
  <c r="L3004" i="1"/>
  <c r="L318" i="1"/>
  <c r="L1436" i="1"/>
  <c r="L149" i="1"/>
  <c r="L1176" i="1"/>
  <c r="L2151" i="1"/>
  <c r="L2138" i="1"/>
  <c r="L2749" i="1"/>
  <c r="L1345" i="1"/>
  <c r="L1085" i="1"/>
  <c r="P1085" i="1" s="1"/>
  <c r="L1917" i="1"/>
  <c r="L968" i="1"/>
  <c r="L2658" i="1"/>
  <c r="L2203" i="1"/>
  <c r="P2203" i="1" s="1"/>
  <c r="L2190" i="1"/>
  <c r="L552" i="1"/>
  <c r="L1254" i="1"/>
  <c r="L1553" i="1"/>
  <c r="P1553" i="1" s="1"/>
  <c r="L2411" i="1"/>
  <c r="L487" i="1"/>
  <c r="L84" i="1"/>
  <c r="L240" i="1"/>
  <c r="L2997" i="1" s="1"/>
  <c r="L1826" i="1"/>
  <c r="L2606" i="1"/>
  <c r="L2268" i="1"/>
  <c r="L565" i="1"/>
  <c r="L2164" i="1"/>
  <c r="L708" i="1"/>
  <c r="L695" i="1"/>
  <c r="L1644" i="1"/>
  <c r="L227" i="1"/>
  <c r="L58" i="1"/>
  <c r="L2125" i="1"/>
  <c r="L1501" i="1"/>
  <c r="L110" i="1"/>
  <c r="L2450" i="1"/>
  <c r="L2515" i="1"/>
  <c r="L1631" i="1"/>
  <c r="L1202" i="1"/>
  <c r="L2684" i="1"/>
  <c r="L1033" i="1"/>
  <c r="L942" i="1"/>
  <c r="L2034" i="1"/>
  <c r="L1215" i="1"/>
  <c r="L1787" i="1"/>
  <c r="L2866" i="1"/>
  <c r="L357" i="1"/>
  <c r="L305" i="1"/>
  <c r="L2931" i="1"/>
  <c r="L2619" i="1"/>
  <c r="L2086" i="1"/>
  <c r="L2710" i="1"/>
  <c r="L1358" i="1"/>
  <c r="L2775" i="1"/>
  <c r="L1930" i="1"/>
  <c r="L2723" i="1"/>
  <c r="L864" i="1"/>
  <c r="L1332" i="1"/>
  <c r="P1332" i="1" s="1"/>
  <c r="L2853" i="1"/>
  <c r="L1800" i="1"/>
  <c r="L929" i="1"/>
  <c r="P929" i="1" s="1"/>
  <c r="L1852" i="1"/>
  <c r="P1852" i="1" s="1"/>
  <c r="L851" i="1"/>
  <c r="L1748" i="1"/>
  <c r="L188" i="1"/>
  <c r="P188" i="1" s="1"/>
  <c r="L630" i="1"/>
  <c r="P630" i="1" s="1"/>
  <c r="L539" i="1"/>
  <c r="L591" i="1"/>
  <c r="L1124" i="1"/>
  <c r="P1124" i="1" s="1"/>
  <c r="L1397" i="1"/>
  <c r="P1397" i="1" s="1"/>
  <c r="L2437" i="1"/>
  <c r="L2229" i="1"/>
  <c r="L825" i="1"/>
  <c r="P825" i="1" s="1"/>
  <c r="L1241" i="1"/>
  <c r="P1241" i="1" s="1"/>
  <c r="L1683" i="1"/>
  <c r="L2424" i="1"/>
  <c r="L1072" i="1"/>
  <c r="P1072" i="1" s="1"/>
  <c r="L2879" i="1"/>
  <c r="P2879" i="1" s="1"/>
  <c r="L903" i="1"/>
  <c r="L2489" i="1"/>
  <c r="L2918" i="1"/>
  <c r="P2918" i="1" s="1"/>
  <c r="L1956" i="1"/>
  <c r="P1956" i="1" s="1"/>
  <c r="L1150" i="1"/>
  <c r="L2242" i="1"/>
  <c r="P2242" i="1" s="1"/>
  <c r="L1137" i="1"/>
  <c r="L2645" i="1"/>
  <c r="P2645" i="1" s="1"/>
  <c r="L1189" i="1"/>
  <c r="L2372" i="1"/>
  <c r="L1059" i="1"/>
  <c r="L2736" i="1"/>
  <c r="P2736" i="1" s="1"/>
  <c r="L448" i="1"/>
  <c r="L292" i="1"/>
  <c r="L2827" i="1"/>
  <c r="L1371" i="1"/>
  <c r="P1371" i="1" s="1"/>
  <c r="L1605" i="1"/>
  <c r="L1696" i="1"/>
  <c r="L1657" i="1"/>
  <c r="L253" i="1"/>
  <c r="P253" i="1" s="1"/>
  <c r="P3014" i="1" s="1"/>
  <c r="L2047" i="1"/>
  <c r="L201" i="1"/>
  <c r="L1722" i="1"/>
  <c r="L1579" i="1"/>
  <c r="P1579" i="1" s="1"/>
  <c r="L1462" i="1"/>
  <c r="L2892" i="1"/>
  <c r="L604" i="1"/>
  <c r="L617" i="1"/>
  <c r="P617" i="1" s="1"/>
  <c r="L1527" i="1"/>
  <c r="L2983" i="1"/>
  <c r="L2957" i="1"/>
  <c r="L1904" i="1"/>
  <c r="P1904" i="1" s="1"/>
  <c r="L500" i="1"/>
  <c r="L1020" i="1"/>
  <c r="P1800" i="1"/>
  <c r="P851" i="1"/>
  <c r="P1748" i="1"/>
  <c r="P539" i="1"/>
  <c r="P591" i="1"/>
  <c r="P2437" i="1"/>
  <c r="P2229" i="1"/>
  <c r="P1683" i="1"/>
  <c r="P2424" i="1"/>
  <c r="P903" i="1"/>
  <c r="P32" i="1"/>
  <c r="P2489" i="1"/>
  <c r="P994" i="1"/>
  <c r="P3019" i="1" s="1"/>
  <c r="P45" i="1"/>
  <c r="P3012" i="1" s="1"/>
  <c r="P1761" i="1"/>
  <c r="P1150" i="1"/>
  <c r="P1137" i="1"/>
  <c r="P1189" i="1"/>
  <c r="P2372" i="1"/>
  <c r="P1059" i="1"/>
  <c r="P448" i="1"/>
  <c r="P292" i="1"/>
  <c r="P2827" i="1"/>
  <c r="P1605" i="1"/>
  <c r="P1696" i="1"/>
  <c r="P1657" i="1"/>
  <c r="P2047" i="1"/>
  <c r="P201" i="1"/>
  <c r="P1722" i="1"/>
  <c r="P3028" i="1" s="1"/>
  <c r="P1462" i="1"/>
  <c r="P2892" i="1"/>
  <c r="P604" i="1"/>
  <c r="P1527" i="1"/>
  <c r="P2983" i="1"/>
  <c r="P2957" i="1"/>
  <c r="P500" i="1"/>
  <c r="P1020" i="1"/>
  <c r="M2997" i="1"/>
  <c r="P2697" i="1"/>
  <c r="P916" i="1"/>
  <c r="P838" i="1"/>
  <c r="P1995" i="1"/>
  <c r="P1384" i="1"/>
  <c r="P526" i="1"/>
  <c r="P2385" i="1"/>
  <c r="P2580" i="1"/>
  <c r="P1046" i="1"/>
  <c r="P97" i="1"/>
  <c r="P1228" i="1"/>
  <c r="P344" i="1"/>
  <c r="P1813" i="1"/>
  <c r="P2346" i="1"/>
  <c r="P786" i="1"/>
  <c r="P1111" i="1"/>
  <c r="P513" i="1"/>
  <c r="P2944" i="1"/>
  <c r="P2398" i="1"/>
  <c r="P2307" i="1"/>
  <c r="P266" i="1"/>
  <c r="P2840" i="1"/>
  <c r="P747" i="1"/>
  <c r="P2021" i="1"/>
  <c r="P1319" i="1"/>
  <c r="P734" i="1"/>
  <c r="P2970" i="1"/>
  <c r="P2567" i="1"/>
  <c r="P136" i="1"/>
  <c r="P1670" i="1"/>
  <c r="P2359" i="1"/>
  <c r="P1878" i="1"/>
  <c r="P2216" i="1"/>
  <c r="P1709" i="1"/>
  <c r="P1566" i="1"/>
  <c r="P1098" i="1"/>
  <c r="P981" i="1"/>
  <c r="P3018" i="1" s="1"/>
  <c r="P2177" i="1"/>
  <c r="P1475" i="1"/>
  <c r="P2814" i="1"/>
  <c r="P669" i="1"/>
  <c r="P578" i="1"/>
  <c r="P2554" i="1"/>
  <c r="P1865" i="1"/>
  <c r="P1839" i="1"/>
  <c r="P2528" i="1"/>
  <c r="P1280" i="1"/>
  <c r="P1943" i="1"/>
  <c r="P383" i="1"/>
  <c r="P656" i="1"/>
  <c r="P214" i="1"/>
  <c r="P409" i="1"/>
  <c r="P799" i="1"/>
  <c r="P370" i="1"/>
  <c r="P162" i="1"/>
  <c r="P1267" i="1"/>
  <c r="P19" i="1"/>
  <c r="P3011" i="1" s="1"/>
  <c r="P1774" i="1"/>
  <c r="P890" i="1"/>
  <c r="P2099" i="1"/>
  <c r="P123" i="1"/>
  <c r="P71" i="1"/>
  <c r="P2073" i="1"/>
  <c r="P643" i="1"/>
  <c r="P435" i="1"/>
  <c r="P2593" i="1"/>
  <c r="P396" i="1"/>
  <c r="P1969" i="1"/>
  <c r="P2541" i="1"/>
  <c r="P422" i="1"/>
  <c r="P2671" i="1"/>
  <c r="P1514" i="1"/>
  <c r="P331" i="1"/>
  <c r="P2255" i="1"/>
  <c r="P1891" i="1"/>
  <c r="P1163" i="1"/>
  <c r="P2112" i="1"/>
  <c r="P461" i="1"/>
  <c r="P2281" i="1"/>
  <c r="P1592" i="1"/>
  <c r="P2762" i="1"/>
  <c r="P1306" i="1"/>
  <c r="P2502" i="1"/>
  <c r="P682" i="1"/>
  <c r="P760" i="1"/>
  <c r="P279" i="1"/>
  <c r="P474" i="1"/>
  <c r="P1982" i="1"/>
  <c r="P2333" i="1"/>
  <c r="P1007" i="1"/>
  <c r="P3020" i="1" s="1"/>
  <c r="P2996" i="1"/>
  <c r="P3038" i="1" s="1"/>
  <c r="P2320" i="1"/>
  <c r="P2060" i="1"/>
  <c r="P2788" i="1"/>
  <c r="P1423" i="1"/>
  <c r="P773" i="1"/>
  <c r="P812" i="1"/>
  <c r="P2801" i="1"/>
  <c r="P1293" i="1"/>
  <c r="P1540" i="1"/>
  <c r="P318" i="1"/>
  <c r="P1930" i="1"/>
  <c r="P2723" i="1"/>
  <c r="P1436" i="1"/>
  <c r="P864" i="1"/>
  <c r="P149" i="1"/>
  <c r="P1176" i="1"/>
  <c r="P2151" i="1"/>
  <c r="P2853" i="1"/>
  <c r="P2138" i="1"/>
  <c r="P2749" i="1"/>
  <c r="P1345" i="1"/>
  <c r="P1917" i="1"/>
  <c r="P968" i="1"/>
  <c r="P2658" i="1"/>
  <c r="P2190" i="1"/>
  <c r="P552" i="1"/>
  <c r="P1254" i="1"/>
  <c r="P2411" i="1"/>
  <c r="P487" i="1"/>
  <c r="P84" i="1"/>
  <c r="P1826" i="1"/>
  <c r="P2606" i="1"/>
  <c r="P1735" i="1"/>
  <c r="P2268" i="1"/>
  <c r="P565" i="1"/>
  <c r="P2164" i="1"/>
  <c r="P708" i="1"/>
  <c r="P695" i="1"/>
  <c r="P1644" i="1"/>
  <c r="P227" i="1"/>
  <c r="P58" i="1"/>
  <c r="P2125" i="1"/>
  <c r="P1501" i="1"/>
  <c r="P110" i="1"/>
  <c r="P2450" i="1"/>
  <c r="P2515" i="1"/>
  <c r="P1631" i="1"/>
  <c r="P1202" i="1"/>
  <c r="P2684" i="1"/>
  <c r="P1033" i="1"/>
  <c r="P942" i="1"/>
  <c r="P2034" i="1"/>
  <c r="P1215" i="1"/>
  <c r="P1787" i="1"/>
  <c r="P2866" i="1"/>
  <c r="P357" i="1"/>
  <c r="P305" i="1"/>
  <c r="P2931" i="1"/>
  <c r="P2619" i="1"/>
  <c r="P2086" i="1"/>
  <c r="P2710" i="1"/>
  <c r="P1358" i="1"/>
  <c r="P2775" i="1"/>
  <c r="P3036" i="1" s="1"/>
  <c r="F16" i="5"/>
  <c r="F14" i="5"/>
  <c r="F3001" i="1"/>
  <c r="L410" i="2"/>
  <c r="P410" i="2" s="1"/>
  <c r="I3030" i="1"/>
  <c r="J3030" i="1" s="1"/>
  <c r="J426" i="2"/>
  <c r="J429" i="2" s="1"/>
  <c r="I429" i="2"/>
  <c r="I441" i="2"/>
  <c r="I3057" i="1"/>
  <c r="I3028" i="1"/>
  <c r="J3013" i="1"/>
  <c r="I3016" i="1"/>
  <c r="F13" i="5"/>
  <c r="E15" i="5"/>
  <c r="L3001" i="1"/>
  <c r="J3002" i="1"/>
  <c r="J417" i="2"/>
  <c r="I415" i="2"/>
  <c r="J415" i="2"/>
  <c r="L414" i="2"/>
  <c r="J3004" i="1"/>
  <c r="J3009" i="1" s="1"/>
  <c r="I3002" i="1"/>
  <c r="I3009" i="1"/>
  <c r="F31" i="5"/>
  <c r="E33" i="5"/>
  <c r="I3029" i="1"/>
  <c r="J3029" i="1" s="1"/>
  <c r="J3014" i="1"/>
  <c r="L3005" i="1" l="1"/>
  <c r="P3025" i="1"/>
  <c r="P3021" i="1"/>
  <c r="P3035" i="1"/>
  <c r="P3013" i="1"/>
  <c r="P3033" i="1"/>
  <c r="P3023" i="1"/>
  <c r="P2997" i="1"/>
  <c r="P3030" i="1"/>
  <c r="P3037" i="1"/>
  <c r="P240" i="1"/>
  <c r="P3026" i="1"/>
  <c r="P3024" i="1"/>
  <c r="P3017" i="1"/>
  <c r="P3029" i="1"/>
  <c r="P3031" i="1"/>
  <c r="P3032" i="1"/>
  <c r="P3015" i="1"/>
  <c r="P3034" i="1"/>
  <c r="P3016" i="1"/>
  <c r="P3022" i="1"/>
  <c r="F33" i="5"/>
  <c r="F35" i="5" s="1"/>
  <c r="E33" i="6" s="1"/>
  <c r="J3001" i="1"/>
  <c r="F15" i="5"/>
  <c r="I3031" i="1"/>
  <c r="J3028" i="1"/>
  <c r="J3031" i="1" s="1"/>
  <c r="J441" i="2"/>
  <c r="J444" i="2" s="1"/>
  <c r="I444" i="2"/>
  <c r="J3016" i="1"/>
  <c r="L3008" i="1" l="1"/>
  <c r="F25" i="5" s="1"/>
  <c r="L3006" i="1"/>
  <c r="F38" i="5"/>
  <c r="F20" i="5"/>
  <c r="K33" i="6"/>
  <c r="E34" i="6"/>
  <c r="G33" i="6"/>
  <c r="L33" i="6" s="1"/>
  <c r="E16" i="6" l="1"/>
  <c r="F22" i="5"/>
  <c r="O33" i="6"/>
  <c r="Q33" i="6" s="1"/>
  <c r="S33" i="6" s="1"/>
  <c r="U33" i="6" s="1"/>
  <c r="K34" i="6"/>
  <c r="E35" i="6"/>
  <c r="G34" i="6"/>
  <c r="L34" i="6" s="1"/>
  <c r="G35" i="6" l="1"/>
  <c r="L35" i="6" s="1"/>
  <c r="E36" i="6"/>
  <c r="K35" i="6"/>
  <c r="O34" i="6"/>
  <c r="Q34" i="6" s="1"/>
  <c r="S34" i="6" s="1"/>
  <c r="U34" i="6" s="1"/>
  <c r="K16" i="6" l="1"/>
  <c r="G16" i="6"/>
  <c r="L16" i="6" s="1"/>
  <c r="E17" i="6"/>
  <c r="O35" i="6"/>
  <c r="Q35" i="6" s="1"/>
  <c r="S35" i="6" s="1"/>
  <c r="U35" i="6" s="1"/>
  <c r="K36" i="6"/>
  <c r="E37" i="6"/>
  <c r="G36" i="6"/>
  <c r="L36" i="6" s="1"/>
  <c r="E18" i="6" l="1"/>
  <c r="G17" i="6"/>
  <c r="L17" i="6" s="1"/>
  <c r="O16" i="6"/>
  <c r="Q16" i="6" s="1"/>
  <c r="S16" i="6" s="1"/>
  <c r="U16" i="6" s="1"/>
  <c r="K17" i="6"/>
  <c r="E38" i="6"/>
  <c r="G37" i="6"/>
  <c r="L37" i="6" s="1"/>
  <c r="K37" i="6"/>
  <c r="O36" i="6"/>
  <c r="Q36" i="6" s="1"/>
  <c r="S36" i="6" s="1"/>
  <c r="U36" i="6" s="1"/>
  <c r="K18" i="6" l="1"/>
  <c r="O17" i="6"/>
  <c r="Q17" i="6" s="1"/>
  <c r="S17" i="6" s="1"/>
  <c r="U17" i="6" s="1"/>
  <c r="G18" i="6"/>
  <c r="L18" i="6" s="1"/>
  <c r="E19" i="6"/>
  <c r="O37" i="6"/>
  <c r="Q37" i="6" s="1"/>
  <c r="S37" i="6" s="1"/>
  <c r="U37" i="6" s="1"/>
  <c r="K38" i="6"/>
  <c r="E39" i="6"/>
  <c r="G38" i="6"/>
  <c r="L38" i="6" s="1"/>
  <c r="G19" i="6" l="1"/>
  <c r="L19" i="6" s="1"/>
  <c r="E20" i="6"/>
  <c r="K19" i="6"/>
  <c r="O18" i="6"/>
  <c r="Q18" i="6" s="1"/>
  <c r="S18" i="6" s="1"/>
  <c r="U18" i="6" s="1"/>
  <c r="O38" i="6"/>
  <c r="Q38" i="6" s="1"/>
  <c r="S38" i="6" s="1"/>
  <c r="U38" i="6" s="1"/>
  <c r="K39" i="6"/>
  <c r="G39" i="6"/>
  <c r="L39" i="6" s="1"/>
  <c r="E40" i="6"/>
  <c r="K20" i="6" l="1"/>
  <c r="O19" i="6"/>
  <c r="Q19" i="6" s="1"/>
  <c r="S19" i="6" s="1"/>
  <c r="U19" i="6" s="1"/>
  <c r="G20" i="6"/>
  <c r="L20" i="6" s="1"/>
  <c r="E21" i="6"/>
  <c r="G40" i="6"/>
  <c r="L40" i="6" s="1"/>
  <c r="E41" i="6"/>
  <c r="K40" i="6"/>
  <c r="O39" i="6"/>
  <c r="Q39" i="6" s="1"/>
  <c r="S39" i="6" s="1"/>
  <c r="U39" i="6" s="1"/>
  <c r="G21" i="6" l="1"/>
  <c r="L21" i="6" s="1"/>
  <c r="E22" i="6"/>
  <c r="O20" i="6"/>
  <c r="Q20" i="6" s="1"/>
  <c r="S20" i="6" s="1"/>
  <c r="U20" i="6" s="1"/>
  <c r="K21" i="6"/>
  <c r="G41" i="6"/>
  <c r="L41" i="6" s="1"/>
  <c r="E42" i="6"/>
  <c r="K41" i="6"/>
  <c r="O40" i="6"/>
  <c r="Q40" i="6" s="1"/>
  <c r="S40" i="6" s="1"/>
  <c r="U40" i="6" s="1"/>
  <c r="K22" i="6" l="1"/>
  <c r="O21" i="6"/>
  <c r="Q21" i="6" s="1"/>
  <c r="S21" i="6" s="1"/>
  <c r="U21" i="6" s="1"/>
  <c r="E23" i="6"/>
  <c r="G22" i="6"/>
  <c r="L22" i="6" s="1"/>
  <c r="K42" i="6"/>
  <c r="O41" i="6"/>
  <c r="Q41" i="6" s="1"/>
  <c r="S41" i="6" s="1"/>
  <c r="U41" i="6" s="1"/>
  <c r="G42" i="6"/>
  <c r="L42" i="6" s="1"/>
  <c r="E43" i="6"/>
  <c r="G23" i="6" l="1"/>
  <c r="L23" i="6" s="1"/>
  <c r="E24" i="6"/>
  <c r="O22" i="6"/>
  <c r="Q22" i="6" s="1"/>
  <c r="S22" i="6" s="1"/>
  <c r="U22" i="6" s="1"/>
  <c r="K23" i="6"/>
  <c r="E44" i="6"/>
  <c r="G44" i="6" s="1"/>
  <c r="G43" i="6"/>
  <c r="L43" i="6" s="1"/>
  <c r="K43" i="6"/>
  <c r="O42" i="6"/>
  <c r="Q42" i="6" s="1"/>
  <c r="S42" i="6" s="1"/>
  <c r="U42" i="6" s="1"/>
  <c r="L44" i="6" l="1"/>
  <c r="K24" i="6"/>
  <c r="O23" i="6"/>
  <c r="Q23" i="6" s="1"/>
  <c r="S23" i="6" s="1"/>
  <c r="U23" i="6" s="1"/>
  <c r="G24" i="6"/>
  <c r="L24" i="6" s="1"/>
  <c r="E25" i="6"/>
  <c r="O43" i="6"/>
  <c r="Q43" i="6" s="1"/>
  <c r="S43" i="6" s="1"/>
  <c r="U43" i="6" s="1"/>
  <c r="K44" i="6"/>
  <c r="O44" i="6" s="1"/>
  <c r="Q44" i="6" s="1"/>
  <c r="S44" i="6" s="1"/>
  <c r="E26" i="6" l="1"/>
  <c r="G25" i="6"/>
  <c r="L25" i="6" s="1"/>
  <c r="K25" i="6"/>
  <c r="O24" i="6"/>
  <c r="Q24" i="6" s="1"/>
  <c r="S24" i="6" s="1"/>
  <c r="U24" i="6" s="1"/>
  <c r="S46" i="6"/>
  <c r="F39" i="5" s="1"/>
  <c r="U44" i="6"/>
  <c r="F40" i="5" l="1"/>
  <c r="K26" i="6"/>
  <c r="O25" i="6"/>
  <c r="Q25" i="6" s="1"/>
  <c r="S25" i="6" s="1"/>
  <c r="U25" i="6" s="1"/>
  <c r="G26" i="6"/>
  <c r="L26" i="6" s="1"/>
  <c r="E27" i="6"/>
  <c r="G27" i="6" s="1"/>
  <c r="L27" i="6" l="1"/>
  <c r="O26" i="6"/>
  <c r="Q26" i="6" s="1"/>
  <c r="S26" i="6" s="1"/>
  <c r="U26" i="6" s="1"/>
  <c r="K27" i="6"/>
  <c r="O27" i="6" s="1"/>
  <c r="Q27" i="6" s="1"/>
  <c r="S27" i="6" s="1"/>
  <c r="S29" i="6" l="1"/>
  <c r="F26" i="5" s="1"/>
  <c r="U27" i="6"/>
  <c r="F27" i="5" l="1"/>
  <c r="E19" i="5" l="1"/>
  <c r="D20" i="5"/>
  <c r="L32" i="5" s="1"/>
  <c r="F19" i="5" l="1"/>
  <c r="E20" i="5"/>
  <c r="M32" i="5" l="1"/>
  <c r="M33" i="5" s="1"/>
</calcChain>
</file>

<file path=xl/sharedStrings.xml><?xml version="1.0" encoding="utf-8"?>
<sst xmlns="http://schemas.openxmlformats.org/spreadsheetml/2006/main" count="11392" uniqueCount="760">
  <si>
    <t>E302 INT Franchises, Baker Project</t>
  </si>
  <si>
    <t>404E</t>
  </si>
  <si>
    <t>Not Studied</t>
  </si>
  <si>
    <t>E302 INT Franchises, Baker Project Total</t>
  </si>
  <si>
    <t>EINT</t>
  </si>
  <si>
    <t>Total</t>
  </si>
  <si>
    <t>E302 INT Franchises, Snoqualmie  Total</t>
  </si>
  <si>
    <t>E303 INT Whitehorn 2 &amp; 3  Total</t>
  </si>
  <si>
    <t>E311 STM Str/Imprv, Mint Farm</t>
  </si>
  <si>
    <t>403E</t>
  </si>
  <si>
    <t>Standard</t>
  </si>
  <si>
    <t>E311 STM Str/Imprv, Mint Farm Total</t>
  </si>
  <si>
    <t>ESTM</t>
  </si>
  <si>
    <t>E311 STM Str/Imprv, Mint Farm OP</t>
  </si>
  <si>
    <t>E311 STM Str/Imprv, Mint Farm OP Total</t>
  </si>
  <si>
    <t>E311 STM Str/Imprv, Sumas  Total</t>
  </si>
  <si>
    <t>E311 STM Str/Imprv, Sumas OP</t>
  </si>
  <si>
    <t>E311 STM Str/Imprv, Sumas OP Total</t>
  </si>
  <si>
    <t>E311 STM Str/Impv, Colstrip 1</t>
  </si>
  <si>
    <t>E311 STM Str/Impv, Colstrip 1 Total</t>
  </si>
  <si>
    <t>E311 STM Str/Impv, Colstrip 1-2 Com</t>
  </si>
  <si>
    <t>E311 STM Str/Impv, Colstrip 1-2 Com Total</t>
  </si>
  <si>
    <t>E311 STM Str/Impv, Colstrip 2</t>
  </si>
  <si>
    <t>E311 STM Str/Impv, Colstrip 2 Total</t>
  </si>
  <si>
    <t>E311 STM Str/Impv, Colstrip 3</t>
  </si>
  <si>
    <t>E311 STM Str/Impv, Colstrip 3 Total</t>
  </si>
  <si>
    <t>E311 STM Str/Impv, Colstrip 3-4 Com</t>
  </si>
  <si>
    <t>Underlying Asset</t>
  </si>
  <si>
    <t>E311 STM Str/Impv, Colstrip 3-4 Com Total</t>
  </si>
  <si>
    <t>E311 STM Str/Impv, Colstrip 4</t>
  </si>
  <si>
    <t>E311 STM Str/Impv, Colstrip 4 Total</t>
  </si>
  <si>
    <t>E311 STM Str/Impv, Ferndale</t>
  </si>
  <si>
    <t>E311 STM Str/Impv, Ferndale Total</t>
  </si>
  <si>
    <t>E311 STM Str/Impv, Fred 1/APC</t>
  </si>
  <si>
    <t>E311 STM Str/Impv, Fred 1/APC Total</t>
  </si>
  <si>
    <t>E311 STM Str/Impv, Goldendale</t>
  </si>
  <si>
    <t>E311 STM Str/Impv, Goldendale Total</t>
  </si>
  <si>
    <t>E311 STM Str/Impv, Goldendale OP</t>
  </si>
  <si>
    <t>E311 STM Str/Impv, Goldendale OP Total</t>
  </si>
  <si>
    <t>E312 STM Boiler, Colstrip 1</t>
  </si>
  <si>
    <t>E312 STM Boiler, Colstrip 1 Total</t>
  </si>
  <si>
    <t>E312 STM Boiler, Colstrip 1-2 Com</t>
  </si>
  <si>
    <t>E312 STM Boiler, Colstrip 1-2 Com Total</t>
  </si>
  <si>
    <t>E312 STM Boiler, Colstrip 2</t>
  </si>
  <si>
    <t>E312 STM Boiler, Colstrip 2 Total</t>
  </si>
  <si>
    <t>E312 STM Boiler, Colstrip 3</t>
  </si>
  <si>
    <t>E312 STM Boiler, Colstrip 3 Total</t>
  </si>
  <si>
    <t>E312 STM Boiler, Colstrip 3-4 Com</t>
  </si>
  <si>
    <t>E312 STM Boiler, Colstrip 3-4 Com Total</t>
  </si>
  <si>
    <t>E312 STM Boiler, Colstrip 4</t>
  </si>
  <si>
    <t>E312 STM Boiler, Colstrip 4 Total</t>
  </si>
  <si>
    <t>E312 STM Boiler, Encogen</t>
  </si>
  <si>
    <t>E312 STM Boiler, Encogen Total</t>
  </si>
  <si>
    <t>E312 STM Boiler, Ferndale</t>
  </si>
  <si>
    <t>E312 STM Boiler, Ferndale Total</t>
  </si>
  <si>
    <t>E312 STM Boiler, Fred 1/APC</t>
  </si>
  <si>
    <t>E312 STM Boiler, Fred 1/APC Total</t>
  </si>
  <si>
    <t>E312 STM Boiler, Goldendale</t>
  </si>
  <si>
    <t>E312 STM Boiler, Goldendale Total</t>
  </si>
  <si>
    <t>E312 STM Boiler, Goldendale OP</t>
  </si>
  <si>
    <t>E312 STM Boiler, Goldendale OP Total</t>
  </si>
  <si>
    <t>E312 STM Boiler, Mint Farm  Total</t>
  </si>
  <si>
    <t>E312 STM Boiler, Mint Farm OP</t>
  </si>
  <si>
    <t>E312 STM Boiler, Mint Farm OP Total</t>
  </si>
  <si>
    <t>E312 STM Boiler, Sumas  Total</t>
  </si>
  <si>
    <t>E312 STM Boiler, Sumas OP</t>
  </si>
  <si>
    <t>E312 STM Boiler, Sumas OP Total</t>
  </si>
  <si>
    <t>E314 STM Turbogen, Colstrip 1</t>
  </si>
  <si>
    <t>E314 STM Turbogen, Colstrip 1 Total</t>
  </si>
  <si>
    <t>E314 STM Turbogen, Colstrip 1-2 Com</t>
  </si>
  <si>
    <t>E314 STM Turbogen, Colstrip 1-2 Com Total</t>
  </si>
  <si>
    <t>E314 STM Turbogen, Colstrip 2</t>
  </si>
  <si>
    <t>E314 STM Turbogen, Colstrip 2 Total</t>
  </si>
  <si>
    <t>E314 STM Turbogen, Colstrip 3</t>
  </si>
  <si>
    <t>E314 STM Turbogen, Colstrip 3 Total</t>
  </si>
  <si>
    <t>E314 STM Turbogen, Colstrip 4</t>
  </si>
  <si>
    <t>E314 STM Turbogen, Colstrip 4 Total</t>
  </si>
  <si>
    <t>E314 STM Turbogen, Encogen</t>
  </si>
  <si>
    <t>E314 STM Turbogen, Encogen Total</t>
  </si>
  <si>
    <t>E314 STM Turbogen, Ferndale</t>
  </si>
  <si>
    <t>E314 STM Turbogen, Ferndale Total</t>
  </si>
  <si>
    <t>E314 STM Turbogen, Fred 1/APC</t>
  </si>
  <si>
    <t>E314 STM Turbogen, Fred 1/APC Total</t>
  </si>
  <si>
    <t>E314 STM Turbogen, Goldendale</t>
  </si>
  <si>
    <t>E314 STM Turbogen, Goldendale Total</t>
  </si>
  <si>
    <t>E314 STM Turbogen, Goldendale OP</t>
  </si>
  <si>
    <t>E314 STM Turbogen, Goldendale OP Total</t>
  </si>
  <si>
    <t>E314 STM Turbogen, Mint Farm</t>
  </si>
  <si>
    <t>E314 STM Turbogen, Mint Farm Total</t>
  </si>
  <si>
    <t>E314 STM Turbogen, Mint Farm OP</t>
  </si>
  <si>
    <t>E314 STM Turbogen, Mint Farm OP Total</t>
  </si>
  <si>
    <t>E314 STM Turbogen, Sumas  Total</t>
  </si>
  <si>
    <t>E314 STM Turbogen, Sumas OP</t>
  </si>
  <si>
    <t>E314 STM Turbogen, Sumas OP Total</t>
  </si>
  <si>
    <t>E315 STM Accessory, Colstrip 1</t>
  </si>
  <si>
    <t>E315 STM Accessory, Colstrip 1 Total</t>
  </si>
  <si>
    <t>E315 STM Accessory, Colstrip 1-2 Cm</t>
  </si>
  <si>
    <t>E315 STM Accessory, Colstrip 1-2 Cm Total</t>
  </si>
  <si>
    <t>E315 STM Accessory, Colstrip 2</t>
  </si>
  <si>
    <t>E315 STM Accessory, Colstrip 2 Total</t>
  </si>
  <si>
    <t>E315 STM Accessory, Colstrip 3</t>
  </si>
  <si>
    <t>E315 STM Accessory, Colstrip 3 Total</t>
  </si>
  <si>
    <t>E315 STM Accessory, Colstrip 3-4 Cm</t>
  </si>
  <si>
    <t>E315 STM Accessory, Colstrip 3-4 Cm Total</t>
  </si>
  <si>
    <t>E315 STM Accessory, Colstrip 4</t>
  </si>
  <si>
    <t>E315 STM Accessory, Colstrip 4 Total</t>
  </si>
  <si>
    <t>E315 STM Accessory, Encogen</t>
  </si>
  <si>
    <t>E315 STM Accessory, Encogen Total</t>
  </si>
  <si>
    <t>E315 STM Accessory, Ferndale</t>
  </si>
  <si>
    <t>E315 STM Accessory, Ferndale Total</t>
  </si>
  <si>
    <t>E315 STM Accessory, Fred 1/APC</t>
  </si>
  <si>
    <t>E315 STM Accessory, Fred 1/APC Total</t>
  </si>
  <si>
    <t>E315 STM Accessory, Goldendale OP</t>
  </si>
  <si>
    <t>E315 STM Accessory, Goldendale OP Total</t>
  </si>
  <si>
    <t>E315 STM Accessory, Mint Farm OP</t>
  </si>
  <si>
    <t>E315 STM Accessory, Mint Farm OP Total</t>
  </si>
  <si>
    <t>E315 STM Accessory, Sumas</t>
  </si>
  <si>
    <t>E315 STM Accessory, Sumas Total</t>
  </si>
  <si>
    <t>E315 STM Accessory, Sumas OP</t>
  </si>
  <si>
    <t>E315 STM Accessory, Sumas OP Total</t>
  </si>
  <si>
    <t>E316 STM Misc, Colstrip 1</t>
  </si>
  <si>
    <t>E316 STM Misc, Colstrip 1 Total</t>
  </si>
  <si>
    <t>E316 STM Misc, Colstrip 1-2 Com</t>
  </si>
  <si>
    <t>E316 STM Misc, Colstrip 1-2 Com Total</t>
  </si>
  <si>
    <t>E316 STM Misc, Colstrip 1-4 Com</t>
  </si>
  <si>
    <t>E316 STM Misc, Colstrip 1-4 Com Total</t>
  </si>
  <si>
    <t>E316 STM Misc, Colstrip 2</t>
  </si>
  <si>
    <t>E316 STM Misc, Colstrip 2 Total</t>
  </si>
  <si>
    <t>E316 STM Misc, Colstrip 3</t>
  </si>
  <si>
    <t>E316 STM Misc, Colstrip 3 Total</t>
  </si>
  <si>
    <t>E316 STM Misc, Colstrip 3-4 Com</t>
  </si>
  <si>
    <t>E316 STM Misc, Colstrip 3-4 Com Total</t>
  </si>
  <si>
    <t>E316 STM Misc, Colstrip 4</t>
  </si>
  <si>
    <t>E316 STM Misc, Colstrip 4 Total</t>
  </si>
  <si>
    <t>E316 STM Misc, Ferndale</t>
  </si>
  <si>
    <t>E316 STM Misc, Ferndale Total</t>
  </si>
  <si>
    <t>E316 STM Misc, Fred 1/APC</t>
  </si>
  <si>
    <t>E316 STM Misc, Fred 1/APC Total</t>
  </si>
  <si>
    <t>E316 STM Misc, Goldendale OP</t>
  </si>
  <si>
    <t>E316 STM Misc, Goldendale OP Total</t>
  </si>
  <si>
    <t>E316 STM Misc, Mint Farm</t>
  </si>
  <si>
    <t>E316 STM Misc, Mint Farm Total</t>
  </si>
  <si>
    <t>E316 STM Misc, Mint Farm OP</t>
  </si>
  <si>
    <t>E316 STM Misc, Mint Farm OP Total</t>
  </si>
  <si>
    <t>E316 STM Misc, Sumas  Total</t>
  </si>
  <si>
    <t>E316 STM Misc, Sumas OP</t>
  </si>
  <si>
    <t>E316 STM Misc, Sumas OP Total</t>
  </si>
  <si>
    <t>403.1E</t>
  </si>
  <si>
    <t>E3170 STM ARO Steam Prd  Total</t>
  </si>
  <si>
    <t>E3171 STM ARO Steam Production</t>
  </si>
  <si>
    <t>E3171 STM ARO Steam Production Total</t>
  </si>
  <si>
    <t>E33010 HYD Easements, Snoqualmie 1</t>
  </si>
  <si>
    <t>E33010 HYD Easements, Snoqualmie 1 Total</t>
  </si>
  <si>
    <t>HYD</t>
  </si>
  <si>
    <t>E331 HYD S/I, LB AdultFishTrap2010</t>
  </si>
  <si>
    <t>E331 HYD S/I, LB AdultFishTrap2010 Total</t>
  </si>
  <si>
    <t>E331 HYD S/I, UB FishHatchery2010</t>
  </si>
  <si>
    <t>E331 HYD S/I, UB FishHatchery2010 Total</t>
  </si>
  <si>
    <t>E331 HYD Str/Impv, LB-2013</t>
  </si>
  <si>
    <t>E331 HYD Str/Impv, LB-2013 Total</t>
  </si>
  <si>
    <t>E331 HYD Str/Impv, Lower Baker</t>
  </si>
  <si>
    <t>E331 HYD Str/Impv, Lower Baker Total</t>
  </si>
  <si>
    <t>E331 HYD Str/Impv, Snoq 1 - 2013</t>
  </si>
  <si>
    <t>E331 HYD Str/Impv, Snoq 1 - 2013 Total</t>
  </si>
  <si>
    <t>E331 HYD Str/Impv, Snoq 2 - 2013</t>
  </si>
  <si>
    <t>E331 HYD Str/Impv, Snoq 2 - 2013 Total</t>
  </si>
  <si>
    <t>E331 HYD Str/Impv, Snoq Park</t>
  </si>
  <si>
    <t>E331 HYD Str/Impv, Snoq Park Total</t>
  </si>
  <si>
    <t>E331 HYD Str/Impv, Snoqualmie 1</t>
  </si>
  <si>
    <t>E331 HYD Str/Impv, Snoqualmie 1 Total</t>
  </si>
  <si>
    <t>E331 HYD Str/Impv, UB Koma Kulshan</t>
  </si>
  <si>
    <t>E331 HYD Str/Impv, UB Koma Kulshan Total</t>
  </si>
  <si>
    <t>E331 HYD Str/Impv, Upper Baker</t>
  </si>
  <si>
    <t>E331 HYD Str/Impv, Upper Baker Total</t>
  </si>
  <si>
    <t>E332 HYD R/D/W, Snoq 1 - 2013</t>
  </si>
  <si>
    <t>E332 HYD R/D/W, Snoq 1 - 2013 Total</t>
  </si>
  <si>
    <t>E332 HYD R/D/W, Snoq 2 - 2013</t>
  </si>
  <si>
    <t>E332 HYD R/D/W, Snoq 2 - 2013 Total</t>
  </si>
  <si>
    <t>E332 HYD R/D/W,LBAdultFishTr2010</t>
  </si>
  <si>
    <t>E332 HYD R/D/W,LBAdultFishTr2010 Total</t>
  </si>
  <si>
    <t>E332 HYD R/D/W,UB FishHatch2010</t>
  </si>
  <si>
    <t>E332 HYD R/D/W,UB FishHatch2010 Total</t>
  </si>
  <si>
    <t>E332 HYD Res/Dam/Wwy, LB FSC</t>
  </si>
  <si>
    <t>E332 HYD Res/Dam/Wwy, LB FSC Total</t>
  </si>
  <si>
    <t>E332 HYD Res/Dam/Wwy, LB-2013</t>
  </si>
  <si>
    <t>E332 HYD Res/Dam/Wwy, LB-2013 Total</t>
  </si>
  <si>
    <t>E332 HYD Res/Dam/Wwy, Lower Baker</t>
  </si>
  <si>
    <t>E332 HYD Res/Dam/Wwy, Lower Baker Total</t>
  </si>
  <si>
    <t>E332 HYD Res/Dam/Wwy, Snoqualmie 1</t>
  </si>
  <si>
    <t>E332 HYD Res/Dam/Wwy, Snoqualmie 1 Total</t>
  </si>
  <si>
    <t>E332 HYD Res/Dam/Wwy, Snoqualmie 2</t>
  </si>
  <si>
    <t>E332 HYD Res/Dam/Wwy, Snoqualmie 2 Total</t>
  </si>
  <si>
    <t>E332 HYD Res/Dam/Wwy, UB FSC</t>
  </si>
  <si>
    <t>E332 HYD Res/Dam/Wwy, UB FSC Total</t>
  </si>
  <si>
    <t>E332 HYD Res/Dam/Wwy, Upper Baker</t>
  </si>
  <si>
    <t>E332 HYD Res/Dam/Wwy, Upper Baker Total</t>
  </si>
  <si>
    <t>E333 HYD Wtrwhl/Trbn, LB-2013</t>
  </si>
  <si>
    <t>E333 HYD Wtrwhl/Trbn, LB-2013 Total</t>
  </si>
  <si>
    <t>E333 HYD Wtrwhl/Trbn, Lower Baker</t>
  </si>
  <si>
    <t>E333 HYD Wtrwhl/Trbn, Lower Baker Total</t>
  </si>
  <si>
    <t>E333 HYD Wtrwhl/Trbn, Snoq 1-2013</t>
  </si>
  <si>
    <t>E333 HYD Wtrwhl/Trbn, Snoq 1-2013 Total</t>
  </si>
  <si>
    <t>E333 HYD Wtrwhl/Trbn, Snoq 2-2013</t>
  </si>
  <si>
    <t>E333 HYD Wtrwhl/Trbn, Snoq 2-2013 Total</t>
  </si>
  <si>
    <t>E333 HYD Wtrwhl/Trbn, Snoqualmie 1</t>
  </si>
  <si>
    <t>E333 HYD Wtrwhl/Trbn, Snoqualmie 1 Total</t>
  </si>
  <si>
    <t>E333 HYD Wtrwhl/Trbn, Snoqualmie 2</t>
  </si>
  <si>
    <t>E333 HYD Wtrwhl/Trbn, Snoqualmie 2 Total</t>
  </si>
  <si>
    <t>E333 HYD Wtrwhl/Trbn, Upper Baker</t>
  </si>
  <si>
    <t>E333 HYD Wtrwhl/Trbn, Upper Baker Total</t>
  </si>
  <si>
    <t>E334 HYD Accessory, LB-2013</t>
  </si>
  <si>
    <t>E334 HYD Accessory, LB-2013 Total</t>
  </si>
  <si>
    <t>E334 HYD Accessory, Lower Baker</t>
  </si>
  <si>
    <t>E334 HYD Accessory, Lower Baker Total</t>
  </si>
  <si>
    <t>E334 HYD Accessory, Snoq 1 - 2013</t>
  </si>
  <si>
    <t>E334 HYD Accessory, Snoq 1 - 2013 Total</t>
  </si>
  <si>
    <t>E334 HYD Accessory, Snoq 2 - 2013</t>
  </si>
  <si>
    <t>E334 HYD Accessory, Snoq 2 - 2013 Total</t>
  </si>
  <si>
    <t>E334 HYD Accessory, Upper Baker</t>
  </si>
  <si>
    <t>E334 HYD Accessory, Upper Baker Total</t>
  </si>
  <si>
    <t>E335 HYD Misc, LB-2013</t>
  </si>
  <si>
    <t>E335 HYD Misc, LB-2013 Total</t>
  </si>
  <si>
    <t>E335 HYD Misc, Lower Baker</t>
  </si>
  <si>
    <t>E335 HYD Misc, Lower Baker Total</t>
  </si>
  <si>
    <t>E335 HYD Misc, Lower Baker FSC</t>
  </si>
  <si>
    <t>E335 HYD Misc, Lower Baker FSC Total</t>
  </si>
  <si>
    <t>E335 HYD Misc, Snoq 1 - 2013</t>
  </si>
  <si>
    <t>E335 HYD Misc, Snoq 1 - 2013 Total</t>
  </si>
  <si>
    <t>E335 HYD Misc, Snoq 2 - 2013</t>
  </si>
  <si>
    <t>E335 HYD Misc, Snoq 2 - 2013 Total</t>
  </si>
  <si>
    <t>E335 HYD Misc, Snoq Park</t>
  </si>
  <si>
    <t>E335 HYD Misc, Snoq Park Total</t>
  </si>
  <si>
    <t>E335 HYD Misc, Snoqualmie 1</t>
  </si>
  <si>
    <t>E335 HYD Misc, Snoqualmie 1 Total</t>
  </si>
  <si>
    <t>E335 HYD Misc, Snoqualmie 2</t>
  </si>
  <si>
    <t>E335 HYD Misc, Snoqualmie 2 Total</t>
  </si>
  <si>
    <t>E335 HYD Misc, UB Hatchery</t>
  </si>
  <si>
    <t>E335 HYD Misc, UB Hatchery Total</t>
  </si>
  <si>
    <t>E335 HYD Misc, UB Koma Kulshan</t>
  </si>
  <si>
    <t>E335 HYD Misc, UB Koma Kulshan Total</t>
  </si>
  <si>
    <t>E335 HYD Misc, Upper Baker</t>
  </si>
  <si>
    <t>E335 HYD Misc, Upper Baker Total</t>
  </si>
  <si>
    <t>E3351 HYD S/M/Tools, Snoq 1-2013</t>
  </si>
  <si>
    <t>E3351 HYD S/M/Tools, Snoq 1-2013 Total</t>
  </si>
  <si>
    <t>E3351 HYD Sta Main Tool, Upper Bker</t>
  </si>
  <si>
    <t>E3351 HYD Sta Main Tool, Upper Bker Total</t>
  </si>
  <si>
    <t>E3351 HYD Sta Main Tools, LB-2013</t>
  </si>
  <si>
    <t>E3351 HYD Sta Main Tools, LB-2013 Total</t>
  </si>
  <si>
    <t>E3351 HYD Sta Main Tools, Lwer Bker</t>
  </si>
  <si>
    <t>E3351 HYD Sta Main Tools, Lwer Bker Total</t>
  </si>
  <si>
    <t>E3351 HYD Sta Main Tools, Snoq 2</t>
  </si>
  <si>
    <t>E3351 HYD Sta Main Tools, Snoq 2 Total</t>
  </si>
  <si>
    <t>E336 HYD RR/Bridges, LB-2013</t>
  </si>
  <si>
    <t>E336 HYD RR/Bridges, LB-2013 Total</t>
  </si>
  <si>
    <t>E336 HYD RR/Bridges, Lower Baker</t>
  </si>
  <si>
    <t>E336 HYD RR/Bridges, Lower Baker Total</t>
  </si>
  <si>
    <t>E336 HYD RR/Bridges, Snoq 1 - 2013</t>
  </si>
  <si>
    <t>E336 HYD RR/Bridges, Snoq 1 - 2013 Total</t>
  </si>
  <si>
    <t>E336 HYD RR/Bridges, Snoq 2 - 2013</t>
  </si>
  <si>
    <t>E336 HYD RR/Bridges, Snoq 2 - 2013 Total</t>
  </si>
  <si>
    <t>E336 HYD RR/Bridges, Upper Baker</t>
  </si>
  <si>
    <t>E336 HYD RR/Bridges, Upper Baker Total</t>
  </si>
  <si>
    <t>E3401 PRD Easements, Fredonia</t>
  </si>
  <si>
    <t>E3401 PRD Easements, Fredonia Total</t>
  </si>
  <si>
    <t>EPRD</t>
  </si>
  <si>
    <t>E3410 PRD Str/Impv, Crystal Mtn</t>
  </si>
  <si>
    <t>E3410 PRD Str/Impv, Crystal Mtn Total</t>
  </si>
  <si>
    <t>E3410 PRD Str/Impv, Encogen</t>
  </si>
  <si>
    <t>E3410 PRD Str/Impv, Encogen Total</t>
  </si>
  <si>
    <t>E3410 PRD Str/Impv, Ferndale</t>
  </si>
  <si>
    <t>E3410 PRD Str/Impv, Ferndale Total</t>
  </si>
  <si>
    <t>E3410 PRD Str/Impv, Fred 1/APC</t>
  </si>
  <si>
    <t>E3410 PRD Str/Impv, Fred 1/APC Total</t>
  </si>
  <si>
    <t>E3410 PRD Str/Impv, Frederickson</t>
  </si>
  <si>
    <t>E3410 PRD Str/Impv, Frederickson Total</t>
  </si>
  <si>
    <t>E3410 PRD Str/Impv, Fredonia</t>
  </si>
  <si>
    <t>E3410 PRD Str/Impv, Fredonia Total</t>
  </si>
  <si>
    <t>E3410 PRD Str/Impv, Fredonia 3&amp;4 OP</t>
  </si>
  <si>
    <t>E3410 PRD Str/Impv, Fredonia 3&amp;4 OP Total</t>
  </si>
  <si>
    <t>E3410 PRD Str/Impv, Goldendale</t>
  </si>
  <si>
    <t>E3410 PRD Str/Impv, Goldendale Total</t>
  </si>
  <si>
    <t>E3410 PRD Str/Impv, Goldendale OP</t>
  </si>
  <si>
    <t>E3410 PRD Str/Impv, Goldendale OP Total</t>
  </si>
  <si>
    <t>E3410 PRD Str/Impv, Mint Farm</t>
  </si>
  <si>
    <t>E3410 PRD Str/Impv, Mint Farm Total</t>
  </si>
  <si>
    <t>E3410 PRD Str/Impv, Mint Farm OP</t>
  </si>
  <si>
    <t>E3410 PRD Str/Impv, Mint Farm OP Total</t>
  </si>
  <si>
    <t>E3410 PRD Str/Impv, Sumas  Total</t>
  </si>
  <si>
    <t>E3410 PRD Str/Impv, Sumas OP</t>
  </si>
  <si>
    <t>E3410 PRD Str/Impv, Sumas OP Total</t>
  </si>
  <si>
    <t>E3410 PRD Str/Impv, Whitehorn 2-3Cm</t>
  </si>
  <si>
    <t>E3410 PRD Str/Impv, Whitehorn 2-3Cm Total</t>
  </si>
  <si>
    <t>E34101 PRD Str/Impv, Hopkins Ridge</t>
  </si>
  <si>
    <t>E34101 PRD Str/Impv, Hopkins Ridge Total</t>
  </si>
  <si>
    <t>E34101 PRD Str/Impv, LSR</t>
  </si>
  <si>
    <t>E34101 PRD Str/Impv, LSR Total</t>
  </si>
  <si>
    <t>E34101 PRD Str/Impv, Wild Horse</t>
  </si>
  <si>
    <t>E34101 PRD Str/Impv, Wild Horse Total</t>
  </si>
  <si>
    <t>E34101 PRD Str/Impv,Wild Horse Expa</t>
  </si>
  <si>
    <t>E34101 PRD Str/Impv,Wild Horse Expa Total</t>
  </si>
  <si>
    <t>E342 PRD Fuel Hldr, Fredonia 3&amp;4 OP</t>
  </si>
  <si>
    <t>E342 PRD Fuel Hldr, Fredonia 3&amp;4 OP Total</t>
  </si>
  <si>
    <t>E342 PRD Fuel Holder, Cystal Mtn</t>
  </si>
  <si>
    <t>E342 PRD Fuel Holder, Cystal Mtn Total</t>
  </si>
  <si>
    <t>E342 PRD Fuel Holder, Encogen</t>
  </si>
  <si>
    <t>E342 PRD Fuel Holder, Encogen Total</t>
  </si>
  <si>
    <t>E342 PRD Fuel Holder, Ferndale</t>
  </si>
  <si>
    <t>E342 PRD Fuel Holder, Ferndale Total</t>
  </si>
  <si>
    <t>E342 PRD Fuel Holder, Fred 1/APC</t>
  </si>
  <si>
    <t>E342 PRD Fuel Holder, Fred 1/APC Total</t>
  </si>
  <si>
    <t>E342 PRD Fuel Holder, Frederickson</t>
  </si>
  <si>
    <t>E342 PRD Fuel Holder, Frederickson Total</t>
  </si>
  <si>
    <t>E342 PRD Fuel Holder, Fredonia</t>
  </si>
  <si>
    <t>E342 PRD Fuel Holder, Fredonia Total</t>
  </si>
  <si>
    <t>E342 PRD Fuel Holder, Goldendale OP</t>
  </si>
  <si>
    <t>E342 PRD Fuel Holder, Goldendale OP Total</t>
  </si>
  <si>
    <t>E342 PRD Fuel Holder, Mint Farm OP</t>
  </si>
  <si>
    <t>E342 PRD Fuel Holder, Mint Farm OP Total</t>
  </si>
  <si>
    <t>E342 PRD Fuel Holder, Sumas OP</t>
  </si>
  <si>
    <t>E342 PRD Fuel Holder, Sumas OP Total</t>
  </si>
  <si>
    <t>E342 PRD Fuel Holder, Whitehorn 2-3</t>
  </si>
  <si>
    <t>E342 PRD Fuel Holder, Whitehorn 2-3 Total</t>
  </si>
  <si>
    <t>E3440 PRD Gen, Crystal Mtn</t>
  </si>
  <si>
    <t>E3440 PRD Gen, Crystal Mtn Total</t>
  </si>
  <si>
    <t>E3440 PRD Gen, Frederickson</t>
  </si>
  <si>
    <t>E3440 PRD Gen, Frederickson Total</t>
  </si>
  <si>
    <t>E3440 PRD Gen, Fredonia</t>
  </si>
  <si>
    <t>E3440 PRD Gen, Fredonia Total</t>
  </si>
  <si>
    <t>E3440 PRD Gen, Fredonia 3&amp;4 OP</t>
  </si>
  <si>
    <t>E3440 PRD Gen, Fredonia 3&amp;4 OP Total</t>
  </si>
  <si>
    <t>E3440 PRD Gen, Whitehorn 2&amp;3 purch</t>
  </si>
  <si>
    <t>E3440 PRD Gen, Whitehorn 2&amp;3 purch Total</t>
  </si>
  <si>
    <t>E3440 PRD Gen, Whitehorn 2-3 Com</t>
  </si>
  <si>
    <t>E3440 PRD Gen, Whitehorn 2-3 Com Total</t>
  </si>
  <si>
    <t>E34401 PRD Gen, Hopkins Expansion</t>
  </si>
  <si>
    <t>E34401 PRD Gen, Hopkins Expansion Total</t>
  </si>
  <si>
    <t>E34401 PRD Gen, Hopkins Ridge</t>
  </si>
  <si>
    <t>E34401 PRD Gen, Hopkins Ridge Total</t>
  </si>
  <si>
    <t>E34401 PRD Gen, LSR</t>
  </si>
  <si>
    <t>E34401 PRD Gen, LSR Total</t>
  </si>
  <si>
    <t>E34401 PRD Gen, Wild Horse Solar</t>
  </si>
  <si>
    <t>E34401 PRD Gen, Wild Horse Solar Total</t>
  </si>
  <si>
    <t>E34401 PRD Gen, Wild Horse Wind</t>
  </si>
  <si>
    <t>E34401 PRD Gen, Wild Horse Wind Total</t>
  </si>
  <si>
    <t>E34401 PRD Gen,Wild Horse Expansion</t>
  </si>
  <si>
    <t>E34401 PRD Gen,Wild Horse Expansion Total</t>
  </si>
  <si>
    <t>E34420 PRD Gen, Encogen</t>
  </si>
  <si>
    <t>E34420 PRD Gen, Encogen Total</t>
  </si>
  <si>
    <t>E34420 PRD Gen, Ferndale  Total</t>
  </si>
  <si>
    <t>E34420 PRD Gen, Fred 1/APC</t>
  </si>
  <si>
    <t>E34420 PRD Gen, Fred 1/APC Total</t>
  </si>
  <si>
    <t>E34420 PRD Gen, Goldendale</t>
  </si>
  <si>
    <t>E34420 PRD Gen, Goldendale Total</t>
  </si>
  <si>
    <t>E34420 PRD Gen, Goldendale OP</t>
  </si>
  <si>
    <t>E34420 PRD Gen, Goldendale OP Total</t>
  </si>
  <si>
    <t>E34420 PRD Gen, Mint Farm</t>
  </si>
  <si>
    <t>E34420 PRD Gen, Mint Farm Total</t>
  </si>
  <si>
    <t>E34420 PRD Gen, Mint Farm OP</t>
  </si>
  <si>
    <t>E34420 PRD Gen, Mint Farm OP Total</t>
  </si>
  <si>
    <t>E34420 PRD Gen, Sumas  Total</t>
  </si>
  <si>
    <t>E34420 PRD Gen, Sumas OP</t>
  </si>
  <si>
    <t>E34420 PRD Gen, Sumas OP Total</t>
  </si>
  <si>
    <t>E345 PRD Accessory, Cystal Mtn</t>
  </si>
  <si>
    <t>E345 PRD Accessory, Cystal Mtn Total</t>
  </si>
  <si>
    <t>E345 PRD Accessory, Encogen</t>
  </si>
  <si>
    <t>E345 PRD Accessory, Encogen Total</t>
  </si>
  <si>
    <t>E345 PRD Accessory, Ferndale</t>
  </si>
  <si>
    <t>E345 PRD Accessory, Ferndale Total</t>
  </si>
  <si>
    <t>E345 PRD Accessory, Fred 1/APC</t>
  </si>
  <si>
    <t>E345 PRD Accessory, Fred 1/APC Total</t>
  </si>
  <si>
    <t>E345 PRD Accessory, Frederickson</t>
  </si>
  <si>
    <t>E345 PRD Accessory, Frederickson Total</t>
  </si>
  <si>
    <t>E345 PRD Accessory, Fredonia</t>
  </si>
  <si>
    <t>E345 PRD Accessory, Fredonia Total</t>
  </si>
  <si>
    <t>E345 PRD Accessory, Fredonia 3&amp;4 OP</t>
  </si>
  <si>
    <t>E345 PRD Accessory, Fredonia 3&amp;4 OP Total</t>
  </si>
  <si>
    <t>E345 PRD Accessory, Goldendale OP</t>
  </si>
  <si>
    <t>E345 PRD Accessory, Goldendale OP Total</t>
  </si>
  <si>
    <t>E345 PRD Accessory, Mint Farm</t>
  </si>
  <si>
    <t>E345 PRD Accessory, Mint Farm Total</t>
  </si>
  <si>
    <t>E345 PRD Accessory, Mint Farm OP</t>
  </si>
  <si>
    <t>E345 PRD Accessory, Mint Farm OP Total</t>
  </si>
  <si>
    <t>E345 PRD Accessory, Sumas</t>
  </si>
  <si>
    <t>E345 PRD Accessory, Sumas Total</t>
  </si>
  <si>
    <t>E345 PRD Accessory, Sumas OP</t>
  </si>
  <si>
    <t>E345 PRD Accessory, Sumas OP Total</t>
  </si>
  <si>
    <t>E345 PRD Accessory, Whitehorn 2-3 C</t>
  </si>
  <si>
    <t>E345 PRD Accessory, Whitehorn 2-3 C Total</t>
  </si>
  <si>
    <t>E34501 PRD Accessory, Hopkins Ridge</t>
  </si>
  <si>
    <t>E34501 PRD Accessory, Hopkins Ridge Total</t>
  </si>
  <si>
    <t>E34501 PRD Accessory, LSR</t>
  </si>
  <si>
    <t>E34501 PRD Accessory, LSR Total</t>
  </si>
  <si>
    <t>E34501 PRD Accessory,Wild Horse Exp</t>
  </si>
  <si>
    <t>E34501 PRD Accessory,Wild Horse Exp Total</t>
  </si>
  <si>
    <t>E34501 PRD Accessory,Wild HorseWind</t>
  </si>
  <si>
    <t>E34501 PRD Accessory,Wild HorseWind Total</t>
  </si>
  <si>
    <t>E34501 PRD Accessory,WildHorseSolar</t>
  </si>
  <si>
    <t>E34501 PRD Accessory,WildHorseSolar Total</t>
  </si>
  <si>
    <t>E346 PRD Other, Encogen</t>
  </si>
  <si>
    <t>E346 PRD Other, Encogen Total</t>
  </si>
  <si>
    <t>E346 PRD Other, Ferndale</t>
  </si>
  <si>
    <t>E346 PRD Other, Ferndale Total</t>
  </si>
  <si>
    <t>E346 PRD Other, Frederickson</t>
  </si>
  <si>
    <t>E346 PRD Other, Frederickson Total</t>
  </si>
  <si>
    <t>E346 PRD Other, Fredonia</t>
  </si>
  <si>
    <t>E346 PRD Other, Fredonia Total</t>
  </si>
  <si>
    <t>E346 PRD Other, Fredonia 3&amp;4 OP</t>
  </si>
  <si>
    <t>E346 PRD Other, Fredonia 3&amp;4 OP Total</t>
  </si>
  <si>
    <t>E346 PRD Other, Goldendale OP</t>
  </si>
  <si>
    <t>E346 PRD Other, Goldendale OP Total</t>
  </si>
  <si>
    <t>E346 PRD Other, Mint Farm  Total</t>
  </si>
  <si>
    <t>E346 PRD Other, Mint Farm OP</t>
  </si>
  <si>
    <t>E346 PRD Other, Mint Farm OP Total</t>
  </si>
  <si>
    <t>E346 PRD Other, Sumas OP</t>
  </si>
  <si>
    <t>E346 PRD Other, Sumas OP Total</t>
  </si>
  <si>
    <t>E346 PRD Other, Whitehorn 2-3 Com</t>
  </si>
  <si>
    <t>E346 PRD Other, Whitehorn 2-3 Com Total</t>
  </si>
  <si>
    <t>E34601 PRD Other, Hopkins Ridge</t>
  </si>
  <si>
    <t>E34601 PRD Other, Hopkins Ridge Total</t>
  </si>
  <si>
    <t>E34601 PRD Other, LSR</t>
  </si>
  <si>
    <t>E34601 PRD Other, LSR Total</t>
  </si>
  <si>
    <t>E34601 PRD Other, Wild Horse</t>
  </si>
  <si>
    <t>E34601 PRD Other, Wild Horse Total</t>
  </si>
  <si>
    <t>E34601 PRD Other, Wild Horse Expan</t>
  </si>
  <si>
    <t>E34601 PRD Other, Wild Horse Expan Total</t>
  </si>
  <si>
    <t>E3461 PRD Sta Main Tools, Encogen</t>
  </si>
  <si>
    <t>E3461 PRD Sta Main Tools, Encogen Total</t>
  </si>
  <si>
    <t>E3461 PRD Sta Main Tools, Ferndale</t>
  </si>
  <si>
    <t>E3461 PRD Sta Main Tools, Ferndale Total</t>
  </si>
  <si>
    <t>E3461 PRD Sta Main Tools, Fredonia</t>
  </si>
  <si>
    <t>E3461 PRD Sta Main Tools, Fredonia Total</t>
  </si>
  <si>
    <t>E3461 PRD Sta Main Tools, Mint Farm</t>
  </si>
  <si>
    <t>E3461 PRD Sta Main Tools, Mint Farm Total</t>
  </si>
  <si>
    <t>E3461 PRD Sta Main Tools, Sumas</t>
  </si>
  <si>
    <t>E3461 PRD Sta Main Tools, Sumas Total</t>
  </si>
  <si>
    <t>E3461 PRD Sta Main Tools,Goldendale</t>
  </si>
  <si>
    <t>E3461 PRD Sta Main Tools,Goldendale Total</t>
  </si>
  <si>
    <t>E3461 PRD Sta MainTools, Whitehorn  Total</t>
  </si>
  <si>
    <t>E3461 PRD Sta MainTools,Crystal Mtn</t>
  </si>
  <si>
    <t>E3461 PRD Sta MainTools,Crystal Mtn Total</t>
  </si>
  <si>
    <t>E3461 PRD Sta MainTools,Fred1/Epcor</t>
  </si>
  <si>
    <t>E3461 PRD Sta MainTools,Fred1/Epcor Total</t>
  </si>
  <si>
    <t>E3461 PRD Sta MainTools,Frederickso</t>
  </si>
  <si>
    <t>E3461 PRD Sta MainTools,Frederickso Total</t>
  </si>
  <si>
    <t>E34611 PRD Sta Main Tools, Hopkins</t>
  </si>
  <si>
    <t>E34611 PRD Sta Main Tools, Hopkins Total</t>
  </si>
  <si>
    <t>E34611 PRD Sta Main Tools, LSR</t>
  </si>
  <si>
    <t>E34611 PRD Sta Main Tools, LSR Total</t>
  </si>
  <si>
    <t>E34611 PRD Sta Main Tools,WildHorse</t>
  </si>
  <si>
    <t>E34611 PRD Sta Main Tools,WildHorse Total</t>
  </si>
  <si>
    <t>E347 PRD ARO, Other Prod  Total</t>
  </si>
  <si>
    <t>E35010 TSM Easement,Colstrip 1-2Com</t>
  </si>
  <si>
    <t>E35010 TSM Easement,Colstrip 1-2Com Total</t>
  </si>
  <si>
    <t>ETSM</t>
  </si>
  <si>
    <t>E35010 TSM Easement,Colstrip 3-4Com</t>
  </si>
  <si>
    <t>E35010 TSM Easement,Colstrip 3-4Com Total</t>
  </si>
  <si>
    <t>E35099 (GIF) Easement, Colstrip 1-2</t>
  </si>
  <si>
    <t>E35099 (GIF) Easement, Colstrip 1-2 Total</t>
  </si>
  <si>
    <t>E352 TSM Str/Impv, 3rd AC Line</t>
  </si>
  <si>
    <t>E352 TSM Str/Impv, 3rd AC Line Total</t>
  </si>
  <si>
    <t>E352 TSM Str/Impv, Colstrip 3-4 Com</t>
  </si>
  <si>
    <t>E352 TSM Str/Impv, Colstrip 3-4 Com Total</t>
  </si>
  <si>
    <t>E353 TSM Sta Eq, 3rd AC Line</t>
  </si>
  <si>
    <t>E353 TSM Sta Eq, 3rd AC Line Total</t>
  </si>
  <si>
    <t>E353 TSM Sta Eq, Colstrip 3-4  Total</t>
  </si>
  <si>
    <t>E3539 (GIF) Sta Eq, Colstrip 1-2</t>
  </si>
  <si>
    <t>E3539 (GIF) Sta Eq, Colstrip 1-2 Total</t>
  </si>
  <si>
    <t>E3539 (GIF) Sta Eq, Colstrip 3-4  Total</t>
  </si>
  <si>
    <t>E354 TSM Twr/Fixt, 3rd AC Line</t>
  </si>
  <si>
    <t>E354 TSM Twr/Fixt, 3rd AC Line Total</t>
  </si>
  <si>
    <t>E354 TSM Twr/Fixt, Colstrip 1-2 Com</t>
  </si>
  <si>
    <t>E354 TSM Twr/Fixt, Colstrip 1-2 Com Total</t>
  </si>
  <si>
    <t>E354 TSM Twr/Fixt, Colstrip 3-4 Com</t>
  </si>
  <si>
    <t>E354 TSM Twr/Fixt, Colstrip 3-4 Com Total</t>
  </si>
  <si>
    <t>E354 TSM Twr/Fixt, N Intertie</t>
  </si>
  <si>
    <t>E354 TSM Twr/Fixt, N Intertie Total</t>
  </si>
  <si>
    <t>E3549 (GIF) Twr/Fixt, Colstrip 1-2  Total</t>
  </si>
  <si>
    <t>E3549 (GIF) Twr/Fixt, Colstrip 3-4</t>
  </si>
  <si>
    <t>E3549 (GIF) Twr/Fixt, Colstrip 3-4 Total</t>
  </si>
  <si>
    <t>E355 TSM Poles, 3rd AC Line</t>
  </si>
  <si>
    <t>E355 TSM Poles, 3rd AC Line Total</t>
  </si>
  <si>
    <t>E355 TSM Poles, N Intertie</t>
  </si>
  <si>
    <t>E355 TSM Poles, N Intertie Total</t>
  </si>
  <si>
    <t>E3559 (GIF) Poles, Colstrip 1-2</t>
  </si>
  <si>
    <t>E3559 (GIF) Poles, Colstrip 1-2 Total</t>
  </si>
  <si>
    <t>E3559 (GIF) Poles, Colstrip 3-4</t>
  </si>
  <si>
    <t>E3559 (GIF) Poles, Colstrip 3-4 Total</t>
  </si>
  <si>
    <t>E356 TSM O/H Cond, 3rd AC Line</t>
  </si>
  <si>
    <t>E356 TSM O/H Cond, 3rd AC Line Total</t>
  </si>
  <si>
    <t>E356 TSM O/H Cond, Colstrip 1-2 Com</t>
  </si>
  <si>
    <t>E356 TSM O/H Cond, Colstrip 1-2 Com Total</t>
  </si>
  <si>
    <t>E356 TSM O/H Cond, Colstrip 3-4 Com</t>
  </si>
  <si>
    <t>E356 TSM O/H Cond, Colstrip 3-4 Com Total</t>
  </si>
  <si>
    <t>E356 TSM O/H Cond, N Intertie</t>
  </si>
  <si>
    <t>E356 TSM O/H Cond, N Intertie Total</t>
  </si>
  <si>
    <t>E3569 (GIF) O/H Cond, Colstrip 1-2</t>
  </si>
  <si>
    <t>E3569 (GIF) O/H Cond, Colstrip 1-2 Total</t>
  </si>
  <si>
    <t>E3569 (GIF) O/H Cond, Colstrip 3-4</t>
  </si>
  <si>
    <t>E3569 (GIF) O/H Cond, Colstrip 3-4 Total</t>
  </si>
  <si>
    <t>E3590 TSM Roads, 3rd AC Line</t>
  </si>
  <si>
    <t>E3590 TSM Roads, 3rd AC Line Total</t>
  </si>
  <si>
    <t>E3590 TSM Roads, Colstrip 1-2 Com</t>
  </si>
  <si>
    <t>E3590 TSM Roads, Colstrip 1-2 Com Total</t>
  </si>
  <si>
    <t>E3590 TSM Roads, Colstrip 3-4 Com</t>
  </si>
  <si>
    <t>E3590 TSM Roads, Colstrip 3-4 Com Total</t>
  </si>
  <si>
    <t>Retired End of Life</t>
  </si>
  <si>
    <t>Test Year</t>
  </si>
  <si>
    <t>EOP Amounts</t>
  </si>
  <si>
    <t>Adjustment</t>
  </si>
  <si>
    <t>Row Labels</t>
  </si>
  <si>
    <t>Lookup Label</t>
  </si>
  <si>
    <t>FERC</t>
  </si>
  <si>
    <t>Category</t>
  </si>
  <si>
    <t>Month</t>
  </si>
  <si>
    <t>EOP Deprec Expense</t>
  </si>
  <si>
    <t>EOP Adjustment</t>
  </si>
  <si>
    <t>RB by FERC</t>
  </si>
  <si>
    <t>Row Labels Total</t>
  </si>
  <si>
    <t>a</t>
  </si>
  <si>
    <t>b</t>
  </si>
  <si>
    <t>c</t>
  </si>
  <si>
    <t>d</t>
  </si>
  <si>
    <t>E302 INT Franchises, Snoqualmie</t>
  </si>
  <si>
    <t>E303 INT Whitehorn 2 &amp; 3</t>
  </si>
  <si>
    <t>E3170 STM ARO Steam Prd</t>
  </si>
  <si>
    <t>E347 PRD ARO, Other Prod</t>
  </si>
  <si>
    <t>Grand Total</t>
  </si>
  <si>
    <t>403 Depreciation Expense (Electric)</t>
  </si>
  <si>
    <t>404 Depreciation Expense (Electric)</t>
  </si>
  <si>
    <t>403.1 Depreciation Expense ARC (Electric)</t>
  </si>
  <si>
    <t>Total 403 + 403.1</t>
  </si>
  <si>
    <t>Steam</t>
  </si>
  <si>
    <t xml:space="preserve">Hydro </t>
  </si>
  <si>
    <t>Other Production</t>
  </si>
  <si>
    <t>Total Production</t>
  </si>
  <si>
    <t>ARC</t>
  </si>
  <si>
    <t>ARO</t>
  </si>
  <si>
    <t xml:space="preserve">E302 </t>
  </si>
  <si>
    <t xml:space="preserve">E303 </t>
  </si>
  <si>
    <t xml:space="preserve">E311 </t>
  </si>
  <si>
    <t xml:space="preserve">E312 </t>
  </si>
  <si>
    <t xml:space="preserve">E314 </t>
  </si>
  <si>
    <t xml:space="preserve">E315 </t>
  </si>
  <si>
    <t xml:space="preserve">E316 </t>
  </si>
  <si>
    <t>E3170</t>
  </si>
  <si>
    <t>E3171</t>
  </si>
  <si>
    <t>E3301</t>
  </si>
  <si>
    <t xml:space="preserve">E331 </t>
  </si>
  <si>
    <t xml:space="preserve">E332 </t>
  </si>
  <si>
    <t xml:space="preserve">E333 </t>
  </si>
  <si>
    <t xml:space="preserve">E334 </t>
  </si>
  <si>
    <t>Function</t>
  </si>
  <si>
    <t>Description</t>
  </si>
  <si>
    <t>Electric</t>
  </si>
  <si>
    <t xml:space="preserve">E335 </t>
  </si>
  <si>
    <t>E3351</t>
  </si>
  <si>
    <t>Electric Intangibles</t>
  </si>
  <si>
    <t>E3401</t>
  </si>
  <si>
    <t>E3410</t>
  </si>
  <si>
    <t>Hydro</t>
  </si>
  <si>
    <t xml:space="preserve">E342 </t>
  </si>
  <si>
    <t>E3440</t>
  </si>
  <si>
    <t>Electric Transmission</t>
  </si>
  <si>
    <t>E3442</t>
  </si>
  <si>
    <t xml:space="preserve">E345 </t>
  </si>
  <si>
    <t>E3450</t>
  </si>
  <si>
    <t xml:space="preserve">E346 </t>
  </si>
  <si>
    <t>E3460</t>
  </si>
  <si>
    <t>E3461</t>
  </si>
  <si>
    <t xml:space="preserve">E347 </t>
  </si>
  <si>
    <t>E3501</t>
  </si>
  <si>
    <t>E3509</t>
  </si>
  <si>
    <t xml:space="preserve">E352 </t>
  </si>
  <si>
    <t xml:space="preserve">E353 </t>
  </si>
  <si>
    <t>E3539</t>
  </si>
  <si>
    <t>E3549</t>
  </si>
  <si>
    <t>E3559</t>
  </si>
  <si>
    <t xml:space="preserve">E356 </t>
  </si>
  <si>
    <t>E3569</t>
  </si>
  <si>
    <t>Depreciable Plant per PP</t>
  </si>
  <si>
    <t>June 2020 Depreciable Balance</t>
  </si>
  <si>
    <t>E353 TSM Sta Eq, Colstrip 1-2 Com</t>
  </si>
  <si>
    <t>E355 TSM Poles, Colstrip 3-4 Com</t>
  </si>
  <si>
    <t>E355 TSM Poles, Colstrip 1-2 Com</t>
  </si>
  <si>
    <t>e = d - b</t>
  </si>
  <si>
    <t>Depreciation Expense per PP</t>
  </si>
  <si>
    <t>E350</t>
  </si>
  <si>
    <t>E354</t>
  </si>
  <si>
    <t>E355</t>
  </si>
  <si>
    <t>E359</t>
  </si>
  <si>
    <t>Total Transmission</t>
  </si>
  <si>
    <t>PUGET SOUND ENERGY-ELECTRIC</t>
  </si>
  <si>
    <t>TY</t>
  </si>
  <si>
    <t>LINE</t>
  </si>
  <si>
    <t>ACTUAL</t>
  </si>
  <si>
    <t>ADJUSTMENT</t>
  </si>
  <si>
    <t>NO.</t>
  </si>
  <si>
    <t>DESCRIPTION</t>
  </si>
  <si>
    <t>(a)</t>
  </si>
  <si>
    <t>(b)</t>
  </si>
  <si>
    <t>(c)=(b)-(a)</t>
  </si>
  <si>
    <t>SUBTOTAL DEPRECIATION EXPENSE 403</t>
  </si>
  <si>
    <t>TOTAL DEPRECIATION AND ACCRETION</t>
  </si>
  <si>
    <t>INCREASE (DECREASE) EXPENSE</t>
  </si>
  <si>
    <t>ADJUSTMENT TO RATE BASE</t>
  </si>
  <si>
    <t>DFIT</t>
  </si>
  <si>
    <t>TOTAL ADJUSTMENT TO RATEBASE</t>
  </si>
  <si>
    <t xml:space="preserve">        2020 PCORC</t>
  </si>
  <si>
    <t>403 ELEC. PROD DEPRECIATION EXPENSE</t>
  </si>
  <si>
    <t>403 ELEC. TRANS DEPRECIATION EXPENSE</t>
  </si>
  <si>
    <t>404 ELEC. PROD DEPRECIATION EXPENSE</t>
  </si>
  <si>
    <t>403.1 ELEC. PROD ASSET RETIREMENT COST DEPRECIATION</t>
  </si>
  <si>
    <t>411.10 ELEC. PROD ASSET RETIREMENT OBLIGATION ACCRETION</t>
  </si>
  <si>
    <t>Electric Depreciation Restatement January 31, 2018 through December 31, 2018</t>
  </si>
  <si>
    <t>Date</t>
  </si>
  <si>
    <t>Depreciation Expense</t>
  </si>
  <si>
    <t>Accummulated Depreciation</t>
  </si>
  <si>
    <t>Net Book Value</t>
  </si>
  <si>
    <t>NBV Diff</t>
  </si>
  <si>
    <t>ADFIT</t>
  </si>
  <si>
    <t>Book Depr.</t>
  </si>
  <si>
    <t>BOOK</t>
  </si>
  <si>
    <t>Expense</t>
  </si>
  <si>
    <t>Tax</t>
  </si>
  <si>
    <t>Book</t>
  </si>
  <si>
    <t>Using Tax Basis</t>
  </si>
  <si>
    <t xml:space="preserve">Permanent </t>
  </si>
  <si>
    <t>Book &gt; Tax</t>
  </si>
  <si>
    <t xml:space="preserve"> = - </t>
  </si>
  <si>
    <t>Net Difference</t>
  </si>
  <si>
    <t>Difference</t>
  </si>
  <si>
    <t xml:space="preserve">curr month </t>
  </si>
  <si>
    <t>Table</t>
  </si>
  <si>
    <r>
      <t>¸</t>
    </r>
    <r>
      <rPr>
        <b/>
        <sz val="10"/>
        <color theme="1"/>
        <rFont val="Arial"/>
        <family val="2"/>
      </rPr>
      <t xml:space="preserve"> 12 mos.</t>
    </r>
  </si>
  <si>
    <t>EOP 6/30/2020</t>
  </si>
  <si>
    <t>From Power Plant</t>
  </si>
  <si>
    <t>SAP Entry</t>
  </si>
  <si>
    <t>From Power</t>
  </si>
  <si>
    <t>Month of</t>
  </si>
  <si>
    <t>Plant</t>
  </si>
  <si>
    <t>EOP</t>
  </si>
  <si>
    <t>23001021 - E317 - 100922 - Colstrip 1 &amp; 2 Ash Pond Capping (long term)</t>
  </si>
  <si>
    <t>23001031 - E317 - 100923 - Colstrip 3 &amp; 4 Ash Pond Capping (long term)</t>
  </si>
  <si>
    <t>23001141 - Crystal Mtn-Generator Site</t>
  </si>
  <si>
    <t>23001231 - Ferndale</t>
  </si>
  <si>
    <t>23001041 - ARO- Hopkins Ridge</t>
  </si>
  <si>
    <t>23002011 - ARO-Frederickson</t>
  </si>
  <si>
    <t>23003021 - ARO Colstrip 1&amp;2 (short term)</t>
  </si>
  <si>
    <t>23003031 - ARO Colstrip 3&amp;4 (short term)</t>
  </si>
  <si>
    <t>23002041 - ARO-Wild Horse Wind</t>
  </si>
  <si>
    <t>23001131 - ARO - Lower Snake River</t>
  </si>
  <si>
    <t>23001151 - ARO - Lower Snake River Met Tower</t>
  </si>
  <si>
    <t>Colstrip Accretion</t>
  </si>
  <si>
    <t>SAP Download</t>
  </si>
  <si>
    <t>Orders</t>
  </si>
  <si>
    <t>12 Months</t>
  </si>
  <si>
    <t>41113001  1150- Accretion Exp - ARO Electric Plant</t>
  </si>
  <si>
    <t>41113002  Accre Exp- Colstrip 1&amp;2 Contra- Elec</t>
  </si>
  <si>
    <t>Over/underabsorption</t>
  </si>
  <si>
    <t xml:space="preserve">   41113002  Accre Exp- Colstrip 1&amp;2 Contra- Elec</t>
  </si>
  <si>
    <t xml:space="preserve">   41113001  1150- Accretion Exp - ARO Electric Plant</t>
  </si>
  <si>
    <t>7/2019</t>
  </si>
  <si>
    <t>8/2019</t>
  </si>
  <si>
    <t>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</si>
  <si>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</si>
  <si>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</si>
  <si>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</si>
  <si>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</si>
  <si>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</si>
  <si>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</si>
  <si>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</si>
  <si>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</si>
  <si>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</si>
  <si>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Electric Orders:</t>
  </si>
  <si>
    <t>Production Only:</t>
  </si>
  <si>
    <t>Annualize EOP ARO Accretion Production Only:</t>
  </si>
  <si>
    <t>FOR THE TWELVE MONTHS ENDED JUNE 30, 2020</t>
  </si>
  <si>
    <t>ADJUSTMENT TO ACCUM. DEPREC. AT 100% DEPREC. EXP. LINE 12</t>
  </si>
  <si>
    <t>ADJUSTED</t>
  </si>
  <si>
    <t>RATE YEAR</t>
  </si>
  <si>
    <t>TOTAL DEPRECIATION EXPENSE 403</t>
  </si>
  <si>
    <t>Production DFIT:</t>
  </si>
  <si>
    <t>Transmission DFIT:</t>
  </si>
  <si>
    <t>ADJUSTMENT TO RATE BASE:</t>
  </si>
  <si>
    <t>TRANSMISSION:</t>
  </si>
  <si>
    <t>PRODUCTION:</t>
  </si>
  <si>
    <t>DEPRECIATION FROM AMA TO EOP</t>
  </si>
  <si>
    <t>E353 TSM Sta Eq, Colstrip 1-2  Total</t>
  </si>
  <si>
    <t>E355 TSM Poles, Colstrip 1-2 Com Total</t>
  </si>
  <si>
    <t>E355 TSM Poles, Colstrip 3-4 Com Total</t>
  </si>
  <si>
    <t>E3912 GEN Computer Eq, WHH #2-3</t>
  </si>
  <si>
    <t>E348 PRD Energy Storage Equipment</t>
  </si>
  <si>
    <t>404 OTHER AMORTIZATION</t>
  </si>
  <si>
    <t>&lt;----- Reconciled Depreciation</t>
  </si>
  <si>
    <t>Depreciation from this Adjustment ------&gt;</t>
  </si>
  <si>
    <t>Excludes Cols 1&amp;2 Reg Asset Dep</t>
  </si>
  <si>
    <t>406 ACQUISITION ADJUSTMENT AMORTIZATION</t>
  </si>
  <si>
    <t>E311 STM Str/Impv, Colstrip 3-4 Com Reclass</t>
  </si>
  <si>
    <t>C1&amp;2</t>
  </si>
  <si>
    <t>C3&amp;4</t>
  </si>
  <si>
    <t>Col 1&amp;2</t>
  </si>
  <si>
    <t>Other</t>
  </si>
  <si>
    <t>Total Adjustment</t>
  </si>
  <si>
    <t>E303 - Software</t>
  </si>
  <si>
    <t>EIM Software</t>
  </si>
  <si>
    <t>E391</t>
  </si>
  <si>
    <t>EIM Computer Hardware</t>
  </si>
  <si>
    <t>Green Direct-SW.CN.3YR-143003850</t>
  </si>
  <si>
    <t>Frederickson - WO 141002697</t>
  </si>
  <si>
    <t>Lower Baker - WO 103007439</t>
  </si>
  <si>
    <t>Lower Baker - WO 103007440</t>
  </si>
  <si>
    <t>Lower Baker - WO 103007359</t>
  </si>
  <si>
    <t>orders</t>
  </si>
  <si>
    <t>Asset Id</t>
  </si>
  <si>
    <t>Gl Posting Mo Yr</t>
  </si>
  <si>
    <t>Monthly Depr Expense</t>
  </si>
  <si>
    <t>Misc Intangible Plant</t>
  </si>
  <si>
    <t>143002080, 143003406, 143004743</t>
  </si>
  <si>
    <t>28451299, 33558974, 44534540</t>
  </si>
  <si>
    <t>143002080, 143003406, 143004744</t>
  </si>
  <si>
    <t>28451299, 33558974, 44534541</t>
  </si>
  <si>
    <t>143002080, 143003406, 143004745</t>
  </si>
  <si>
    <t>28451299, 33558974, 44534542</t>
  </si>
  <si>
    <t>143002080, 143003406, 143004746</t>
  </si>
  <si>
    <t>28451299, 33558974, 44534543</t>
  </si>
  <si>
    <t>143002080, 143003406, 143004747</t>
  </si>
  <si>
    <t>28451299, 33558974, 44534544</t>
  </si>
  <si>
    <t>143002080, 143003406, 143004748</t>
  </si>
  <si>
    <t>28451299, 33558974, 44534545</t>
  </si>
  <si>
    <t>143002080, 143003406, 143004749</t>
  </si>
  <si>
    <t>28451299, 33558974, 44534546</t>
  </si>
  <si>
    <t>143002080, 143003406, 143004750</t>
  </si>
  <si>
    <t>28451299, 33558974, 44534547</t>
  </si>
  <si>
    <t>143002080, 143003406, 143004751</t>
  </si>
  <si>
    <t>28451299, 33558974, 44534548</t>
  </si>
  <si>
    <t>143002080, 143003406, 143004752</t>
  </si>
  <si>
    <t>28451299, 33558974, 44534549</t>
  </si>
  <si>
    <t>143002080, 143003406, 143004753</t>
  </si>
  <si>
    <t>28451299, 33558974, 44534550</t>
  </si>
  <si>
    <t>143002080, 143003406, 143004754</t>
  </si>
  <si>
    <t>28451299, 33558974, 44534551</t>
  </si>
  <si>
    <t>CMN Computer Equip</t>
  </si>
  <si>
    <t>Depreciation Group</t>
  </si>
  <si>
    <t>Asset ID</t>
  </si>
  <si>
    <t>Restated</t>
  </si>
  <si>
    <t xml:space="preserve">E311 STM Str/Imprv, Sumas </t>
  </si>
  <si>
    <t xml:space="preserve">E312 STM Boiler, Mint Farm </t>
  </si>
  <si>
    <t xml:space="preserve">E312 STM Boiler, Sumas </t>
  </si>
  <si>
    <t xml:space="preserve">E314 STM Turbogen, Sumas </t>
  </si>
  <si>
    <t xml:space="preserve">E316 STM Misc, Sumas </t>
  </si>
  <si>
    <t xml:space="preserve">E3410 PRD Str/Impv, Sumas </t>
  </si>
  <si>
    <t xml:space="preserve">E34420 PRD Gen, Ferndale </t>
  </si>
  <si>
    <t xml:space="preserve">E34420 PRD Gen, Sumas </t>
  </si>
  <si>
    <t xml:space="preserve">E346 PRD Other, Mint Farm </t>
  </si>
  <si>
    <t xml:space="preserve">E3461 PRD Sta MainTools, Whitehorn </t>
  </si>
  <si>
    <t xml:space="preserve">E353 TSM Sta Eq, Colstrip 3-4 </t>
  </si>
  <si>
    <t xml:space="preserve">E3539 (GIF) Sta Eq, Colstrip 3-4 </t>
  </si>
  <si>
    <t xml:space="preserve">E3549 (GIF) Twr/Fixt, Colstrip 1-2 </t>
  </si>
  <si>
    <t>Depreciation Rate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</si>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</sst>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0%"/>
    <numFmt numFmtId="168" formatCode="[$-409]mmmm\ d\,\ yyyy;@"/>
    <numFmt numFmtId="169" formatCode="#,##0.00_-;#,##0.00\-;&quot; &quot;"/>
    <numFmt numFmtId="170" formatCode="0.000000%"/>
    <numFmt numFmtId="171" formatCode="0_);\(0\)"/>
  </numFmts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FF"/>
      </left>
      <right/>
      <top/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0000FF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2" borderId="0" xfId="0" applyFill="1"/>
    <xf numFmtId="43" fontId="0" fillId="2" borderId="0" xfId="0" applyNumberFormat="1" applyFont="1" applyFill="1" applyBorder="1"/>
    <xf numFmtId="0" fontId="0" fillId="0" borderId="0" xfId="0" applyFill="1"/>
    <xf numFmtId="43" fontId="0" fillId="0" borderId="0" xfId="0" applyNumberFormat="1" applyFont="1" applyFill="1"/>
    <xf numFmtId="0" fontId="1" fillId="0" borderId="0" xfId="0" applyFont="1"/>
    <xf numFmtId="0" fontId="0" fillId="0" borderId="0" xfId="0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3" fontId="0" fillId="0" borderId="0" xfId="0" applyNumberFormat="1" applyFont="1"/>
    <xf numFmtId="10" fontId="0" fillId="0" borderId="0" xfId="0" applyNumberFormat="1"/>
    <xf numFmtId="44" fontId="2" fillId="0" borderId="3" xfId="0" applyNumberFormat="1" applyFont="1" applyBorder="1"/>
    <xf numFmtId="14" fontId="0" fillId="0" borderId="0" xfId="0" applyNumberFormat="1"/>
    <xf numFmtId="10" fontId="0" fillId="0" borderId="0" xfId="0" applyNumberFormat="1" applyBorder="1"/>
    <xf numFmtId="43" fontId="0" fillId="0" borderId="0" xfId="0" applyNumberFormat="1" applyFont="1" applyBorder="1"/>
    <xf numFmtId="0" fontId="0" fillId="0" borderId="0" xfId="0" applyAlignment="1">
      <alignment horizontal="center"/>
    </xf>
    <xf numFmtId="44" fontId="2" fillId="0" borderId="10" xfId="0" applyNumberFormat="1" applyFont="1" applyBorder="1"/>
    <xf numFmtId="0" fontId="0" fillId="3" borderId="0" xfId="0" applyFill="1"/>
    <xf numFmtId="43" fontId="0" fillId="3" borderId="9" xfId="0" applyNumberFormat="1" applyFont="1" applyFill="1" applyBorder="1"/>
    <xf numFmtId="43" fontId="0" fillId="3" borderId="0" xfId="0" applyNumberFormat="1" applyFont="1" applyFill="1" applyBorder="1"/>
    <xf numFmtId="0" fontId="1" fillId="0" borderId="0" xfId="0" applyFont="1" applyFill="1"/>
    <xf numFmtId="44" fontId="2" fillId="0" borderId="10" xfId="0" applyNumberFormat="1" applyFont="1" applyFill="1" applyBorder="1"/>
    <xf numFmtId="44" fontId="2" fillId="0" borderId="3" xfId="0" applyNumberFormat="1" applyFont="1" applyFill="1" applyBorder="1"/>
    <xf numFmtId="10" fontId="0" fillId="0" borderId="12" xfId="0" applyNumberFormat="1" applyBorder="1"/>
    <xf numFmtId="43" fontId="0" fillId="0" borderId="1" xfId="0" applyNumberFormat="1" applyFont="1" applyBorder="1"/>
    <xf numFmtId="43" fontId="0" fillId="0" borderId="2" xfId="0" applyNumberFormat="1" applyFont="1" applyBorder="1"/>
    <xf numFmtId="44" fontId="0" fillId="0" borderId="3" xfId="0" applyNumberFormat="1" applyFont="1" applyBorder="1"/>
    <xf numFmtId="43" fontId="0" fillId="0" borderId="0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5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Border="1"/>
    <xf numFmtId="0" fontId="0" fillId="0" borderId="0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43" fontId="1" fillId="0" borderId="1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0" fillId="0" borderId="6" xfId="0" applyNumberFormat="1" applyFont="1" applyFill="1" applyBorder="1"/>
    <xf numFmtId="43" fontId="0" fillId="0" borderId="7" xfId="0" applyNumberFormat="1" applyFont="1" applyFill="1" applyBorder="1"/>
    <xf numFmtId="43" fontId="0" fillId="0" borderId="0" xfId="0" applyNumberFormat="1" applyFont="1" applyFill="1" applyBorder="1"/>
    <xf numFmtId="43" fontId="0" fillId="0" borderId="9" xfId="0" applyNumberFormat="1" applyFont="1" applyFill="1" applyBorder="1"/>
    <xf numFmtId="10" fontId="0" fillId="0" borderId="0" xfId="0" applyNumberFormat="1" applyFill="1"/>
    <xf numFmtId="0" fontId="0" fillId="0" borderId="0" xfId="0" applyFill="1" applyBorder="1"/>
    <xf numFmtId="43" fontId="0" fillId="0" borderId="0" xfId="0" applyNumberFormat="1" applyFill="1"/>
    <xf numFmtId="10" fontId="0" fillId="0" borderId="16" xfId="0" applyNumberFormat="1" applyBorder="1"/>
    <xf numFmtId="43" fontId="0" fillId="0" borderId="0" xfId="0" applyNumberFormat="1" applyBorder="1"/>
    <xf numFmtId="43" fontId="0" fillId="0" borderId="0" xfId="0" applyNumberFormat="1" applyBorder="1" applyAlignment="1">
      <alignment horizontal="right"/>
    </xf>
    <xf numFmtId="41" fontId="0" fillId="0" borderId="0" xfId="0" applyNumberFormat="1" applyBorder="1"/>
    <xf numFmtId="37" fontId="4" fillId="0" borderId="0" xfId="0" applyNumberFormat="1" applyFont="1" applyBorder="1" applyAlignment="1">
      <alignment horizontal="left"/>
    </xf>
    <xf numFmtId="43" fontId="4" fillId="0" borderId="0" xfId="0" applyNumberFormat="1" applyFont="1" applyBorder="1"/>
    <xf numFmtId="43" fontId="5" fillId="0" borderId="0" xfId="0" applyNumberFormat="1" applyFont="1" applyBorder="1"/>
    <xf numFmtId="41" fontId="0" fillId="0" borderId="16" xfId="0" applyNumberFormat="1" applyBorder="1"/>
    <xf numFmtId="42" fontId="0" fillId="0" borderId="16" xfId="0" applyNumberFormat="1" applyBorder="1"/>
    <xf numFmtId="42" fontId="0" fillId="0" borderId="3" xfId="0" applyNumberFormat="1" applyBorder="1"/>
    <xf numFmtId="43" fontId="4" fillId="0" borderId="0" xfId="0" applyNumberFormat="1" applyFont="1" applyBorder="1" applyAlignment="1">
      <alignment horizontal="left"/>
    </xf>
    <xf numFmtId="43" fontId="0" fillId="0" borderId="16" xfId="0" applyNumberFormat="1" applyBorder="1"/>
    <xf numFmtId="41" fontId="4" fillId="0" borderId="0" xfId="0" applyNumberFormat="1" applyFont="1" applyBorder="1" applyAlignment="1">
      <alignment horizontal="right"/>
    </xf>
    <xf numFmtId="0" fontId="0" fillId="0" borderId="16" xfId="0" applyBorder="1"/>
    <xf numFmtId="41" fontId="0" fillId="0" borderId="0" xfId="0" applyNumberFormat="1" applyFill="1" applyBorder="1"/>
    <xf numFmtId="42" fontId="0" fillId="0" borderId="0" xfId="0" applyNumberFormat="1" applyBorder="1"/>
    <xf numFmtId="41" fontId="5" fillId="0" borderId="0" xfId="0" applyNumberFormat="1" applyFont="1" applyBorder="1"/>
    <xf numFmtId="0" fontId="5" fillId="0" borderId="0" xfId="0" applyFont="1" applyBorder="1"/>
    <xf numFmtId="41" fontId="0" fillId="0" borderId="0" xfId="0" applyNumberFormat="1"/>
    <xf numFmtId="0" fontId="5" fillId="0" borderId="0" xfId="0" applyFont="1"/>
    <xf numFmtId="42" fontId="0" fillId="0" borderId="0" xfId="0" applyNumberFormat="1" applyFont="1" applyBorder="1"/>
    <xf numFmtId="42" fontId="5" fillId="0" borderId="0" xfId="0" applyNumberFormat="1" applyFont="1" applyBorder="1"/>
    <xf numFmtId="0" fontId="0" fillId="0" borderId="16" xfId="0" applyBorder="1" applyAlignment="1">
      <alignment horizontal="right"/>
    </xf>
    <xf numFmtId="42" fontId="0" fillId="0" borderId="0" xfId="0" applyNumberFormat="1" applyFont="1" applyFill="1" applyBorder="1"/>
    <xf numFmtId="42" fontId="0" fillId="0" borderId="3" xfId="0" applyNumberFormat="1" applyFill="1" applyBorder="1"/>
    <xf numFmtId="0" fontId="1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14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4" fontId="0" fillId="0" borderId="3" xfId="0" applyNumberFormat="1" applyBorder="1"/>
    <xf numFmtId="0" fontId="0" fillId="0" borderId="12" xfId="0" applyBorder="1"/>
    <xf numFmtId="43" fontId="0" fillId="0" borderId="18" xfId="0" applyNumberFormat="1" applyFont="1" applyBorder="1"/>
    <xf numFmtId="0" fontId="0" fillId="0" borderId="12" xfId="0" applyFill="1" applyBorder="1"/>
    <xf numFmtId="43" fontId="0" fillId="0" borderId="17" xfId="0" applyNumberFormat="1" applyFont="1" applyBorder="1"/>
    <xf numFmtId="43" fontId="0" fillId="0" borderId="19" xfId="0" applyNumberFormat="1" applyFont="1" applyFill="1" applyBorder="1"/>
    <xf numFmtId="0" fontId="1" fillId="0" borderId="12" xfId="0" applyFont="1" applyFill="1" applyBorder="1"/>
    <xf numFmtId="14" fontId="0" fillId="0" borderId="17" xfId="0" applyNumberFormat="1" applyBorder="1"/>
    <xf numFmtId="43" fontId="0" fillId="0" borderId="12" xfId="0" applyNumberFormat="1" applyBorder="1"/>
    <xf numFmtId="41" fontId="0" fillId="0" borderId="12" xfId="0" applyNumberFormat="1" applyBorder="1"/>
    <xf numFmtId="43" fontId="4" fillId="0" borderId="12" xfId="0" applyNumberFormat="1" applyFont="1" applyBorder="1"/>
    <xf numFmtId="43" fontId="5" fillId="0" borderId="12" xfId="0" applyNumberFormat="1" applyFont="1" applyBorder="1"/>
    <xf numFmtId="0" fontId="0" fillId="0" borderId="20" xfId="0" applyBorder="1"/>
    <xf numFmtId="0" fontId="5" fillId="0" borderId="12" xfId="0" applyFont="1" applyBorder="1"/>
    <xf numFmtId="0" fontId="0" fillId="0" borderId="5" xfId="0" applyFill="1" applyBorder="1"/>
    <xf numFmtId="0" fontId="0" fillId="0" borderId="8" xfId="0" applyFill="1" applyBorder="1"/>
    <xf numFmtId="0" fontId="0" fillId="0" borderId="11" xfId="0" applyFill="1" applyBorder="1"/>
    <xf numFmtId="43" fontId="0" fillId="0" borderId="15" xfId="0" applyNumberFormat="1" applyFont="1" applyFill="1" applyBorder="1"/>
    <xf numFmtId="0" fontId="7" fillId="0" borderId="0" xfId="0" applyNumberFormat="1" applyFont="1" applyFill="1" applyAlignment="1">
      <alignment horizontal="right"/>
    </xf>
    <xf numFmtId="0" fontId="2" fillId="0" borderId="0" xfId="0" applyFont="1" applyFill="1"/>
    <xf numFmtId="0" fontId="7" fillId="0" borderId="0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quotePrefix="1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/>
    <xf numFmtId="0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/>
    <xf numFmtId="0" fontId="7" fillId="0" borderId="13" xfId="0" quotePrefix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/>
    <xf numFmtId="0" fontId="7" fillId="0" borderId="0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42" fontId="8" fillId="0" borderId="0" xfId="0" applyNumberFormat="1" applyFont="1" applyFill="1" applyBorder="1"/>
    <xf numFmtId="42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Border="1" applyAlignment="1">
      <alignment horizontal="center"/>
    </xf>
    <xf numFmtId="41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37" fontId="8" fillId="0" borderId="0" xfId="0" applyNumberFormat="1" applyFont="1" applyFill="1" applyAlignment="1"/>
    <xf numFmtId="42" fontId="8" fillId="0" borderId="3" xfId="0" applyNumberFormat="1" applyFont="1" applyFill="1" applyBorder="1" applyAlignment="1"/>
    <xf numFmtId="0" fontId="8" fillId="0" borderId="0" xfId="0" applyNumberFormat="1" applyFont="1" applyFill="1" applyBorder="1" applyAlignment="1"/>
    <xf numFmtId="41" fontId="8" fillId="0" borderId="0" xfId="0" applyNumberFormat="1" applyFont="1" applyFill="1" applyBorder="1"/>
    <xf numFmtId="165" fontId="9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right"/>
    </xf>
    <xf numFmtId="9" fontId="10" fillId="0" borderId="0" xfId="0" applyNumberFormat="1" applyFont="1" applyFill="1" applyAlignment="1">
      <alignment horizontal="left"/>
    </xf>
    <xf numFmtId="0" fontId="10" fillId="0" borderId="0" xfId="0" applyFont="1" applyFill="1"/>
    <xf numFmtId="0" fontId="9" fillId="0" borderId="0" xfId="0" applyFont="1" applyFill="1" applyAlignment="1"/>
    <xf numFmtId="42" fontId="10" fillId="0" borderId="0" xfId="0" applyNumberFormat="1" applyFont="1" applyFill="1"/>
    <xf numFmtId="165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2" fontId="9" fillId="0" borderId="0" xfId="0" applyNumberFormat="1" applyFont="1" applyFill="1" applyAlignment="1"/>
    <xf numFmtId="0" fontId="10" fillId="0" borderId="0" xfId="0" applyFont="1" applyFill="1" applyBorder="1"/>
    <xf numFmtId="164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/>
    <xf numFmtId="166" fontId="10" fillId="0" borderId="0" xfId="0" applyNumberFormat="1" applyFont="1" applyFill="1"/>
    <xf numFmtId="167" fontId="9" fillId="0" borderId="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horizontal="centerContinuous" vertical="center"/>
    </xf>
    <xf numFmtId="0" fontId="9" fillId="0" borderId="23" xfId="0" applyNumberFormat="1" applyFont="1" applyFill="1" applyBorder="1" applyAlignment="1">
      <alignment horizontal="centerContinuous" vertical="center"/>
    </xf>
    <xf numFmtId="0" fontId="9" fillId="0" borderId="24" xfId="0" applyNumberFormat="1" applyFont="1" applyFill="1" applyBorder="1" applyAlignment="1">
      <alignment horizontal="centerContinuous" vertical="center"/>
    </xf>
    <xf numFmtId="0" fontId="10" fillId="0" borderId="6" xfId="0" applyNumberFormat="1" applyFont="1" applyFill="1" applyBorder="1" applyAlignment="1"/>
    <xf numFmtId="165" fontId="9" fillId="0" borderId="21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Continuous"/>
    </xf>
    <xf numFmtId="0" fontId="9" fillId="0" borderId="25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9" xfId="0" applyNumberFormat="1" applyFont="1" applyFill="1" applyBorder="1" applyAlignment="1">
      <alignment horizontal="centerContinuous" vertical="center"/>
    </xf>
    <xf numFmtId="0" fontId="9" fillId="0" borderId="9" xfId="0" applyNumberFormat="1" applyFont="1" applyFill="1" applyBorder="1" applyAlignment="1">
      <alignment horizontal="center" vertical="top"/>
    </xf>
    <xf numFmtId="0" fontId="9" fillId="0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165" fontId="9" fillId="0" borderId="2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Continuous"/>
    </xf>
    <xf numFmtId="0" fontId="10" fillId="0" borderId="25" xfId="0" applyNumberFormat="1" applyFont="1" applyFill="1" applyBorder="1" applyAlignment="1"/>
    <xf numFmtId="0" fontId="9" fillId="0" borderId="8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9" fontId="9" fillId="0" borderId="25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 wrapText="1"/>
    </xf>
    <xf numFmtId="0" fontId="9" fillId="0" borderId="28" xfId="0" applyNumberFormat="1" applyFont="1" applyFill="1" applyBorder="1" applyAlignment="1">
      <alignment horizontal="center" wrapText="1"/>
    </xf>
    <xf numFmtId="0" fontId="10" fillId="0" borderId="19" xfId="0" applyNumberFormat="1" applyFont="1" applyFill="1" applyBorder="1" applyAlignment="1"/>
    <xf numFmtId="165" fontId="9" fillId="0" borderId="26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>
      <alignment horizontal="center"/>
    </xf>
    <xf numFmtId="9" fontId="9" fillId="0" borderId="26" xfId="0" applyNumberFormat="1" applyFont="1" applyFill="1" applyBorder="1" applyAlignment="1">
      <alignment horizontal="center"/>
    </xf>
    <xf numFmtId="9" fontId="9" fillId="0" borderId="19" xfId="0" applyNumberFormat="1" applyFont="1" applyFill="1" applyBorder="1" applyAlignment="1">
      <alignment horizontal="center"/>
    </xf>
    <xf numFmtId="165" fontId="9" fillId="0" borderId="26" xfId="0" quotePrefix="1" applyNumberFormat="1" applyFont="1" applyFill="1" applyBorder="1" applyAlignment="1">
      <alignment horizontal="center" wrapText="1"/>
    </xf>
    <xf numFmtId="168" fontId="10" fillId="0" borderId="29" xfId="0" applyNumberFormat="1" applyFont="1" applyFill="1" applyBorder="1" applyAlignment="1">
      <alignment horizontal="right"/>
    </xf>
    <xf numFmtId="41" fontId="10" fillId="0" borderId="29" xfId="0" applyNumberFormat="1" applyFont="1" applyFill="1" applyBorder="1" applyAlignment="1"/>
    <xf numFmtId="0" fontId="10" fillId="0" borderId="29" xfId="0" applyNumberFormat="1" applyFont="1" applyFill="1" applyBorder="1" applyAlignment="1"/>
    <xf numFmtId="168" fontId="10" fillId="0" borderId="30" xfId="0" applyNumberFormat="1" applyFont="1" applyFill="1" applyBorder="1" applyAlignment="1">
      <alignment horizontal="right"/>
    </xf>
    <xf numFmtId="41" fontId="10" fillId="0" borderId="30" xfId="0" applyNumberFormat="1" applyFont="1" applyFill="1" applyBorder="1" applyAlignment="1"/>
    <xf numFmtId="41" fontId="10" fillId="0" borderId="31" xfId="0" applyNumberFormat="1" applyFont="1" applyFill="1" applyBorder="1" applyAlignment="1"/>
    <xf numFmtId="41" fontId="9" fillId="0" borderId="29" xfId="0" applyNumberFormat="1" applyFont="1" applyFill="1" applyBorder="1" applyAlignment="1"/>
    <xf numFmtId="0" fontId="2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7" fontId="1" fillId="0" borderId="13" xfId="0" applyNumberFormat="1" applyFont="1" applyFill="1" applyBorder="1" applyAlignment="1">
      <alignment horizontal="center"/>
    </xf>
    <xf numFmtId="44" fontId="2" fillId="0" borderId="0" xfId="0" applyNumberFormat="1" applyFont="1" applyFill="1" applyAlignment="1"/>
    <xf numFmtId="43" fontId="2" fillId="0" borderId="0" xfId="0" applyNumberFormat="1" applyFont="1" applyFill="1" applyAlignment="1"/>
    <xf numFmtId="44" fontId="2" fillId="0" borderId="3" xfId="0" applyNumberFormat="1" applyFont="1" applyFill="1" applyBorder="1" applyAlignment="1"/>
    <xf numFmtId="9" fontId="2" fillId="0" borderId="0" xfId="0" applyNumberFormat="1" applyFont="1" applyFill="1" applyAlignment="1"/>
    <xf numFmtId="165" fontId="1" fillId="0" borderId="32" xfId="0" applyNumberFormat="1" applyFont="1" applyFill="1" applyBorder="1" applyAlignment="1"/>
    <xf numFmtId="17" fontId="1" fillId="0" borderId="32" xfId="0" applyNumberFormat="1" applyFont="1" applyFill="1" applyBorder="1" applyAlignment="1"/>
    <xf numFmtId="49" fontId="2" fillId="0" borderId="33" xfId="0" applyNumberFormat="1" applyFont="1" applyFill="1" applyBorder="1" applyAlignment="1">
      <alignment horizontal="left"/>
    </xf>
    <xf numFmtId="169" fontId="2" fillId="0" borderId="33" xfId="0" applyNumberFormat="1" applyFont="1" applyFill="1" applyBorder="1" applyAlignment="1"/>
    <xf numFmtId="43" fontId="1" fillId="0" borderId="32" xfId="0" applyNumberFormat="1" applyFont="1" applyFill="1" applyBorder="1" applyAlignment="1"/>
    <xf numFmtId="170" fontId="2" fillId="0" borderId="0" xfId="0" applyNumberFormat="1" applyFont="1" applyFill="1"/>
    <xf numFmtId="49" fontId="2" fillId="0" borderId="0" xfId="0" applyNumberFormat="1" applyFont="1" applyFill="1" applyBorder="1" applyAlignment="1">
      <alignment horizontal="left"/>
    </xf>
    <xf numFmtId="169" fontId="2" fillId="0" borderId="34" xfId="0" applyNumberFormat="1" applyFont="1" applyFill="1" applyBorder="1"/>
    <xf numFmtId="49" fontId="2" fillId="0" borderId="35" xfId="0" applyNumberFormat="1" applyFont="1" applyFill="1" applyBorder="1" applyAlignment="1">
      <alignment horizontal="left"/>
    </xf>
    <xf numFmtId="169" fontId="2" fillId="0" borderId="33" xfId="0" applyNumberFormat="1" applyFont="1" applyFill="1" applyBorder="1"/>
    <xf numFmtId="49" fontId="12" fillId="0" borderId="32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left"/>
    </xf>
    <xf numFmtId="9" fontId="2" fillId="0" borderId="0" xfId="0" applyNumberFormat="1" applyFont="1" applyFill="1"/>
    <xf numFmtId="41" fontId="5" fillId="0" borderId="0" xfId="0" applyNumberFormat="1" applyFont="1" applyFill="1" applyBorder="1"/>
    <xf numFmtId="42" fontId="0" fillId="0" borderId="0" xfId="0" applyNumberFormat="1" applyFill="1" applyBorder="1"/>
    <xf numFmtId="168" fontId="9" fillId="0" borderId="29" xfId="0" applyNumberFormat="1" applyFont="1" applyFill="1" applyBorder="1" applyAlignment="1">
      <alignment horizontal="left"/>
    </xf>
    <xf numFmtId="43" fontId="2" fillId="0" borderId="0" xfId="0" applyNumberFormat="1" applyFont="1" applyFill="1"/>
    <xf numFmtId="42" fontId="7" fillId="0" borderId="0" xfId="0" applyNumberFormat="1" applyFont="1" applyFill="1" applyBorder="1"/>
    <xf numFmtId="43" fontId="0" fillId="5" borderId="0" xfId="0" applyNumberFormat="1" applyFont="1" applyFill="1"/>
    <xf numFmtId="43" fontId="0" fillId="0" borderId="0" xfId="0" applyNumberFormat="1"/>
    <xf numFmtId="42" fontId="8" fillId="0" borderId="19" xfId="0" applyNumberFormat="1" applyFont="1" applyFill="1" applyBorder="1"/>
    <xf numFmtId="43" fontId="0" fillId="0" borderId="0" xfId="0" applyNumberFormat="1" applyFont="1"/>
    <xf numFmtId="41" fontId="8" fillId="0" borderId="36" xfId="0" applyNumberFormat="1" applyFont="1" applyFill="1" applyBorder="1"/>
    <xf numFmtId="41" fontId="8" fillId="0" borderId="36" xfId="0" applyNumberFormat="1" applyFont="1" applyFill="1" applyBorder="1" applyAlignment="1">
      <alignment horizontal="center"/>
    </xf>
    <xf numFmtId="0" fontId="13" fillId="6" borderId="0" xfId="0" applyFont="1" applyFill="1"/>
    <xf numFmtId="0" fontId="13" fillId="6" borderId="0" xfId="0" quotePrefix="1" applyFont="1" applyFill="1" applyAlignment="1">
      <alignment horizontal="right"/>
    </xf>
    <xf numFmtId="41" fontId="13" fillId="6" borderId="0" xfId="0" applyNumberFormat="1" applyFont="1" applyFill="1"/>
    <xf numFmtId="43" fontId="0" fillId="0" borderId="12" xfId="0" applyNumberFormat="1" applyFont="1" applyBorder="1"/>
    <xf numFmtId="0" fontId="0" fillId="0" borderId="9" xfId="0" applyFill="1" applyBorder="1" applyAlignment="1" applyProtection="1">
      <alignment horizontal="center"/>
      <protection locked="0"/>
    </xf>
    <xf numFmtId="14" fontId="1" fillId="0" borderId="9" xfId="0" applyNumberFormat="1" applyFont="1" applyFill="1" applyBorder="1" applyAlignment="1" applyProtection="1">
      <alignment horizontal="center"/>
      <protection locked="0"/>
    </xf>
    <xf numFmtId="14" fontId="0" fillId="2" borderId="9" xfId="0" applyNumberFormat="1" applyFill="1" applyBorder="1"/>
    <xf numFmtId="14" fontId="1" fillId="0" borderId="9" xfId="0" applyNumberFormat="1" applyFont="1" applyBorder="1" applyAlignment="1">
      <alignment horizontal="center"/>
    </xf>
    <xf numFmtId="14" fontId="0" fillId="0" borderId="9" xfId="0" applyNumberFormat="1" applyFill="1" applyBorder="1"/>
    <xf numFmtId="14" fontId="0" fillId="3" borderId="9" xfId="0" applyNumberFormat="1" applyFill="1" applyBorder="1"/>
    <xf numFmtId="14" fontId="1" fillId="0" borderId="9" xfId="0" applyNumberFormat="1" applyFont="1" applyFill="1" applyBorder="1" applyAlignment="1">
      <alignment horizontal="center"/>
    </xf>
    <xf numFmtId="14" fontId="0" fillId="0" borderId="9" xfId="0" applyNumberFormat="1" applyBorder="1"/>
    <xf numFmtId="14" fontId="0" fillId="0" borderId="15" xfId="0" applyNumberFormat="1" applyBorder="1"/>
    <xf numFmtId="0" fontId="1" fillId="0" borderId="7" xfId="0" applyFont="1" applyFill="1" applyBorder="1" applyAlignment="1">
      <alignment horizontal="center" wrapText="1"/>
    </xf>
    <xf numFmtId="43" fontId="1" fillId="0" borderId="9" xfId="0" applyNumberFormat="1" applyFont="1" applyBorder="1" applyAlignment="1">
      <alignment horizontal="center"/>
    </xf>
    <xf numFmtId="43" fontId="0" fillId="2" borderId="9" xfId="0" applyNumberFormat="1" applyFont="1" applyFill="1" applyBorder="1"/>
    <xf numFmtId="44" fontId="0" fillId="0" borderId="10" xfId="0" applyNumberFormat="1" applyFont="1" applyBorder="1"/>
    <xf numFmtId="44" fontId="0" fillId="0" borderId="10" xfId="0" applyNumberFormat="1" applyFont="1" applyFill="1" applyBorder="1"/>
    <xf numFmtId="43" fontId="0" fillId="0" borderId="15" xfId="0" applyNumberFormat="1" applyFont="1" applyBorder="1"/>
    <xf numFmtId="0" fontId="1" fillId="0" borderId="7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41" fontId="2" fillId="0" borderId="0" xfId="0" applyNumberFormat="1" applyFont="1" applyFill="1"/>
    <xf numFmtId="44" fontId="2" fillId="0" borderId="0" xfId="0" applyNumberFormat="1" applyFont="1" applyFill="1" applyBorder="1"/>
    <xf numFmtId="44" fontId="0" fillId="0" borderId="9" xfId="0" applyNumberFormat="1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3" fontId="0" fillId="0" borderId="8" xfId="0" applyNumberFormat="1" applyFont="1" applyBorder="1"/>
    <xf numFmtId="43" fontId="0" fillId="0" borderId="8" xfId="0" applyNumberFormat="1" applyFont="1" applyFill="1" applyBorder="1"/>
    <xf numFmtId="43" fontId="0" fillId="2" borderId="8" xfId="0" applyNumberFormat="1" applyFont="1" applyFill="1" applyBorder="1"/>
    <xf numFmtId="43" fontId="0" fillId="3" borderId="8" xfId="0" applyNumberFormat="1" applyFont="1" applyFill="1" applyBorder="1"/>
    <xf numFmtId="37" fontId="14" fillId="0" borderId="0" xfId="0" applyNumberFormat="1" applyFont="1" applyFill="1" applyAlignment="1">
      <alignment horizontal="left"/>
    </xf>
    <xf numFmtId="41" fontId="6" fillId="0" borderId="0" xfId="0" applyNumberFormat="1" applyFont="1" applyFill="1"/>
    <xf numFmtId="165" fontId="1" fillId="0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wrapText="1"/>
    </xf>
    <xf numFmtId="17" fontId="5" fillId="0" borderId="0" xfId="0" applyNumberFormat="1" applyFont="1" applyFill="1" applyBorder="1" applyAlignment="1"/>
    <xf numFmtId="164" fontId="5" fillId="0" borderId="9" xfId="0" applyNumberFormat="1" applyFont="1" applyFill="1" applyBorder="1" applyAlignment="1"/>
    <xf numFmtId="1" fontId="5" fillId="0" borderId="8" xfId="0" quotePrefix="1" applyNumberFormat="1" applyFont="1" applyFill="1" applyBorder="1" applyAlignment="1"/>
    <xf numFmtId="1" fontId="5" fillId="0" borderId="0" xfId="0" quotePrefix="1" applyNumberFormat="1" applyFont="1" applyFill="1" applyBorder="1" applyAlignment="1"/>
    <xf numFmtId="1" fontId="5" fillId="0" borderId="11" xfId="0" quotePrefix="1" applyNumberFormat="1" applyFont="1" applyFill="1" applyBorder="1" applyAlignment="1"/>
    <xf numFmtId="1" fontId="5" fillId="0" borderId="12" xfId="0" quotePrefix="1" applyNumberFormat="1" applyFont="1" applyFill="1" applyBorder="1" applyAlignment="1"/>
    <xf numFmtId="17" fontId="5" fillId="0" borderId="12" xfId="0" applyNumberFormat="1" applyFont="1" applyFill="1" applyBorder="1" applyAlignment="1"/>
    <xf numFmtId="164" fontId="5" fillId="0" borderId="15" xfId="0" applyNumberFormat="1" applyFont="1" applyFill="1" applyBorder="1" applyAlignment="1"/>
    <xf numFmtId="171" fontId="14" fillId="0" borderId="0" xfId="0" applyNumberFormat="1" applyFont="1" applyFill="1" applyAlignment="1">
      <alignment horizontal="left"/>
    </xf>
    <xf numFmtId="43" fontId="0" fillId="4" borderId="0" xfId="0" applyNumberFormat="1" applyFill="1"/>
    <xf numFmtId="44" fontId="0" fillId="0" borderId="4" xfId="0" applyNumberFormat="1" applyFont="1" applyFill="1" applyBorder="1"/>
    <xf numFmtId="10" fontId="0" fillId="2" borderId="0" xfId="0" applyNumberFormat="1" applyFill="1" applyBorder="1" applyAlignment="1">
      <alignment horizontal="right"/>
    </xf>
    <xf numFmtId="44" fontId="0" fillId="0" borderId="37" xfId="0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3" borderId="0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right"/>
    </xf>
    <xf numFmtId="0" fontId="0" fillId="0" borderId="12" xfId="0" applyFill="1" applyBorder="1" applyAlignment="1">
      <alignment horizontal="right"/>
    </xf>
    <xf numFmtId="9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5.00-PCORC-MODEL-SUPPLEMENTAL-20PCORC-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Deficiency"/>
      <sheetName val="SEF-15 Summary"/>
      <sheetName val="SEF-15 Adjustments"/>
      <sheetName val="SEF-16 2020 PCORC A-1"/>
      <sheetName val="SEF-17 A-1 Compare"/>
      <sheetName val="2019 GRC A-1 UE-200907"/>
      <sheetName val="ROR"/>
      <sheetName val="Name Ranges"/>
      <sheetName val="Recon"/>
      <sheetName val="Recon Depr"/>
      <sheetName val="ARC Dep-ARO Accr"/>
      <sheetName val="Col Depr Adj"/>
      <sheetName val="Col Acq Adj"/>
      <sheetName val="Prod Rel GP"/>
      <sheetName val="Reconcile PKW to A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6">
          <cell r="C96">
            <v>9121496.040000001</v>
          </cell>
        </row>
        <row r="98">
          <cell r="J98">
            <v>248122.91400000011</v>
          </cell>
        </row>
        <row r="112">
          <cell r="E112">
            <v>157043299.914</v>
          </cell>
        </row>
        <row r="117">
          <cell r="C117">
            <v>34974649.079999991</v>
          </cell>
        </row>
        <row r="120">
          <cell r="C120">
            <v>19373549.440000001</v>
          </cell>
        </row>
        <row r="121">
          <cell r="C121">
            <v>75234882.900000006</v>
          </cell>
        </row>
        <row r="122">
          <cell r="C122">
            <v>7464653.5599999987</v>
          </cell>
        </row>
        <row r="123">
          <cell r="C123">
            <v>3553168.62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tabSelected="1" zoomScale="85" zoomScaleNormal="85" workbookViewId="0">
      <selection activeCell="B7" sqref="B7"/>
    </sheetView>
  </sheetViews>
  <sheetFormatPr defaultColWidth="9.140625" defaultRowHeight="15" x14ac:dyDescent="0.25"/>
  <cols>
    <col min="1" max="1" width="9.140625" style="115"/>
    <col min="2" max="2" width="54.5703125" style="115" customWidth="1"/>
    <col min="3" max="3" width="6" style="115" customWidth="1"/>
    <col min="4" max="4" width="15" style="115" customWidth="1"/>
    <col min="5" max="5" width="14" style="115" customWidth="1"/>
    <col min="6" max="6" width="15.42578125" style="115" bestFit="1" customWidth="1"/>
    <col min="7" max="7" width="14.5703125" style="115" customWidth="1"/>
    <col min="8" max="8" width="13.7109375" style="115" customWidth="1"/>
    <col min="9" max="9" width="13.7109375" style="115" bestFit="1" customWidth="1"/>
    <col min="10" max="10" width="14.140625" style="115" customWidth="1"/>
    <col min="11" max="11" width="12.5703125" style="115" bestFit="1" customWidth="1"/>
    <col min="12" max="13" width="13.7109375" style="115" bestFit="1" customWidth="1"/>
    <col min="14" max="14" width="15" style="115" customWidth="1"/>
    <col min="15" max="16384" width="9.140625" style="115"/>
  </cols>
  <sheetData>
    <row r="2" spans="1:14" x14ac:dyDescent="0.25">
      <c r="A2" s="114"/>
      <c r="B2" s="114"/>
      <c r="C2" s="114"/>
      <c r="D2" s="114"/>
      <c r="E2" s="114"/>
      <c r="F2" s="114"/>
      <c r="G2" s="114"/>
    </row>
    <row r="3" spans="1:14" x14ac:dyDescent="0.25">
      <c r="A3" s="114"/>
      <c r="B3" s="114"/>
      <c r="C3" s="114"/>
      <c r="D3" s="114"/>
      <c r="E3" s="114"/>
      <c r="F3" s="114"/>
      <c r="G3" s="114"/>
    </row>
    <row r="4" spans="1:14" x14ac:dyDescent="0.25">
      <c r="A4" s="116"/>
      <c r="B4" s="117"/>
      <c r="D4" s="125" t="s">
        <v>591</v>
      </c>
      <c r="E4" s="116"/>
      <c r="F4" s="116"/>
      <c r="G4" s="116"/>
    </row>
    <row r="5" spans="1:14" x14ac:dyDescent="0.25">
      <c r="D5" s="118" t="s">
        <v>686</v>
      </c>
      <c r="E5" s="118"/>
      <c r="F5" s="118"/>
      <c r="G5" s="118"/>
      <c r="H5" s="118"/>
    </row>
    <row r="6" spans="1:14" x14ac:dyDescent="0.25">
      <c r="D6" s="118" t="s">
        <v>676</v>
      </c>
      <c r="E6" s="119"/>
      <c r="F6" s="119"/>
      <c r="G6" s="119"/>
      <c r="H6" s="119"/>
    </row>
    <row r="7" spans="1:14" x14ac:dyDescent="0.25">
      <c r="D7" s="125" t="s">
        <v>607</v>
      </c>
      <c r="E7" s="119"/>
      <c r="F7" s="119"/>
      <c r="G7" s="119"/>
      <c r="H7" s="119"/>
    </row>
    <row r="8" spans="1:14" x14ac:dyDescent="0.25">
      <c r="C8" s="118"/>
      <c r="D8" s="119"/>
      <c r="E8" s="119"/>
      <c r="F8" s="119"/>
      <c r="G8" s="119"/>
      <c r="H8" s="118"/>
      <c r="I8" s="118"/>
      <c r="J8" s="118"/>
      <c r="K8" s="118"/>
      <c r="L8" s="118"/>
      <c r="M8" s="118"/>
      <c r="N8" s="118"/>
    </row>
    <row r="9" spans="1:14" x14ac:dyDescent="0.25">
      <c r="A9" s="120"/>
      <c r="B9" s="121"/>
      <c r="C9" s="121"/>
      <c r="D9" s="122" t="s">
        <v>592</v>
      </c>
      <c r="E9" s="123" t="s">
        <v>678</v>
      </c>
      <c r="F9" s="124"/>
      <c r="G9"/>
      <c r="H9" s="118"/>
      <c r="I9" s="118"/>
      <c r="J9" s="118"/>
      <c r="K9" s="118"/>
      <c r="L9" s="118"/>
      <c r="M9" s="118"/>
      <c r="N9" s="118"/>
    </row>
    <row r="10" spans="1:14" x14ac:dyDescent="0.25">
      <c r="A10" s="125" t="s">
        <v>593</v>
      </c>
      <c r="B10" s="126"/>
      <c r="C10" s="126"/>
      <c r="D10" s="124" t="s">
        <v>594</v>
      </c>
      <c r="E10" s="124" t="s">
        <v>679</v>
      </c>
      <c r="F10" s="124" t="s">
        <v>595</v>
      </c>
      <c r="G10"/>
      <c r="H10" s="118"/>
      <c r="I10" s="118"/>
      <c r="J10" s="118"/>
      <c r="K10" s="118"/>
      <c r="L10" s="118"/>
      <c r="M10" s="118"/>
      <c r="N10" s="118"/>
    </row>
    <row r="11" spans="1:14" x14ac:dyDescent="0.25">
      <c r="A11" s="127" t="s">
        <v>596</v>
      </c>
      <c r="B11" s="128" t="s">
        <v>597</v>
      </c>
      <c r="C11" s="129"/>
      <c r="D11" s="130" t="s">
        <v>598</v>
      </c>
      <c r="E11" s="131" t="s">
        <v>599</v>
      </c>
      <c r="F11" s="130" t="s">
        <v>600</v>
      </c>
      <c r="G11"/>
      <c r="H11" s="118"/>
      <c r="I11" s="118"/>
      <c r="J11" s="118"/>
      <c r="K11" s="118"/>
      <c r="L11" s="118"/>
      <c r="M11" s="118"/>
      <c r="N11" s="118"/>
    </row>
    <row r="12" spans="1:14" x14ac:dyDescent="0.25">
      <c r="A12" s="122"/>
      <c r="B12" s="132" t="s">
        <v>685</v>
      </c>
      <c r="C12" s="132"/>
      <c r="D12" s="133"/>
      <c r="E12" s="133"/>
      <c r="F12" s="133"/>
      <c r="G12"/>
      <c r="H12" s="118"/>
      <c r="I12" s="118"/>
      <c r="J12" s="118"/>
      <c r="K12" s="118"/>
      <c r="L12" s="118"/>
      <c r="M12" s="118"/>
      <c r="N12" s="118"/>
    </row>
    <row r="13" spans="1:14" x14ac:dyDescent="0.25">
      <c r="A13" s="134">
        <v>1</v>
      </c>
      <c r="B13" s="135" t="s">
        <v>608</v>
      </c>
      <c r="C13" s="135"/>
      <c r="D13" s="136">
        <f>'Production Plant'!E2998</f>
        <v>129583081.42000031</v>
      </c>
      <c r="E13" s="136">
        <f>'Production Plant'!I2998</f>
        <v>121228083.29346541</v>
      </c>
      <c r="F13" s="135">
        <f>E13-D13</f>
        <v>-8354998.126534909</v>
      </c>
      <c r="G13"/>
      <c r="H13" s="118"/>
      <c r="I13" s="118"/>
      <c r="J13" s="118"/>
      <c r="K13" s="118"/>
      <c r="L13" s="118"/>
      <c r="M13" s="118"/>
      <c r="N13" s="118"/>
    </row>
    <row r="14" spans="1:14" x14ac:dyDescent="0.25">
      <c r="A14" s="134">
        <f t="shared" ref="A14:A39" si="0">A13+1</f>
        <v>2</v>
      </c>
      <c r="B14" s="135" t="s">
        <v>610</v>
      </c>
      <c r="C14" s="135"/>
      <c r="D14" s="137">
        <f>'Production Plant'!E2999</f>
        <v>1201842.0499999998</v>
      </c>
      <c r="E14" s="137">
        <f>'Production Plant'!I2999</f>
        <v>1193954.9999999995</v>
      </c>
      <c r="F14" s="138">
        <f t="shared" ref="F14" si="1">E14-D14</f>
        <v>-7887.0500000002794</v>
      </c>
      <c r="G14"/>
      <c r="H14" s="118"/>
      <c r="I14" s="118"/>
      <c r="J14" s="118"/>
      <c r="K14" s="118"/>
      <c r="L14" s="118"/>
      <c r="M14" s="118"/>
      <c r="N14" s="118"/>
    </row>
    <row r="15" spans="1:14" x14ac:dyDescent="0.25">
      <c r="A15" s="134">
        <f t="shared" si="0"/>
        <v>3</v>
      </c>
      <c r="B15" s="135" t="s">
        <v>601</v>
      </c>
      <c r="C15" s="135"/>
      <c r="D15" s="139">
        <f>SUM(D13:D14)</f>
        <v>130784923.47000031</v>
      </c>
      <c r="E15" s="139">
        <f>SUM(E13:E14)</f>
        <v>122422038.29346541</v>
      </c>
      <c r="F15" s="139">
        <f>SUM(F13:F14)</f>
        <v>-8362885.1765349098</v>
      </c>
      <c r="G15"/>
      <c r="H15" s="118"/>
      <c r="I15" s="118"/>
      <c r="J15" s="118"/>
      <c r="K15" s="118"/>
      <c r="L15" s="118"/>
      <c r="M15" s="118"/>
      <c r="N15" s="118"/>
    </row>
    <row r="16" spans="1:14" x14ac:dyDescent="0.25">
      <c r="A16" s="134">
        <f t="shared" si="0"/>
        <v>4</v>
      </c>
      <c r="B16" s="140" t="s">
        <v>611</v>
      </c>
      <c r="C16" s="141"/>
      <c r="D16" s="138">
        <f>'Production Plant'!E3000</f>
        <v>7464653.5799999991</v>
      </c>
      <c r="E16" s="138">
        <f>'Production Plant'!I3000</f>
        <v>7646709.719999996</v>
      </c>
      <c r="F16" s="138">
        <f>E16-D16</f>
        <v>182056.13999999687</v>
      </c>
      <c r="G16"/>
      <c r="H16" s="118"/>
      <c r="I16" s="118"/>
      <c r="J16" s="118"/>
      <c r="K16" s="118"/>
      <c r="L16" s="118"/>
      <c r="M16" s="118"/>
      <c r="N16" s="118"/>
    </row>
    <row r="17" spans="1:17" x14ac:dyDescent="0.25">
      <c r="A17" s="134">
        <f t="shared" si="0"/>
        <v>5</v>
      </c>
      <c r="B17" s="140" t="s">
        <v>612</v>
      </c>
      <c r="C17" s="135"/>
      <c r="D17" s="138">
        <f>'Production Plant'!E3026</f>
        <v>3553168.6199999996</v>
      </c>
      <c r="E17" s="138">
        <f>'Production Plant'!I3026</f>
        <v>3487179.4151999997</v>
      </c>
      <c r="F17" s="138">
        <f>E17-D17</f>
        <v>-65989.204799999949</v>
      </c>
      <c r="G17"/>
      <c r="H17" s="118"/>
      <c r="I17" s="118"/>
      <c r="J17" s="118"/>
      <c r="K17" s="118"/>
      <c r="L17" s="118"/>
      <c r="M17" s="118"/>
      <c r="N17" s="118"/>
    </row>
    <row r="18" spans="1:17" x14ac:dyDescent="0.25">
      <c r="A18" s="134">
        <f t="shared" si="0"/>
        <v>6</v>
      </c>
      <c r="B18" s="140" t="s">
        <v>692</v>
      </c>
      <c r="C18" s="135"/>
      <c r="D18" s="138">
        <f>'Software Amort'!C11</f>
        <v>2608551.2440000013</v>
      </c>
      <c r="E18" s="138">
        <f>'Software Amort'!D11</f>
        <v>2608551.2440000013</v>
      </c>
      <c r="F18" s="138">
        <f>E18-D18</f>
        <v>0</v>
      </c>
      <c r="G18"/>
      <c r="H18" s="118"/>
      <c r="I18" s="118"/>
      <c r="J18" s="118"/>
      <c r="K18" s="118"/>
      <c r="L18" s="118"/>
      <c r="M18" s="118"/>
      <c r="N18" s="118"/>
    </row>
    <row r="19" spans="1:17" x14ac:dyDescent="0.25">
      <c r="A19" s="134">
        <f t="shared" si="0"/>
        <v>7</v>
      </c>
      <c r="B19" s="140" t="s">
        <v>696</v>
      </c>
      <c r="C19" s="135"/>
      <c r="D19" s="138">
        <f>'[1]Recon Depr'!$C$96</f>
        <v>9121496.040000001</v>
      </c>
      <c r="E19" s="138">
        <f>D19</f>
        <v>9121496.040000001</v>
      </c>
      <c r="F19" s="138">
        <f>E19-D19</f>
        <v>0</v>
      </c>
      <c r="G19"/>
      <c r="H19" s="118"/>
      <c r="I19" s="118"/>
      <c r="J19" s="118"/>
      <c r="K19" s="118"/>
      <c r="L19" s="118"/>
      <c r="M19" s="118"/>
      <c r="N19" s="118"/>
    </row>
    <row r="20" spans="1:17" x14ac:dyDescent="0.25">
      <c r="A20" s="134">
        <f t="shared" si="0"/>
        <v>8</v>
      </c>
      <c r="B20" s="140" t="s">
        <v>602</v>
      </c>
      <c r="D20" s="246">
        <f>SUM(D15:D19)</f>
        <v>153532792.95400029</v>
      </c>
      <c r="E20" s="246">
        <f>SUM(E15:E19)</f>
        <v>145285974.71266538</v>
      </c>
      <c r="F20" s="247">
        <f>SUM(F15:F17)</f>
        <v>-8246818.2413349133</v>
      </c>
      <c r="G20"/>
      <c r="H20" s="118"/>
      <c r="I20" s="118"/>
      <c r="J20" s="118"/>
      <c r="K20" s="118"/>
      <c r="L20" s="118"/>
      <c r="M20" s="118"/>
      <c r="N20" s="118"/>
    </row>
    <row r="21" spans="1:17" x14ac:dyDescent="0.25">
      <c r="A21" s="134">
        <f t="shared" si="0"/>
        <v>9</v>
      </c>
      <c r="B21" s="140"/>
      <c r="D21" s="149"/>
      <c r="E21" s="149"/>
      <c r="F21" s="138"/>
      <c r="G21"/>
      <c r="H21" s="118"/>
      <c r="I21" s="118"/>
      <c r="J21" s="118"/>
      <c r="K21" s="118"/>
      <c r="L21" s="118"/>
      <c r="M21" s="118"/>
      <c r="N21" s="118"/>
    </row>
    <row r="22" spans="1:17" ht="15.75" thickBot="1" x14ac:dyDescent="0.3">
      <c r="A22" s="134">
        <f t="shared" si="0"/>
        <v>10</v>
      </c>
      <c r="B22" s="143" t="s">
        <v>603</v>
      </c>
      <c r="C22" s="143"/>
      <c r="D22" s="135"/>
      <c r="E22" s="135"/>
      <c r="F22" s="244">
        <f>F20</f>
        <v>-8246818.2413349133</v>
      </c>
      <c r="G22"/>
      <c r="H22" s="118"/>
      <c r="I22" s="118"/>
      <c r="J22" s="118"/>
      <c r="K22" s="118"/>
      <c r="L22" s="118"/>
      <c r="M22" s="118"/>
      <c r="N22" s="118"/>
    </row>
    <row r="23" spans="1:17" ht="15.75" thickTop="1" x14ac:dyDescent="0.25">
      <c r="A23" s="134">
        <f t="shared" ref="A23:A26" si="2">A22+1</f>
        <v>11</v>
      </c>
      <c r="B23" s="142"/>
      <c r="C23" s="142"/>
      <c r="D23" s="138"/>
      <c r="E23" s="138"/>
      <c r="F23" s="138"/>
      <c r="G23"/>
      <c r="H23" s="138"/>
      <c r="I23" s="138"/>
      <c r="J23" s="135"/>
    </row>
    <row r="24" spans="1:17" x14ac:dyDescent="0.25">
      <c r="A24" s="134">
        <f t="shared" si="2"/>
        <v>12</v>
      </c>
      <c r="B24" s="146" t="s">
        <v>604</v>
      </c>
      <c r="G24"/>
      <c r="J24" s="135"/>
    </row>
    <row r="25" spans="1:17" x14ac:dyDescent="0.25">
      <c r="A25" s="134">
        <f t="shared" si="2"/>
        <v>13</v>
      </c>
      <c r="B25" s="146" t="s">
        <v>677</v>
      </c>
      <c r="F25" s="135">
        <f ca="1">-'Production Plant'!L3008</f>
        <v>431.08832811797038</v>
      </c>
      <c r="G25"/>
      <c r="J25" s="135"/>
    </row>
    <row r="26" spans="1:17" x14ac:dyDescent="0.25">
      <c r="A26" s="134">
        <f t="shared" si="2"/>
        <v>14</v>
      </c>
      <c r="B26" s="140" t="s">
        <v>605</v>
      </c>
      <c r="F26" s="149">
        <f ca="1">'EOP Elec DFIT Depr Restatement'!S29</f>
        <v>-90.528548904773771</v>
      </c>
      <c r="G26" s="305"/>
      <c r="J26" s="135"/>
    </row>
    <row r="27" spans="1:17" ht="15.75" thickBot="1" x14ac:dyDescent="0.3">
      <c r="A27" s="134">
        <f t="shared" si="0"/>
        <v>15</v>
      </c>
      <c r="B27" s="146" t="s">
        <v>606</v>
      </c>
      <c r="F27" s="147">
        <f ca="1">SUM(F25:F26)</f>
        <v>340.55977921319663</v>
      </c>
      <c r="G27" s="144"/>
      <c r="J27" s="135"/>
    </row>
    <row r="28" spans="1:17" ht="15.75" thickTop="1" x14ac:dyDescent="0.25">
      <c r="A28" s="134">
        <f t="shared" si="0"/>
        <v>16</v>
      </c>
      <c r="G28" s="144"/>
      <c r="H28" s="145"/>
    </row>
    <row r="29" spans="1:17" x14ac:dyDescent="0.25">
      <c r="A29" s="134">
        <f t="shared" si="0"/>
        <v>17</v>
      </c>
      <c r="G29" s="144"/>
      <c r="H29" s="145"/>
    </row>
    <row r="30" spans="1:17" x14ac:dyDescent="0.25">
      <c r="A30" s="134">
        <f t="shared" si="0"/>
        <v>18</v>
      </c>
      <c r="B30" s="241" t="s">
        <v>684</v>
      </c>
      <c r="G30" s="142"/>
      <c r="H30" s="148"/>
    </row>
    <row r="31" spans="1:17" x14ac:dyDescent="0.25">
      <c r="A31" s="134">
        <f t="shared" si="0"/>
        <v>19</v>
      </c>
      <c r="B31" s="135" t="s">
        <v>609</v>
      </c>
      <c r="C31" s="135"/>
      <c r="D31" s="137">
        <f>'Transmission Plant'!E411</f>
        <v>3510506.9600000023</v>
      </c>
      <c r="E31" s="137">
        <f>'Transmission Plant'!I411</f>
        <v>3433556.0410089949</v>
      </c>
      <c r="F31" s="138">
        <f>E31-D31</f>
        <v>-76950.918991007376</v>
      </c>
      <c r="H31" s="135"/>
    </row>
    <row r="32" spans="1:17" x14ac:dyDescent="0.25">
      <c r="A32" s="134">
        <f t="shared" si="0"/>
        <v>20</v>
      </c>
      <c r="B32" s="135" t="s">
        <v>696</v>
      </c>
      <c r="C32" s="135"/>
      <c r="D32" s="137">
        <f>'[1]Recon Depr'!$J$98</f>
        <v>248122.91400000011</v>
      </c>
      <c r="E32" s="137">
        <f>D32</f>
        <v>248122.91400000011</v>
      </c>
      <c r="F32" s="138">
        <f t="shared" ref="F32" si="3">E32-D32</f>
        <v>0</v>
      </c>
      <c r="H32" s="248"/>
      <c r="I32" s="248"/>
      <c r="J32" s="248"/>
      <c r="K32" s="249" t="s">
        <v>694</v>
      </c>
      <c r="L32" s="250">
        <f>D31+D20</f>
        <v>157043299.9140003</v>
      </c>
      <c r="M32" s="250">
        <f>'[1]Recon Depr'!$E$112</f>
        <v>157043299.914</v>
      </c>
      <c r="N32" s="248" t="s">
        <v>693</v>
      </c>
      <c r="O32" s="248"/>
      <c r="P32" s="248"/>
      <c r="Q32" s="248"/>
    </row>
    <row r="33" spans="1:13" x14ac:dyDescent="0.25">
      <c r="A33" s="134">
        <f t="shared" si="0"/>
        <v>21</v>
      </c>
      <c r="B33" s="135" t="s">
        <v>680</v>
      </c>
      <c r="C33" s="135"/>
      <c r="D33" s="139">
        <f>SUM(D31:D32)</f>
        <v>3758629.8740000026</v>
      </c>
      <c r="E33" s="139">
        <f>SUM(E31:E32)</f>
        <v>3681678.9550089948</v>
      </c>
      <c r="F33" s="139">
        <f>SUM(F31:F32)</f>
        <v>-76950.918991007376</v>
      </c>
      <c r="M33" s="270">
        <f>M32-L32</f>
        <v>-2.9802322387695313E-7</v>
      </c>
    </row>
    <row r="34" spans="1:13" x14ac:dyDescent="0.25">
      <c r="A34" s="134">
        <f t="shared" si="0"/>
        <v>22</v>
      </c>
      <c r="B34" s="142"/>
      <c r="C34" s="142"/>
      <c r="D34" s="138"/>
      <c r="E34" s="138"/>
      <c r="F34" s="138"/>
    </row>
    <row r="35" spans="1:13" ht="15.75" thickBot="1" x14ac:dyDescent="0.3">
      <c r="A35" s="134">
        <f t="shared" si="0"/>
        <v>23</v>
      </c>
      <c r="B35" s="143" t="s">
        <v>603</v>
      </c>
      <c r="C35" s="143"/>
      <c r="D35" s="135"/>
      <c r="E35" s="135"/>
      <c r="F35" s="244">
        <f>F33</f>
        <v>-76950.918991007376</v>
      </c>
    </row>
    <row r="36" spans="1:13" ht="15.75" thickTop="1" x14ac:dyDescent="0.25">
      <c r="A36" s="134">
        <f t="shared" si="0"/>
        <v>24</v>
      </c>
    </row>
    <row r="37" spans="1:13" x14ac:dyDescent="0.25">
      <c r="A37" s="134">
        <f t="shared" si="0"/>
        <v>25</v>
      </c>
      <c r="B37" s="146" t="s">
        <v>683</v>
      </c>
    </row>
    <row r="38" spans="1:13" x14ac:dyDescent="0.25">
      <c r="A38" s="134">
        <f t="shared" si="0"/>
        <v>26</v>
      </c>
      <c r="B38" s="146" t="s">
        <v>677</v>
      </c>
      <c r="F38" s="135">
        <f>-F35</f>
        <v>76950.918991007376</v>
      </c>
    </row>
    <row r="39" spans="1:13" x14ac:dyDescent="0.25">
      <c r="A39" s="134">
        <f t="shared" si="0"/>
        <v>27</v>
      </c>
      <c r="B39" s="140" t="s">
        <v>605</v>
      </c>
      <c r="F39" s="149">
        <f>'EOP Elec DFIT Depr Restatement'!S46</f>
        <v>-16159.692988111548</v>
      </c>
    </row>
    <row r="40" spans="1:13" ht="15.75" thickBot="1" x14ac:dyDescent="0.3">
      <c r="A40" s="134">
        <f t="shared" ref="A40" si="4">A39+1</f>
        <v>28</v>
      </c>
      <c r="B40" s="146" t="s">
        <v>606</v>
      </c>
      <c r="F40" s="147">
        <f>SUM(F38:F39)</f>
        <v>60791.226002895826</v>
      </c>
    </row>
    <row r="41" spans="1:13" ht="15.75" thickTop="1" x14ac:dyDescent="0.25">
      <c r="A41" s="134"/>
      <c r="B41"/>
      <c r="C41"/>
      <c r="D41"/>
      <c r="E41"/>
      <c r="F41"/>
    </row>
    <row r="42" spans="1:13" x14ac:dyDescent="0.25">
      <c r="A42" s="134"/>
      <c r="B42"/>
      <c r="C42"/>
      <c r="D42"/>
      <c r="E42"/>
      <c r="F42"/>
    </row>
    <row r="43" spans="1:13" x14ac:dyDescent="0.25">
      <c r="A43" s="134"/>
      <c r="B43"/>
      <c r="C43"/>
      <c r="D43"/>
      <c r="E43"/>
      <c r="F43"/>
    </row>
    <row r="44" spans="1:13" x14ac:dyDescent="0.25">
      <c r="A44" s="134"/>
      <c r="B44"/>
      <c r="C44"/>
      <c r="D44"/>
      <c r="E44"/>
      <c r="F44"/>
    </row>
    <row r="45" spans="1:13" x14ac:dyDescent="0.25">
      <c r="A45" s="134"/>
      <c r="B45"/>
      <c r="C45"/>
      <c r="D45"/>
      <c r="E45"/>
      <c r="F45"/>
    </row>
    <row r="46" spans="1:13" x14ac:dyDescent="0.25">
      <c r="A46" s="134"/>
    </row>
    <row r="47" spans="1:13" x14ac:dyDescent="0.25">
      <c r="A47" s="134"/>
    </row>
    <row r="48" spans="1:13" x14ac:dyDescent="0.25">
      <c r="A48" s="134"/>
    </row>
    <row r="49" spans="1:6" x14ac:dyDescent="0.25">
      <c r="A49" s="134"/>
    </row>
    <row r="50" spans="1:6" x14ac:dyDescent="0.25">
      <c r="A50" s="134"/>
    </row>
    <row r="51" spans="1:6" x14ac:dyDescent="0.25">
      <c r="A51" s="134"/>
    </row>
    <row r="52" spans="1:6" x14ac:dyDescent="0.25">
      <c r="A52" s="134"/>
    </row>
    <row r="53" spans="1:6" x14ac:dyDescent="0.25">
      <c r="A53" s="134"/>
      <c r="F53" s="240"/>
    </row>
    <row r="54" spans="1:6" x14ac:dyDescent="0.25">
      <c r="A54" s="134"/>
    </row>
    <row r="55" spans="1:6" x14ac:dyDescent="0.25">
      <c r="A55" s="134"/>
    </row>
    <row r="56" spans="1:6" x14ac:dyDescent="0.25">
      <c r="A56" s="134"/>
    </row>
    <row r="57" spans="1:6" x14ac:dyDescent="0.25">
      <c r="A57" s="134"/>
    </row>
    <row r="58" spans="1:6" x14ac:dyDescent="0.25">
      <c r="A58" s="134"/>
    </row>
  </sheetData>
  <pageMargins left="0.7" right="0.7" top="0.75" bottom="0.75" header="0.3" footer="0.3"/>
  <pageSetup scale="8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85"/>
  <sheetViews>
    <sheetView zoomScale="77" zoomScaleNormal="77" workbookViewId="0">
      <pane xSplit="1" ySplit="5" topLeftCell="B2756" activePane="bottomRight" state="frozen"/>
      <selection pane="topRight" activeCell="B1" sqref="B1"/>
      <selection pane="bottomLeft" activeCell="A6" sqref="A6"/>
      <selection pane="bottomRight" activeCell="F3031" sqref="F3031"/>
    </sheetView>
  </sheetViews>
  <sheetFormatPr defaultRowHeight="15" outlineLevelRow="2" x14ac:dyDescent="0.25"/>
  <cols>
    <col min="1" max="1" width="40" bestFit="1" customWidth="1"/>
    <col min="2" max="2" width="40.7109375" bestFit="1" customWidth="1"/>
    <col min="3" max="3" width="11.5703125" bestFit="1" customWidth="1"/>
    <col min="4" max="4" width="3.28515625" customWidth="1"/>
    <col min="5" max="5" width="17.85546875" bestFit="1" customWidth="1"/>
    <col min="6" max="6" width="22.7109375" bestFit="1" customWidth="1"/>
    <col min="7" max="7" width="12.85546875" customWidth="1"/>
    <col min="8" max="8" width="19" customWidth="1"/>
    <col min="9" max="9" width="19.42578125" customWidth="1"/>
    <col min="10" max="10" width="13" bestFit="1" customWidth="1"/>
    <col min="11" max="11" width="17.28515625" customWidth="1"/>
    <col min="12" max="12" width="18.85546875" customWidth="1"/>
    <col min="13" max="13" width="14.5703125" bestFit="1" customWidth="1"/>
    <col min="14" max="14" width="8.28515625" bestFit="1" customWidth="1"/>
    <col min="15" max="15" width="8.7109375" customWidth="1"/>
    <col min="16" max="16" width="14.28515625" bestFit="1" customWidth="1"/>
    <col min="17" max="17" width="17.85546875" style="245" bestFit="1" customWidth="1"/>
    <col min="19" max="19" width="19" bestFit="1" customWidth="1"/>
    <col min="20" max="20" width="14.85546875" bestFit="1" customWidth="1"/>
    <col min="22" max="22" width="14" bestFit="1" customWidth="1"/>
    <col min="23" max="23" width="13" bestFit="1" customWidth="1"/>
    <col min="25" max="25" width="14" bestFit="1" customWidth="1"/>
  </cols>
  <sheetData>
    <row r="1" spans="1:25" x14ac:dyDescent="0.25">
      <c r="E1" s="26"/>
      <c r="F1" s="27" t="s">
        <v>506</v>
      </c>
      <c r="G1" s="28"/>
      <c r="H1" s="29"/>
      <c r="I1" s="27" t="s">
        <v>507</v>
      </c>
      <c r="J1" s="28"/>
      <c r="K1" s="30"/>
      <c r="L1" s="31" t="s">
        <v>508</v>
      </c>
      <c r="O1" s="3"/>
      <c r="P1" s="3"/>
    </row>
    <row r="2" spans="1:25" outlineLevel="2" x14ac:dyDescent="0.25">
      <c r="E2" s="26"/>
      <c r="F2" s="32"/>
      <c r="G2" s="33"/>
      <c r="H2" s="34"/>
      <c r="I2" s="32"/>
      <c r="J2" s="33"/>
      <c r="K2" s="35"/>
      <c r="L2" s="36"/>
      <c r="O2" s="3"/>
      <c r="P2" s="3"/>
    </row>
    <row r="3" spans="1:25" outlineLevel="1" x14ac:dyDescent="0.25">
      <c r="E3" s="26"/>
      <c r="F3" s="32"/>
      <c r="G3" s="33"/>
      <c r="H3" s="34"/>
      <c r="I3" s="32"/>
      <c r="J3" s="33"/>
      <c r="K3" s="35"/>
      <c r="L3" s="36"/>
      <c r="O3" s="3"/>
      <c r="P3" s="3"/>
    </row>
    <row r="4" spans="1:25" ht="30.75" outlineLevel="2" thickBot="1" x14ac:dyDescent="0.3">
      <c r="A4" s="37" t="s">
        <v>509</v>
      </c>
      <c r="B4" s="38" t="s">
        <v>510</v>
      </c>
      <c r="C4" s="38" t="s">
        <v>511</v>
      </c>
      <c r="D4" s="38"/>
      <c r="E4" s="39" t="s">
        <v>513</v>
      </c>
      <c r="F4" s="41" t="s">
        <v>579</v>
      </c>
      <c r="G4" s="41" t="s">
        <v>758</v>
      </c>
      <c r="H4" s="42" t="s">
        <v>585</v>
      </c>
      <c r="I4" s="40" t="s">
        <v>580</v>
      </c>
      <c r="J4" s="41" t="s">
        <v>758</v>
      </c>
      <c r="K4" s="43" t="s">
        <v>514</v>
      </c>
      <c r="L4" s="44" t="s">
        <v>515</v>
      </c>
      <c r="M4" s="45" t="s">
        <v>512</v>
      </c>
      <c r="O4" s="45" t="s">
        <v>516</v>
      </c>
      <c r="P4" s="3"/>
      <c r="S4" s="14"/>
      <c r="T4" s="45"/>
      <c r="V4" s="14"/>
    </row>
    <row r="5" spans="1:25" outlineLevel="1" x14ac:dyDescent="0.25">
      <c r="A5" s="46" t="s">
        <v>517</v>
      </c>
      <c r="B5" s="47"/>
      <c r="C5" s="47"/>
      <c r="D5" s="33"/>
      <c r="E5" s="252"/>
      <c r="F5" s="50"/>
      <c r="G5" s="50"/>
      <c r="H5" s="261"/>
      <c r="I5" s="50"/>
      <c r="J5" s="50"/>
      <c r="K5" s="52"/>
      <c r="L5" s="267"/>
      <c r="O5" s="3"/>
      <c r="P5" s="3"/>
    </row>
    <row r="6" spans="1:25" outlineLevel="1" x14ac:dyDescent="0.25">
      <c r="E6" s="253"/>
      <c r="F6" s="56" t="s">
        <v>518</v>
      </c>
      <c r="G6" s="56"/>
      <c r="H6" s="262" t="s">
        <v>519</v>
      </c>
      <c r="I6" s="56" t="s">
        <v>520</v>
      </c>
      <c r="J6" s="56"/>
      <c r="K6" s="58" t="s">
        <v>521</v>
      </c>
      <c r="L6" s="262" t="s">
        <v>584</v>
      </c>
      <c r="O6" s="3"/>
      <c r="P6" s="3"/>
    </row>
    <row r="7" spans="1:25" outlineLevel="2" x14ac:dyDescent="0.25">
      <c r="A7" s="1" t="s">
        <v>0</v>
      </c>
      <c r="B7" s="1" t="str">
        <f>CONCATENATE(A7,"-",MONTH(E7))</f>
        <v>E302 INT Franchises, Baker Project-7</v>
      </c>
      <c r="C7" s="1" t="s">
        <v>1</v>
      </c>
      <c r="D7" s="1"/>
      <c r="E7" s="254">
        <v>43676</v>
      </c>
      <c r="F7" s="2">
        <v>40125297.420000002</v>
      </c>
      <c r="G7" s="297" t="s">
        <v>759</v>
      </c>
      <c r="H7" s="263">
        <v>67081.52</v>
      </c>
      <c r="I7" s="277">
        <f t="shared" ref="I7:I18" si="0">VLOOKUP(CONCATENATE(A7,"-6"),$B$8:$F$2996,5,FALSE)</f>
        <v>40350654.439999998</v>
      </c>
      <c r="J7" s="297" t="s">
        <v>759</v>
      </c>
      <c r="K7" s="2">
        <f>VLOOKUP(CONCATENATE(A7,"-6"),B$9:$H$2996,7,0)</f>
        <v>67561.06</v>
      </c>
      <c r="L7" s="263">
        <f t="shared" ref="L7:L70" si="1">ROUND(K7-H7,2)</f>
        <v>479.54</v>
      </c>
      <c r="M7" t="s">
        <v>2</v>
      </c>
      <c r="O7" s="3" t="str">
        <f t="shared" ref="O7:O18" si="2">LEFT(A7,4)</f>
        <v>E302</v>
      </c>
      <c r="P7" s="4"/>
      <c r="Q7" s="245">
        <f t="shared" ref="Q7:Q17" si="3">IF(E7=DATE(2020,6,30),I7,0)</f>
        <v>0</v>
      </c>
      <c r="S7" s="243"/>
      <c r="T7" s="243"/>
      <c r="V7" s="243"/>
      <c r="W7" s="243"/>
      <c r="Y7" s="243"/>
    </row>
    <row r="8" spans="1:25" outlineLevel="2" x14ac:dyDescent="0.25">
      <c r="A8" s="1" t="s">
        <v>0</v>
      </c>
      <c r="B8" s="1" t="str">
        <f t="shared" ref="B8:B18" si="4">CONCATENATE(A8,"-",MONTH(E8))</f>
        <v>E302 INT Franchises, Baker Project-8</v>
      </c>
      <c r="C8" s="1" t="s">
        <v>1</v>
      </c>
      <c r="D8" s="1"/>
      <c r="E8" s="254">
        <v>43708</v>
      </c>
      <c r="F8" s="2">
        <v>40300144.130000003</v>
      </c>
      <c r="G8" s="297" t="s">
        <v>759</v>
      </c>
      <c r="H8" s="263">
        <v>67266.98</v>
      </c>
      <c r="I8" s="277">
        <f t="shared" si="0"/>
        <v>40350654.439999998</v>
      </c>
      <c r="J8" s="297" t="s">
        <v>759</v>
      </c>
      <c r="K8" s="2">
        <f>VLOOKUP(CONCATENATE(A8,"-6"),B$9:$H$2996,7,0)</f>
        <v>67561.06</v>
      </c>
      <c r="L8" s="263">
        <f t="shared" si="1"/>
        <v>294.08</v>
      </c>
      <c r="M8" t="s">
        <v>2</v>
      </c>
      <c r="O8" s="3" t="str">
        <f t="shared" si="2"/>
        <v>E302</v>
      </c>
      <c r="P8" s="4"/>
      <c r="Q8" s="245">
        <f t="shared" si="3"/>
        <v>0</v>
      </c>
      <c r="S8" s="243"/>
      <c r="T8" s="243"/>
      <c r="V8" s="243"/>
      <c r="W8" s="243"/>
      <c r="Y8" s="243"/>
    </row>
    <row r="9" spans="1:25" outlineLevel="2" x14ac:dyDescent="0.25">
      <c r="A9" s="1" t="s">
        <v>0</v>
      </c>
      <c r="B9" s="1" t="str">
        <f t="shared" si="4"/>
        <v>E302 INT Franchises, Baker Project-9</v>
      </c>
      <c r="C9" s="1" t="s">
        <v>1</v>
      </c>
      <c r="D9" s="1"/>
      <c r="E9" s="254">
        <v>43738</v>
      </c>
      <c r="F9" s="2">
        <v>40300144.130000003</v>
      </c>
      <c r="G9" s="297" t="s">
        <v>759</v>
      </c>
      <c r="H9" s="263">
        <v>67452.86</v>
      </c>
      <c r="I9" s="277">
        <f t="shared" si="0"/>
        <v>40350654.439999998</v>
      </c>
      <c r="J9" s="297" t="s">
        <v>759</v>
      </c>
      <c r="K9" s="2">
        <f>VLOOKUP(CONCATENATE(A9,"-6"),B$9:$H$2996,7,0)</f>
        <v>67561.06</v>
      </c>
      <c r="L9" s="263">
        <f t="shared" si="1"/>
        <v>108.2</v>
      </c>
      <c r="M9" t="s">
        <v>2</v>
      </c>
      <c r="O9" s="3" t="str">
        <f t="shared" si="2"/>
        <v>E302</v>
      </c>
      <c r="P9" s="4"/>
      <c r="Q9" s="245">
        <f t="shared" si="3"/>
        <v>0</v>
      </c>
      <c r="S9" s="243"/>
      <c r="T9" s="243"/>
      <c r="V9" s="243"/>
      <c r="W9" s="243"/>
      <c r="Y9" s="243"/>
    </row>
    <row r="10" spans="1:25" outlineLevel="2" x14ac:dyDescent="0.25">
      <c r="A10" s="1" t="s">
        <v>0</v>
      </c>
      <c r="B10" s="1" t="str">
        <f t="shared" si="4"/>
        <v>E302 INT Franchises, Baker Project-10</v>
      </c>
      <c r="C10" s="1" t="s">
        <v>1</v>
      </c>
      <c r="D10" s="1"/>
      <c r="E10" s="254">
        <v>43769</v>
      </c>
      <c r="F10" s="2">
        <v>40300144.130000003</v>
      </c>
      <c r="G10" s="297" t="s">
        <v>759</v>
      </c>
      <c r="H10" s="263">
        <v>67452.960000000006</v>
      </c>
      <c r="I10" s="277">
        <f t="shared" si="0"/>
        <v>40350654.439999998</v>
      </c>
      <c r="J10" s="297" t="s">
        <v>759</v>
      </c>
      <c r="K10" s="2">
        <f>VLOOKUP(CONCATENATE(A10,"-6"),B$9:$H$2996,7,0)</f>
        <v>67561.06</v>
      </c>
      <c r="L10" s="263">
        <f t="shared" si="1"/>
        <v>108.1</v>
      </c>
      <c r="M10" t="s">
        <v>2</v>
      </c>
      <c r="O10" s="3" t="str">
        <f t="shared" si="2"/>
        <v>E302</v>
      </c>
      <c r="P10" s="4"/>
      <c r="Q10" s="245">
        <f t="shared" si="3"/>
        <v>0</v>
      </c>
      <c r="S10" s="243"/>
      <c r="T10" s="243"/>
      <c r="V10" s="243"/>
      <c r="W10" s="243"/>
      <c r="Y10" s="243"/>
    </row>
    <row r="11" spans="1:25" outlineLevel="2" x14ac:dyDescent="0.25">
      <c r="A11" s="1" t="s">
        <v>0</v>
      </c>
      <c r="B11" s="1" t="str">
        <f t="shared" si="4"/>
        <v>E302 INT Franchises, Baker Project-11</v>
      </c>
      <c r="C11" s="1" t="s">
        <v>1</v>
      </c>
      <c r="D11" s="1"/>
      <c r="E11" s="254">
        <v>43799</v>
      </c>
      <c r="F11" s="2">
        <v>40300144.130000003</v>
      </c>
      <c r="G11" s="297" t="s">
        <v>759</v>
      </c>
      <c r="H11" s="263">
        <v>67452.759999999995</v>
      </c>
      <c r="I11" s="277">
        <f t="shared" si="0"/>
        <v>40350654.439999998</v>
      </c>
      <c r="J11" s="297" t="s">
        <v>759</v>
      </c>
      <c r="K11" s="2">
        <f>VLOOKUP(CONCATENATE(A11,"-6"),B$9:$H$2996,7,0)</f>
        <v>67561.06</v>
      </c>
      <c r="L11" s="263">
        <f t="shared" si="1"/>
        <v>108.3</v>
      </c>
      <c r="M11" t="s">
        <v>2</v>
      </c>
      <c r="O11" s="3" t="str">
        <f t="shared" si="2"/>
        <v>E302</v>
      </c>
      <c r="P11" s="4"/>
      <c r="Q11" s="245">
        <f t="shared" si="3"/>
        <v>0</v>
      </c>
      <c r="S11" s="243"/>
      <c r="T11" s="243"/>
      <c r="V11" s="243"/>
      <c r="W11" s="243"/>
      <c r="Y11" s="243"/>
    </row>
    <row r="12" spans="1:25" outlineLevel="2" x14ac:dyDescent="0.25">
      <c r="A12" s="1" t="s">
        <v>0</v>
      </c>
      <c r="B12" s="1" t="str">
        <f t="shared" si="4"/>
        <v>E302 INT Franchises, Baker Project-12</v>
      </c>
      <c r="C12" s="1" t="s">
        <v>1</v>
      </c>
      <c r="D12" s="1"/>
      <c r="E12" s="254">
        <v>43830</v>
      </c>
      <c r="F12" s="2">
        <v>40350654.439999998</v>
      </c>
      <c r="G12" s="297" t="s">
        <v>759</v>
      </c>
      <c r="H12" s="263">
        <v>67506.92</v>
      </c>
      <c r="I12" s="277">
        <f t="shared" si="0"/>
        <v>40350654.439999998</v>
      </c>
      <c r="J12" s="297" t="s">
        <v>759</v>
      </c>
      <c r="K12" s="2">
        <f>VLOOKUP(CONCATENATE(A12,"-6"),B$9:$H$2996,7,0)</f>
        <v>67561.06</v>
      </c>
      <c r="L12" s="263">
        <f t="shared" si="1"/>
        <v>54.14</v>
      </c>
      <c r="M12" t="s">
        <v>2</v>
      </c>
      <c r="O12" s="3" t="str">
        <f t="shared" si="2"/>
        <v>E302</v>
      </c>
      <c r="P12" s="4"/>
      <c r="Q12" s="245">
        <f t="shared" si="3"/>
        <v>0</v>
      </c>
      <c r="S12" s="243"/>
      <c r="T12" s="243"/>
      <c r="V12" s="243"/>
      <c r="W12" s="243"/>
      <c r="Y12" s="243"/>
    </row>
    <row r="13" spans="1:25" outlineLevel="2" x14ac:dyDescent="0.25">
      <c r="A13" s="1" t="s">
        <v>0</v>
      </c>
      <c r="B13" s="1" t="str">
        <f t="shared" si="4"/>
        <v>E302 INT Franchises, Baker Project-1</v>
      </c>
      <c r="C13" s="1" t="s">
        <v>1</v>
      </c>
      <c r="D13" s="1"/>
      <c r="E13" s="254">
        <v>43861</v>
      </c>
      <c r="F13" s="2">
        <v>40350654.439999998</v>
      </c>
      <c r="G13" s="297" t="s">
        <v>759</v>
      </c>
      <c r="H13" s="263">
        <v>67560.89</v>
      </c>
      <c r="I13" s="277">
        <f t="shared" si="0"/>
        <v>40350654.439999998</v>
      </c>
      <c r="J13" s="297" t="s">
        <v>759</v>
      </c>
      <c r="K13" s="2">
        <f>VLOOKUP(CONCATENATE(A13,"-6"),B$9:$H$2996,7,0)</f>
        <v>67561.06</v>
      </c>
      <c r="L13" s="263">
        <f t="shared" si="1"/>
        <v>0.17</v>
      </c>
      <c r="M13" t="s">
        <v>2</v>
      </c>
      <c r="O13" s="3" t="str">
        <f t="shared" si="2"/>
        <v>E302</v>
      </c>
      <c r="P13" s="4"/>
      <c r="Q13" s="245">
        <f t="shared" si="3"/>
        <v>0</v>
      </c>
      <c r="S13" s="243"/>
      <c r="T13" s="243"/>
      <c r="V13" s="243"/>
      <c r="W13" s="243"/>
      <c r="Y13" s="243"/>
    </row>
    <row r="14" spans="1:25" outlineLevel="2" x14ac:dyDescent="0.25">
      <c r="A14" s="1" t="s">
        <v>0</v>
      </c>
      <c r="B14" s="1" t="str">
        <f t="shared" si="4"/>
        <v>E302 INT Franchises, Baker Project-2</v>
      </c>
      <c r="C14" s="1" t="s">
        <v>1</v>
      </c>
      <c r="D14" s="1"/>
      <c r="E14" s="254">
        <v>43889</v>
      </c>
      <c r="F14" s="2">
        <v>40350654.439999998</v>
      </c>
      <c r="G14" s="297" t="s">
        <v>759</v>
      </c>
      <c r="H14" s="263">
        <v>67561.040000000008</v>
      </c>
      <c r="I14" s="277">
        <f t="shared" si="0"/>
        <v>40350654.439999998</v>
      </c>
      <c r="J14" s="297" t="s">
        <v>759</v>
      </c>
      <c r="K14" s="2">
        <f>VLOOKUP(CONCATENATE(A14,"-6"),B$9:$H$2996,7,0)</f>
        <v>67561.06</v>
      </c>
      <c r="L14" s="263">
        <f t="shared" si="1"/>
        <v>0.02</v>
      </c>
      <c r="M14" t="s">
        <v>2</v>
      </c>
      <c r="O14" s="3" t="str">
        <f t="shared" si="2"/>
        <v>E302</v>
      </c>
      <c r="P14" s="4"/>
      <c r="Q14" s="245">
        <f t="shared" si="3"/>
        <v>0</v>
      </c>
      <c r="S14" s="243"/>
      <c r="T14" s="243"/>
      <c r="V14" s="243"/>
      <c r="W14" s="243"/>
      <c r="Y14" s="243"/>
    </row>
    <row r="15" spans="1:25" outlineLevel="2" x14ac:dyDescent="0.25">
      <c r="A15" s="1" t="s">
        <v>0</v>
      </c>
      <c r="B15" s="1" t="str">
        <f t="shared" si="4"/>
        <v>E302 INT Franchises, Baker Project-3</v>
      </c>
      <c r="C15" s="1" t="s">
        <v>1</v>
      </c>
      <c r="D15" s="1"/>
      <c r="E15" s="254">
        <v>43921</v>
      </c>
      <c r="F15" s="2">
        <v>40350654.439999998</v>
      </c>
      <c r="G15" s="297" t="s">
        <v>759</v>
      </c>
      <c r="H15" s="263">
        <v>67560.899999999994</v>
      </c>
      <c r="I15" s="277">
        <f t="shared" si="0"/>
        <v>40350654.439999998</v>
      </c>
      <c r="J15" s="297" t="s">
        <v>759</v>
      </c>
      <c r="K15" s="2">
        <f>VLOOKUP(CONCATENATE(A15,"-6"),B$9:$H$2996,7,0)</f>
        <v>67561.06</v>
      </c>
      <c r="L15" s="263">
        <f t="shared" si="1"/>
        <v>0.16</v>
      </c>
      <c r="M15" t="s">
        <v>2</v>
      </c>
      <c r="O15" s="3" t="str">
        <f t="shared" si="2"/>
        <v>E302</v>
      </c>
      <c r="P15" s="4"/>
      <c r="Q15" s="245">
        <f t="shared" si="3"/>
        <v>0</v>
      </c>
      <c r="S15" s="243"/>
      <c r="T15" s="243"/>
      <c r="V15" s="243"/>
      <c r="W15" s="243"/>
      <c r="Y15" s="243"/>
    </row>
    <row r="16" spans="1:25" outlineLevel="2" x14ac:dyDescent="0.25">
      <c r="A16" s="1" t="s">
        <v>0</v>
      </c>
      <c r="B16" s="1" t="str">
        <f t="shared" si="4"/>
        <v>E302 INT Franchises, Baker Project-4</v>
      </c>
      <c r="C16" s="1" t="s">
        <v>1</v>
      </c>
      <c r="D16" s="1"/>
      <c r="E16" s="254">
        <v>43951</v>
      </c>
      <c r="F16" s="2">
        <v>40350654.439999998</v>
      </c>
      <c r="G16" s="297" t="s">
        <v>759</v>
      </c>
      <c r="H16" s="263">
        <v>67561.06</v>
      </c>
      <c r="I16" s="277">
        <f t="shared" si="0"/>
        <v>40350654.439999998</v>
      </c>
      <c r="J16" s="297" t="s">
        <v>759</v>
      </c>
      <c r="K16" s="2">
        <f>VLOOKUP(CONCATENATE(A16,"-6"),B$9:$H$2996,7,0)</f>
        <v>67561.06</v>
      </c>
      <c r="L16" s="263">
        <f t="shared" si="1"/>
        <v>0</v>
      </c>
      <c r="M16" t="s">
        <v>2</v>
      </c>
      <c r="O16" s="3" t="str">
        <f t="shared" si="2"/>
        <v>E302</v>
      </c>
      <c r="P16" s="4"/>
      <c r="Q16" s="245">
        <f t="shared" si="3"/>
        <v>0</v>
      </c>
      <c r="S16" s="243"/>
      <c r="T16" s="243"/>
      <c r="V16" s="243"/>
      <c r="W16" s="243"/>
      <c r="Y16" s="243"/>
    </row>
    <row r="17" spans="1:25" outlineLevel="2" x14ac:dyDescent="0.25">
      <c r="A17" s="1" t="s">
        <v>0</v>
      </c>
      <c r="B17" s="1" t="str">
        <f t="shared" si="4"/>
        <v>E302 INT Franchises, Baker Project-5</v>
      </c>
      <c r="C17" s="1" t="s">
        <v>1</v>
      </c>
      <c r="D17" s="1"/>
      <c r="E17" s="254">
        <v>43982</v>
      </c>
      <c r="F17" s="2">
        <v>40350654.439999998</v>
      </c>
      <c r="G17" s="297" t="s">
        <v>759</v>
      </c>
      <c r="H17" s="263">
        <v>67560.91</v>
      </c>
      <c r="I17" s="277">
        <f t="shared" si="0"/>
        <v>40350654.439999998</v>
      </c>
      <c r="J17" s="297" t="s">
        <v>759</v>
      </c>
      <c r="K17" s="2">
        <f>VLOOKUP(CONCATENATE(A17,"-6"),B$9:$H$2996,7,0)</f>
        <v>67561.06</v>
      </c>
      <c r="L17" s="263">
        <f t="shared" si="1"/>
        <v>0.15</v>
      </c>
      <c r="M17" t="s">
        <v>2</v>
      </c>
      <c r="O17" s="3" t="str">
        <f t="shared" si="2"/>
        <v>E302</v>
      </c>
      <c r="P17" s="4"/>
      <c r="Q17" s="245">
        <f t="shared" si="3"/>
        <v>0</v>
      </c>
      <c r="S17" s="243"/>
      <c r="T17" s="243"/>
      <c r="V17" s="243"/>
      <c r="W17" s="243"/>
      <c r="Y17" s="243"/>
    </row>
    <row r="18" spans="1:25" outlineLevel="2" x14ac:dyDescent="0.25">
      <c r="A18" s="1" t="s">
        <v>0</v>
      </c>
      <c r="B18" s="1" t="str">
        <f t="shared" si="4"/>
        <v>E302 INT Franchises, Baker Project-6</v>
      </c>
      <c r="C18" s="1" t="s">
        <v>1</v>
      </c>
      <c r="D18" s="1"/>
      <c r="E18" s="254">
        <v>44012</v>
      </c>
      <c r="F18" s="2">
        <v>40350654.439999998</v>
      </c>
      <c r="G18" s="297" t="s">
        <v>759</v>
      </c>
      <c r="H18" s="263">
        <v>67561.06</v>
      </c>
      <c r="I18" s="277">
        <f t="shared" si="0"/>
        <v>40350654.439999998</v>
      </c>
      <c r="J18" s="297" t="s">
        <v>759</v>
      </c>
      <c r="K18" s="2">
        <f>VLOOKUP(CONCATENATE(A18,"-6"),B$9:$H$2996,7,0)</f>
        <v>67561.06</v>
      </c>
      <c r="L18" s="263">
        <f t="shared" si="1"/>
        <v>0</v>
      </c>
      <c r="M18" t="s">
        <v>2</v>
      </c>
      <c r="O18" s="3" t="str">
        <f t="shared" si="2"/>
        <v>E302</v>
      </c>
      <c r="P18" s="4"/>
      <c r="Q18" s="245">
        <f>IF(E18=DATE(2020,6,30),I18,0)</f>
        <v>40350654.439999998</v>
      </c>
      <c r="S18" s="243">
        <f>AVERAGE(F7:F18)-F18</f>
        <v>-35616.521666668355</v>
      </c>
      <c r="T18" s="243"/>
      <c r="V18" s="243"/>
      <c r="W18" s="243"/>
      <c r="Y18" s="243"/>
    </row>
    <row r="19" spans="1:25" ht="15.75" outlineLevel="1" thickBot="1" x14ac:dyDescent="0.3">
      <c r="A19" s="5" t="s">
        <v>3</v>
      </c>
      <c r="C19" s="6" t="s">
        <v>4</v>
      </c>
      <c r="E19" s="255" t="s">
        <v>5</v>
      </c>
      <c r="F19" s="8"/>
      <c r="G19" s="299"/>
      <c r="H19" s="15">
        <f>SUBTOTAL(9,H7:H18)</f>
        <v>809579.8600000001</v>
      </c>
      <c r="I19" s="275"/>
      <c r="J19" s="299"/>
      <c r="K19" s="10">
        <f>SUBTOTAL(9,K7:K18)</f>
        <v>810732.7200000002</v>
      </c>
      <c r="L19" s="264">
        <f>SUBTOTAL(9,L7:L18)</f>
        <v>1152.8600000000004</v>
      </c>
      <c r="O19" s="3" t="str">
        <f>LEFT(A19,5)</f>
        <v xml:space="preserve">E302 </v>
      </c>
      <c r="P19" s="4">
        <f>-L19</f>
        <v>-1152.8600000000004</v>
      </c>
      <c r="Q19" s="245">
        <f t="shared" ref="Q19:Q82" si="5">IF(E19=DATE(2020,6,30),I19,0)</f>
        <v>0</v>
      </c>
      <c r="S19" s="243"/>
    </row>
    <row r="20" spans="1:25" ht="15.75" outlineLevel="2" thickTop="1" x14ac:dyDescent="0.25">
      <c r="A20" s="1" t="s">
        <v>522</v>
      </c>
      <c r="B20" s="1" t="str">
        <f t="shared" ref="B20:B31" si="6">CONCATENATE(A20,"-",MONTH(E20))</f>
        <v>E302 INT Franchises, Snoqualmie-7</v>
      </c>
      <c r="C20" s="1" t="s">
        <v>1</v>
      </c>
      <c r="D20" s="1"/>
      <c r="E20" s="254">
        <v>43676</v>
      </c>
      <c r="F20" s="2">
        <v>14988060.27</v>
      </c>
      <c r="G20" s="297" t="s">
        <v>759</v>
      </c>
      <c r="H20" s="263">
        <v>31935.170000000002</v>
      </c>
      <c r="I20" s="277">
        <f t="shared" ref="I20:I31" si="7">VLOOKUP(CONCATENATE(A20,"-6"),$B$8:$F$2996,5,FALSE)</f>
        <v>14988060.27</v>
      </c>
      <c r="J20" s="297" t="s">
        <v>759</v>
      </c>
      <c r="K20" s="2">
        <f>VLOOKUP(CONCATENATE(A20,"-6"),B$9:$H$2996,7,0)</f>
        <v>31935.190000000002</v>
      </c>
      <c r="L20" s="263">
        <f t="shared" si="1"/>
        <v>0.02</v>
      </c>
      <c r="M20" t="s">
        <v>2</v>
      </c>
      <c r="O20" s="3" t="str">
        <f t="shared" ref="O20:O31" si="8">LEFT(A20,4)</f>
        <v>E302</v>
      </c>
      <c r="P20" s="4"/>
      <c r="Q20" s="245">
        <f t="shared" si="5"/>
        <v>0</v>
      </c>
      <c r="S20" s="243"/>
      <c r="T20" s="243"/>
      <c r="V20" s="243"/>
      <c r="W20" s="243"/>
      <c r="Y20" s="243"/>
    </row>
    <row r="21" spans="1:25" outlineLevel="2" x14ac:dyDescent="0.25">
      <c r="A21" s="1" t="s">
        <v>522</v>
      </c>
      <c r="B21" s="1" t="str">
        <f t="shared" si="6"/>
        <v>E302 INT Franchises, Snoqualmie-8</v>
      </c>
      <c r="C21" s="1" t="s">
        <v>1</v>
      </c>
      <c r="D21" s="1"/>
      <c r="E21" s="254">
        <v>43708</v>
      </c>
      <c r="F21" s="2">
        <v>14988060.27</v>
      </c>
      <c r="G21" s="297" t="s">
        <v>759</v>
      </c>
      <c r="H21" s="263">
        <v>31935.16</v>
      </c>
      <c r="I21" s="277">
        <f t="shared" si="7"/>
        <v>14988060.27</v>
      </c>
      <c r="J21" s="297" t="s">
        <v>759</v>
      </c>
      <c r="K21" s="2">
        <f>VLOOKUP(CONCATENATE(A21,"-6"),B$9:$H$2996,7,0)</f>
        <v>31935.190000000002</v>
      </c>
      <c r="L21" s="263">
        <f t="shared" si="1"/>
        <v>0.03</v>
      </c>
      <c r="M21" t="s">
        <v>2</v>
      </c>
      <c r="O21" s="3" t="str">
        <f t="shared" si="8"/>
        <v>E302</v>
      </c>
      <c r="P21" s="4"/>
      <c r="Q21" s="245">
        <f t="shared" si="5"/>
        <v>0</v>
      </c>
      <c r="S21" s="243"/>
      <c r="T21" s="243"/>
      <c r="V21" s="243"/>
      <c r="W21" s="243"/>
      <c r="Y21" s="243"/>
    </row>
    <row r="22" spans="1:25" outlineLevel="2" x14ac:dyDescent="0.25">
      <c r="A22" s="1" t="s">
        <v>522</v>
      </c>
      <c r="B22" s="1" t="str">
        <f t="shared" si="6"/>
        <v>E302 INT Franchises, Snoqualmie-9</v>
      </c>
      <c r="C22" s="1" t="s">
        <v>1</v>
      </c>
      <c r="D22" s="1"/>
      <c r="E22" s="254">
        <v>43738</v>
      </c>
      <c r="F22" s="2">
        <v>14988060.27</v>
      </c>
      <c r="G22" s="297" t="s">
        <v>759</v>
      </c>
      <c r="H22" s="263">
        <v>31935.119999999999</v>
      </c>
      <c r="I22" s="277">
        <f t="shared" si="7"/>
        <v>14988060.27</v>
      </c>
      <c r="J22" s="297" t="s">
        <v>759</v>
      </c>
      <c r="K22" s="2">
        <f>VLOOKUP(CONCATENATE(A22,"-6"),B$9:$H$2996,7,0)</f>
        <v>31935.190000000002</v>
      </c>
      <c r="L22" s="263">
        <f t="shared" si="1"/>
        <v>7.0000000000000007E-2</v>
      </c>
      <c r="M22" t="s">
        <v>2</v>
      </c>
      <c r="O22" s="3" t="str">
        <f t="shared" si="8"/>
        <v>E302</v>
      </c>
      <c r="P22" s="4"/>
      <c r="Q22" s="245">
        <f t="shared" si="5"/>
        <v>0</v>
      </c>
      <c r="S22" s="243"/>
      <c r="T22" s="243"/>
      <c r="V22" s="243"/>
      <c r="W22" s="243"/>
      <c r="Y22" s="243"/>
    </row>
    <row r="23" spans="1:25" outlineLevel="2" x14ac:dyDescent="0.25">
      <c r="A23" s="1" t="s">
        <v>522</v>
      </c>
      <c r="B23" s="1" t="str">
        <f t="shared" si="6"/>
        <v>E302 INT Franchises, Snoqualmie-10</v>
      </c>
      <c r="C23" s="1" t="s">
        <v>1</v>
      </c>
      <c r="D23" s="1"/>
      <c r="E23" s="254">
        <v>43769</v>
      </c>
      <c r="F23" s="2">
        <v>14988060.27</v>
      </c>
      <c r="G23" s="297" t="s">
        <v>759</v>
      </c>
      <c r="H23" s="263">
        <v>31935.14</v>
      </c>
      <c r="I23" s="277">
        <f t="shared" si="7"/>
        <v>14988060.27</v>
      </c>
      <c r="J23" s="297" t="s">
        <v>759</v>
      </c>
      <c r="K23" s="2">
        <f>VLOOKUP(CONCATENATE(A23,"-6"),B$9:$H$2996,7,0)</f>
        <v>31935.190000000002</v>
      </c>
      <c r="L23" s="263">
        <f t="shared" si="1"/>
        <v>0.05</v>
      </c>
      <c r="M23" t="s">
        <v>2</v>
      </c>
      <c r="O23" s="3" t="str">
        <f t="shared" si="8"/>
        <v>E302</v>
      </c>
      <c r="P23" s="4"/>
      <c r="Q23" s="245">
        <f t="shared" si="5"/>
        <v>0</v>
      </c>
      <c r="S23" s="243"/>
      <c r="T23" s="243"/>
      <c r="V23" s="243"/>
      <c r="W23" s="243"/>
      <c r="Y23" s="243"/>
    </row>
    <row r="24" spans="1:25" outlineLevel="2" x14ac:dyDescent="0.25">
      <c r="A24" s="1" t="s">
        <v>522</v>
      </c>
      <c r="B24" s="1" t="str">
        <f t="shared" si="6"/>
        <v>E302 INT Franchises, Snoqualmie-11</v>
      </c>
      <c r="C24" s="1" t="s">
        <v>1</v>
      </c>
      <c r="D24" s="1"/>
      <c r="E24" s="254">
        <v>43799</v>
      </c>
      <c r="F24" s="2">
        <v>14988060.27</v>
      </c>
      <c r="G24" s="297" t="s">
        <v>759</v>
      </c>
      <c r="H24" s="263">
        <v>31935.100000000002</v>
      </c>
      <c r="I24" s="277">
        <f t="shared" si="7"/>
        <v>14988060.27</v>
      </c>
      <c r="J24" s="297" t="s">
        <v>759</v>
      </c>
      <c r="K24" s="2">
        <f>VLOOKUP(CONCATENATE(A24,"-6"),B$9:$H$2996,7,0)</f>
        <v>31935.190000000002</v>
      </c>
      <c r="L24" s="263">
        <f t="shared" si="1"/>
        <v>0.09</v>
      </c>
      <c r="M24" t="s">
        <v>2</v>
      </c>
      <c r="O24" s="3" t="str">
        <f t="shared" si="8"/>
        <v>E302</v>
      </c>
      <c r="P24" s="4"/>
      <c r="Q24" s="245">
        <f t="shared" si="5"/>
        <v>0</v>
      </c>
      <c r="S24" s="243"/>
      <c r="T24" s="243"/>
      <c r="V24" s="243"/>
      <c r="W24" s="243"/>
      <c r="Y24" s="243"/>
    </row>
    <row r="25" spans="1:25" outlineLevel="2" x14ac:dyDescent="0.25">
      <c r="A25" s="1" t="s">
        <v>522</v>
      </c>
      <c r="B25" s="1" t="str">
        <f t="shared" si="6"/>
        <v>E302 INT Franchises, Snoqualmie-12</v>
      </c>
      <c r="C25" s="1" t="s">
        <v>1</v>
      </c>
      <c r="D25" s="1"/>
      <c r="E25" s="254">
        <v>43830</v>
      </c>
      <c r="F25" s="2">
        <v>14988060.27</v>
      </c>
      <c r="G25" s="297" t="s">
        <v>759</v>
      </c>
      <c r="H25" s="263">
        <v>31935.119999999999</v>
      </c>
      <c r="I25" s="277">
        <f t="shared" si="7"/>
        <v>14988060.27</v>
      </c>
      <c r="J25" s="297" t="s">
        <v>759</v>
      </c>
      <c r="K25" s="2">
        <f>VLOOKUP(CONCATENATE(A25,"-6"),B$9:$H$2996,7,0)</f>
        <v>31935.190000000002</v>
      </c>
      <c r="L25" s="263">
        <f t="shared" si="1"/>
        <v>7.0000000000000007E-2</v>
      </c>
      <c r="M25" t="s">
        <v>2</v>
      </c>
      <c r="O25" s="3" t="str">
        <f t="shared" si="8"/>
        <v>E302</v>
      </c>
      <c r="P25" s="4"/>
      <c r="Q25" s="245">
        <f t="shared" si="5"/>
        <v>0</v>
      </c>
      <c r="S25" s="243"/>
      <c r="T25" s="243"/>
      <c r="V25" s="243"/>
      <c r="W25" s="243"/>
      <c r="Y25" s="243"/>
    </row>
    <row r="26" spans="1:25" outlineLevel="2" x14ac:dyDescent="0.25">
      <c r="A26" s="1" t="s">
        <v>522</v>
      </c>
      <c r="B26" s="1" t="str">
        <f t="shared" si="6"/>
        <v>E302 INT Franchises, Snoqualmie-1</v>
      </c>
      <c r="C26" s="1" t="s">
        <v>1</v>
      </c>
      <c r="D26" s="1"/>
      <c r="E26" s="254">
        <v>43861</v>
      </c>
      <c r="F26" s="2">
        <v>14988060.27</v>
      </c>
      <c r="G26" s="297" t="s">
        <v>759</v>
      </c>
      <c r="H26" s="263">
        <v>31935.170000000002</v>
      </c>
      <c r="I26" s="277">
        <f t="shared" si="7"/>
        <v>14988060.27</v>
      </c>
      <c r="J26" s="297" t="s">
        <v>759</v>
      </c>
      <c r="K26" s="2">
        <f>VLOOKUP(CONCATENATE(A26,"-6"),B$9:$H$2996,7,0)</f>
        <v>31935.190000000002</v>
      </c>
      <c r="L26" s="263">
        <f t="shared" si="1"/>
        <v>0.02</v>
      </c>
      <c r="M26" t="s">
        <v>2</v>
      </c>
      <c r="O26" s="3" t="str">
        <f t="shared" si="8"/>
        <v>E302</v>
      </c>
      <c r="P26" s="4"/>
      <c r="Q26" s="245">
        <f t="shared" si="5"/>
        <v>0</v>
      </c>
      <c r="S26" s="243"/>
      <c r="T26" s="243"/>
      <c r="V26" s="243"/>
      <c r="W26" s="243"/>
      <c r="Y26" s="243"/>
    </row>
    <row r="27" spans="1:25" outlineLevel="2" x14ac:dyDescent="0.25">
      <c r="A27" s="1" t="s">
        <v>522</v>
      </c>
      <c r="B27" s="1" t="str">
        <f t="shared" si="6"/>
        <v>E302 INT Franchises, Snoqualmie-2</v>
      </c>
      <c r="C27" s="1" t="s">
        <v>1</v>
      </c>
      <c r="D27" s="1"/>
      <c r="E27" s="254">
        <v>43889</v>
      </c>
      <c r="F27" s="2">
        <v>14988060.27</v>
      </c>
      <c r="G27" s="297" t="s">
        <v>759</v>
      </c>
      <c r="H27" s="263">
        <v>31935.15</v>
      </c>
      <c r="I27" s="277">
        <f t="shared" si="7"/>
        <v>14988060.27</v>
      </c>
      <c r="J27" s="297" t="s">
        <v>759</v>
      </c>
      <c r="K27" s="2">
        <f>VLOOKUP(CONCATENATE(A27,"-6"),B$9:$H$2996,7,0)</f>
        <v>31935.190000000002</v>
      </c>
      <c r="L27" s="263">
        <f t="shared" si="1"/>
        <v>0.04</v>
      </c>
      <c r="M27" t="s">
        <v>2</v>
      </c>
      <c r="O27" s="3" t="str">
        <f t="shared" si="8"/>
        <v>E302</v>
      </c>
      <c r="P27" s="4"/>
      <c r="Q27" s="245">
        <f t="shared" si="5"/>
        <v>0</v>
      </c>
      <c r="S27" s="243"/>
      <c r="T27" s="243"/>
      <c r="V27" s="243"/>
      <c r="W27" s="243"/>
      <c r="Y27" s="243"/>
    </row>
    <row r="28" spans="1:25" outlineLevel="2" x14ac:dyDescent="0.25">
      <c r="A28" s="1" t="s">
        <v>522</v>
      </c>
      <c r="B28" s="1" t="str">
        <f t="shared" si="6"/>
        <v>E302 INT Franchises, Snoqualmie-3</v>
      </c>
      <c r="C28" s="1" t="s">
        <v>1</v>
      </c>
      <c r="D28" s="1"/>
      <c r="E28" s="254">
        <v>43921</v>
      </c>
      <c r="F28" s="2">
        <v>14988060.27</v>
      </c>
      <c r="G28" s="297" t="s">
        <v>759</v>
      </c>
      <c r="H28" s="263">
        <v>31935.15</v>
      </c>
      <c r="I28" s="277">
        <f t="shared" si="7"/>
        <v>14988060.27</v>
      </c>
      <c r="J28" s="297" t="s">
        <v>759</v>
      </c>
      <c r="K28" s="2">
        <f>VLOOKUP(CONCATENATE(A28,"-6"),B$9:$H$2996,7,0)</f>
        <v>31935.190000000002</v>
      </c>
      <c r="L28" s="263">
        <f t="shared" si="1"/>
        <v>0.04</v>
      </c>
      <c r="M28" t="s">
        <v>2</v>
      </c>
      <c r="O28" s="3" t="str">
        <f t="shared" si="8"/>
        <v>E302</v>
      </c>
      <c r="P28" s="4"/>
      <c r="Q28" s="245">
        <f t="shared" si="5"/>
        <v>0</v>
      </c>
      <c r="S28" s="243"/>
      <c r="T28" s="243"/>
      <c r="V28" s="243"/>
      <c r="W28" s="243"/>
      <c r="Y28" s="243"/>
    </row>
    <row r="29" spans="1:25" outlineLevel="2" x14ac:dyDescent="0.25">
      <c r="A29" s="1" t="s">
        <v>522</v>
      </c>
      <c r="B29" s="1" t="str">
        <f t="shared" si="6"/>
        <v>E302 INT Franchises, Snoqualmie-4</v>
      </c>
      <c r="C29" s="1" t="s">
        <v>1</v>
      </c>
      <c r="D29" s="1"/>
      <c r="E29" s="254">
        <v>43951</v>
      </c>
      <c r="F29" s="2">
        <v>14988060.27</v>
      </c>
      <c r="G29" s="297" t="s">
        <v>759</v>
      </c>
      <c r="H29" s="263">
        <v>31935.16</v>
      </c>
      <c r="I29" s="277">
        <f t="shared" si="7"/>
        <v>14988060.27</v>
      </c>
      <c r="J29" s="297" t="s">
        <v>759</v>
      </c>
      <c r="K29" s="2">
        <f>VLOOKUP(CONCATENATE(A29,"-6"),B$9:$H$2996,7,0)</f>
        <v>31935.190000000002</v>
      </c>
      <c r="L29" s="263">
        <f t="shared" si="1"/>
        <v>0.03</v>
      </c>
      <c r="M29" t="s">
        <v>2</v>
      </c>
      <c r="O29" s="3" t="str">
        <f t="shared" si="8"/>
        <v>E302</v>
      </c>
      <c r="P29" s="4"/>
      <c r="Q29" s="245">
        <f t="shared" si="5"/>
        <v>0</v>
      </c>
      <c r="S29" s="243"/>
      <c r="T29" s="243"/>
      <c r="V29" s="243"/>
      <c r="W29" s="243"/>
      <c r="Y29" s="243"/>
    </row>
    <row r="30" spans="1:25" outlineLevel="2" x14ac:dyDescent="0.25">
      <c r="A30" s="1" t="s">
        <v>522</v>
      </c>
      <c r="B30" s="1" t="str">
        <f t="shared" si="6"/>
        <v>E302 INT Franchises, Snoqualmie-5</v>
      </c>
      <c r="C30" s="1" t="s">
        <v>1</v>
      </c>
      <c r="D30" s="1"/>
      <c r="E30" s="254">
        <v>43982</v>
      </c>
      <c r="F30" s="2">
        <v>14988060.27</v>
      </c>
      <c r="G30" s="297" t="s">
        <v>759</v>
      </c>
      <c r="H30" s="263">
        <v>31935.18</v>
      </c>
      <c r="I30" s="277">
        <f t="shared" si="7"/>
        <v>14988060.27</v>
      </c>
      <c r="J30" s="297" t="s">
        <v>759</v>
      </c>
      <c r="K30" s="2">
        <f>VLOOKUP(CONCATENATE(A30,"-6"),B$9:$H$2996,7,0)</f>
        <v>31935.190000000002</v>
      </c>
      <c r="L30" s="263">
        <f t="shared" si="1"/>
        <v>0.01</v>
      </c>
      <c r="M30" t="s">
        <v>2</v>
      </c>
      <c r="O30" s="3" t="str">
        <f t="shared" si="8"/>
        <v>E302</v>
      </c>
      <c r="P30" s="4"/>
      <c r="Q30" s="245">
        <f t="shared" si="5"/>
        <v>0</v>
      </c>
      <c r="S30" s="243"/>
      <c r="T30" s="243"/>
      <c r="V30" s="243"/>
      <c r="W30" s="243"/>
      <c r="Y30" s="243"/>
    </row>
    <row r="31" spans="1:25" outlineLevel="2" x14ac:dyDescent="0.25">
      <c r="A31" s="1" t="s">
        <v>522</v>
      </c>
      <c r="B31" s="1" t="str">
        <f t="shared" si="6"/>
        <v>E302 INT Franchises, Snoqualmie-6</v>
      </c>
      <c r="C31" s="1" t="s">
        <v>1</v>
      </c>
      <c r="D31" s="1"/>
      <c r="E31" s="254">
        <v>44012</v>
      </c>
      <c r="F31" s="2">
        <v>14988060.27</v>
      </c>
      <c r="G31" s="297" t="s">
        <v>759</v>
      </c>
      <c r="H31" s="263">
        <v>31935.190000000002</v>
      </c>
      <c r="I31" s="277">
        <f t="shared" si="7"/>
        <v>14988060.27</v>
      </c>
      <c r="J31" s="297" t="s">
        <v>759</v>
      </c>
      <c r="K31" s="2">
        <f>VLOOKUP(CONCATENATE(A31,"-6"),B$9:$H$2996,7,0)</f>
        <v>31935.190000000002</v>
      </c>
      <c r="L31" s="263">
        <f t="shared" si="1"/>
        <v>0</v>
      </c>
      <c r="M31" t="s">
        <v>2</v>
      </c>
      <c r="O31" s="3" t="str">
        <f t="shared" si="8"/>
        <v>E302</v>
      </c>
      <c r="P31" s="4"/>
      <c r="Q31" s="245">
        <f t="shared" si="5"/>
        <v>14988060.27</v>
      </c>
      <c r="S31" s="243">
        <f>AVERAGE(F20:F31)-F31</f>
        <v>0</v>
      </c>
      <c r="T31" s="243"/>
      <c r="V31" s="243"/>
      <c r="W31" s="243"/>
      <c r="Y31" s="243"/>
    </row>
    <row r="32" spans="1:25" ht="15.75" outlineLevel="1" thickBot="1" x14ac:dyDescent="0.3">
      <c r="A32" s="5" t="s">
        <v>6</v>
      </c>
      <c r="C32" s="6" t="s">
        <v>4</v>
      </c>
      <c r="E32" s="255" t="s">
        <v>5</v>
      </c>
      <c r="F32" s="8"/>
      <c r="G32" s="299"/>
      <c r="H32" s="15">
        <f>SUBTOTAL(9,H20:H31)</f>
        <v>383221.81</v>
      </c>
      <c r="I32" s="275"/>
      <c r="J32" s="299"/>
      <c r="K32" s="10">
        <f>SUBTOTAL(9,K20:K31)</f>
        <v>383222.28</v>
      </c>
      <c r="L32" s="264">
        <f>SUBTOTAL(9,L20:L31)</f>
        <v>0.47</v>
      </c>
      <c r="O32" s="3" t="str">
        <f>LEFT(A32,5)</f>
        <v xml:space="preserve">E302 </v>
      </c>
      <c r="P32" s="4">
        <f>-L32</f>
        <v>-0.47</v>
      </c>
      <c r="Q32" s="245">
        <f t="shared" si="5"/>
        <v>0</v>
      </c>
      <c r="S32" s="243"/>
    </row>
    <row r="33" spans="1:25" ht="15.75" outlineLevel="2" thickTop="1" x14ac:dyDescent="0.25">
      <c r="A33" s="1" t="s">
        <v>523</v>
      </c>
      <c r="B33" s="1" t="str">
        <f t="shared" ref="B33:B44" si="9">CONCATENATE(A33,"-",MONTH(E33))</f>
        <v>E303 INT Whitehorn 2 &amp; 3-7</v>
      </c>
      <c r="C33" s="1" t="s">
        <v>1</v>
      </c>
      <c r="D33" s="1"/>
      <c r="E33" s="254">
        <v>43676</v>
      </c>
      <c r="F33" s="2">
        <v>98622.32</v>
      </c>
      <c r="G33" s="297" t="s">
        <v>759</v>
      </c>
      <c r="H33" s="263">
        <v>1643.71</v>
      </c>
      <c r="I33" s="277">
        <f t="shared" ref="I33:I44" si="10">VLOOKUP(CONCATENATE(A33,"-6"),$B$8:$F$2996,5,FALSE)</f>
        <v>0</v>
      </c>
      <c r="J33" s="297" t="s">
        <v>759</v>
      </c>
      <c r="K33" s="2">
        <f>VLOOKUP(CONCATENATE(A33,"-6"),B$9:$H$2996,7,0)</f>
        <v>0</v>
      </c>
      <c r="L33" s="263">
        <f t="shared" si="1"/>
        <v>-1643.71</v>
      </c>
      <c r="M33" t="s">
        <v>2</v>
      </c>
      <c r="O33" s="3" t="str">
        <f t="shared" ref="O33:O44" si="11">LEFT(A33,4)</f>
        <v>E303</v>
      </c>
      <c r="P33" s="4"/>
      <c r="Q33" s="245">
        <f t="shared" si="5"/>
        <v>0</v>
      </c>
      <c r="S33" s="243"/>
      <c r="T33" s="243"/>
      <c r="V33" s="243"/>
      <c r="W33" s="243"/>
      <c r="Y33" s="243"/>
    </row>
    <row r="34" spans="1:25" outlineLevel="2" x14ac:dyDescent="0.25">
      <c r="A34" s="1" t="s">
        <v>523</v>
      </c>
      <c r="B34" s="1" t="str">
        <f t="shared" si="9"/>
        <v>E303 INT Whitehorn 2 &amp; 3-8</v>
      </c>
      <c r="C34" s="1" t="s">
        <v>1</v>
      </c>
      <c r="D34" s="1"/>
      <c r="E34" s="254">
        <v>43708</v>
      </c>
      <c r="F34" s="2">
        <v>98622.32</v>
      </c>
      <c r="G34" s="297" t="s">
        <v>759</v>
      </c>
      <c r="H34" s="263">
        <v>1643.7</v>
      </c>
      <c r="I34" s="277">
        <f t="shared" si="10"/>
        <v>0</v>
      </c>
      <c r="J34" s="297" t="s">
        <v>759</v>
      </c>
      <c r="K34" s="2">
        <f>VLOOKUP(CONCATENATE(A34,"-6"),B$9:$H$2996,7,0)</f>
        <v>0</v>
      </c>
      <c r="L34" s="263">
        <f t="shared" si="1"/>
        <v>-1643.7</v>
      </c>
      <c r="M34" t="s">
        <v>2</v>
      </c>
      <c r="O34" s="3" t="str">
        <f t="shared" si="11"/>
        <v>E303</v>
      </c>
      <c r="P34" s="4"/>
      <c r="Q34" s="245">
        <f t="shared" si="5"/>
        <v>0</v>
      </c>
      <c r="S34" s="243"/>
      <c r="T34" s="243"/>
      <c r="V34" s="243"/>
      <c r="W34" s="243"/>
      <c r="Y34" s="243"/>
    </row>
    <row r="35" spans="1:25" outlineLevel="2" x14ac:dyDescent="0.25">
      <c r="A35" s="1" t="s">
        <v>523</v>
      </c>
      <c r="B35" s="1" t="str">
        <f t="shared" si="9"/>
        <v>E303 INT Whitehorn 2 &amp; 3-9</v>
      </c>
      <c r="C35" s="1" t="s">
        <v>1</v>
      </c>
      <c r="D35" s="1"/>
      <c r="E35" s="254">
        <v>43738</v>
      </c>
      <c r="F35" s="2">
        <v>98622.32</v>
      </c>
      <c r="G35" s="297" t="s">
        <v>759</v>
      </c>
      <c r="H35" s="263">
        <v>1643.71</v>
      </c>
      <c r="I35" s="277">
        <f t="shared" si="10"/>
        <v>0</v>
      </c>
      <c r="J35" s="297" t="s">
        <v>759</v>
      </c>
      <c r="K35" s="2">
        <f>VLOOKUP(CONCATENATE(A35,"-6"),B$9:$H$2996,7,0)</f>
        <v>0</v>
      </c>
      <c r="L35" s="263">
        <f t="shared" si="1"/>
        <v>-1643.71</v>
      </c>
      <c r="M35" t="s">
        <v>2</v>
      </c>
      <c r="O35" s="3" t="str">
        <f t="shared" si="11"/>
        <v>E303</v>
      </c>
      <c r="P35" s="4"/>
      <c r="Q35" s="245">
        <f t="shared" si="5"/>
        <v>0</v>
      </c>
      <c r="S35" s="243"/>
      <c r="T35" s="243"/>
      <c r="V35" s="243"/>
      <c r="W35" s="243"/>
      <c r="Y35" s="243"/>
    </row>
    <row r="36" spans="1:25" outlineLevel="2" x14ac:dyDescent="0.25">
      <c r="A36" s="1" t="s">
        <v>523</v>
      </c>
      <c r="B36" s="1" t="str">
        <f t="shared" si="9"/>
        <v>E303 INT Whitehorn 2 &amp; 3-10</v>
      </c>
      <c r="C36" s="1" t="s">
        <v>1</v>
      </c>
      <c r="D36" s="1"/>
      <c r="E36" s="254">
        <v>43769</v>
      </c>
      <c r="F36" s="2">
        <v>98622.32</v>
      </c>
      <c r="G36" s="297" t="s">
        <v>759</v>
      </c>
      <c r="H36" s="263">
        <v>1643.7</v>
      </c>
      <c r="I36" s="277">
        <f t="shared" si="10"/>
        <v>0</v>
      </c>
      <c r="J36" s="297" t="s">
        <v>759</v>
      </c>
      <c r="K36" s="2">
        <f>VLOOKUP(CONCATENATE(A36,"-6"),B$9:$H$2996,7,0)</f>
        <v>0</v>
      </c>
      <c r="L36" s="263">
        <f t="shared" si="1"/>
        <v>-1643.7</v>
      </c>
      <c r="M36" t="s">
        <v>2</v>
      </c>
      <c r="O36" s="3" t="str">
        <f t="shared" si="11"/>
        <v>E303</v>
      </c>
      <c r="P36" s="4"/>
      <c r="Q36" s="245">
        <f t="shared" si="5"/>
        <v>0</v>
      </c>
      <c r="S36" s="243"/>
      <c r="T36" s="243"/>
      <c r="V36" s="243"/>
      <c r="W36" s="243"/>
      <c r="Y36" s="243"/>
    </row>
    <row r="37" spans="1:25" outlineLevel="2" x14ac:dyDescent="0.25">
      <c r="A37" s="1" t="s">
        <v>523</v>
      </c>
      <c r="B37" s="1" t="str">
        <f t="shared" si="9"/>
        <v>E303 INT Whitehorn 2 &amp; 3-11</v>
      </c>
      <c r="C37" s="1" t="s">
        <v>1</v>
      </c>
      <c r="D37" s="1"/>
      <c r="E37" s="254">
        <v>43799</v>
      </c>
      <c r="F37" s="2">
        <v>98622.32</v>
      </c>
      <c r="G37" s="297" t="s">
        <v>759</v>
      </c>
      <c r="H37" s="263">
        <v>1643.71</v>
      </c>
      <c r="I37" s="277">
        <f t="shared" si="10"/>
        <v>0</v>
      </c>
      <c r="J37" s="297" t="s">
        <v>759</v>
      </c>
      <c r="K37" s="2">
        <f>VLOOKUP(CONCATENATE(A37,"-6"),B$9:$H$2996,7,0)</f>
        <v>0</v>
      </c>
      <c r="L37" s="263">
        <f t="shared" si="1"/>
        <v>-1643.71</v>
      </c>
      <c r="M37" t="s">
        <v>2</v>
      </c>
      <c r="O37" s="3" t="str">
        <f t="shared" si="11"/>
        <v>E303</v>
      </c>
      <c r="P37" s="4"/>
      <c r="Q37" s="245">
        <f t="shared" si="5"/>
        <v>0</v>
      </c>
      <c r="S37" s="243"/>
      <c r="T37" s="243"/>
      <c r="V37" s="243"/>
      <c r="W37" s="243"/>
      <c r="Y37" s="243"/>
    </row>
    <row r="38" spans="1:25" outlineLevel="2" x14ac:dyDescent="0.25">
      <c r="A38" s="1" t="s">
        <v>523</v>
      </c>
      <c r="B38" s="1" t="str">
        <f t="shared" si="9"/>
        <v>E303 INT Whitehorn 2 &amp; 3-12</v>
      </c>
      <c r="C38" s="1" t="s">
        <v>1</v>
      </c>
      <c r="D38" s="1"/>
      <c r="E38" s="254">
        <v>43830</v>
      </c>
      <c r="F38" s="2">
        <v>98622.32</v>
      </c>
      <c r="G38" s="297" t="s">
        <v>759</v>
      </c>
      <c r="H38" s="263">
        <v>821.85</v>
      </c>
      <c r="I38" s="277">
        <f t="shared" si="10"/>
        <v>0</v>
      </c>
      <c r="J38" s="297" t="s">
        <v>759</v>
      </c>
      <c r="K38" s="2">
        <f>VLOOKUP(CONCATENATE(A38,"-6"),B$9:$H$2996,7,0)</f>
        <v>0</v>
      </c>
      <c r="L38" s="263">
        <f t="shared" si="1"/>
        <v>-821.85</v>
      </c>
      <c r="M38" t="s">
        <v>2</v>
      </c>
      <c r="O38" s="3" t="str">
        <f t="shared" si="11"/>
        <v>E303</v>
      </c>
      <c r="P38" s="4"/>
      <c r="Q38" s="245">
        <f t="shared" si="5"/>
        <v>0</v>
      </c>
      <c r="S38" s="243"/>
      <c r="T38" s="243"/>
      <c r="V38" s="243"/>
      <c r="W38" s="243"/>
      <c r="Y38" s="243"/>
    </row>
    <row r="39" spans="1:25" outlineLevel="2" x14ac:dyDescent="0.25">
      <c r="A39" s="1" t="s">
        <v>523</v>
      </c>
      <c r="B39" s="1" t="str">
        <f t="shared" si="9"/>
        <v>E303 INT Whitehorn 2 &amp; 3-1</v>
      </c>
      <c r="C39" s="1" t="s">
        <v>1</v>
      </c>
      <c r="D39" s="1"/>
      <c r="E39" s="254">
        <v>43861</v>
      </c>
      <c r="F39" s="2">
        <v>0</v>
      </c>
      <c r="G39" s="297" t="s">
        <v>759</v>
      </c>
      <c r="H39" s="263">
        <v>0</v>
      </c>
      <c r="I39" s="277">
        <f t="shared" si="10"/>
        <v>0</v>
      </c>
      <c r="J39" s="297" t="s">
        <v>759</v>
      </c>
      <c r="K39" s="2">
        <f>VLOOKUP(CONCATENATE(A39,"-6"),B$9:$H$2996,7,0)</f>
        <v>0</v>
      </c>
      <c r="L39" s="263">
        <f t="shared" si="1"/>
        <v>0</v>
      </c>
      <c r="M39" t="s">
        <v>2</v>
      </c>
      <c r="O39" s="3" t="str">
        <f t="shared" si="11"/>
        <v>E303</v>
      </c>
      <c r="P39" s="4"/>
      <c r="Q39" s="245">
        <f t="shared" si="5"/>
        <v>0</v>
      </c>
      <c r="S39" s="243"/>
      <c r="T39" s="243"/>
      <c r="V39" s="243"/>
      <c r="W39" s="243"/>
      <c r="Y39" s="243"/>
    </row>
    <row r="40" spans="1:25" outlineLevel="2" x14ac:dyDescent="0.25">
      <c r="A40" s="1" t="s">
        <v>523</v>
      </c>
      <c r="B40" s="1" t="str">
        <f t="shared" si="9"/>
        <v>E303 INT Whitehorn 2 &amp; 3-2</v>
      </c>
      <c r="C40" s="1" t="s">
        <v>1</v>
      </c>
      <c r="D40" s="1"/>
      <c r="E40" s="254">
        <v>43889</v>
      </c>
      <c r="F40" s="2">
        <v>0</v>
      </c>
      <c r="G40" s="297" t="s">
        <v>759</v>
      </c>
      <c r="H40" s="263">
        <v>0</v>
      </c>
      <c r="I40" s="277">
        <f t="shared" si="10"/>
        <v>0</v>
      </c>
      <c r="J40" s="297" t="s">
        <v>759</v>
      </c>
      <c r="K40" s="2">
        <f>VLOOKUP(CONCATENATE(A40,"-6"),B$9:$H$2996,7,0)</f>
        <v>0</v>
      </c>
      <c r="L40" s="263">
        <f t="shared" si="1"/>
        <v>0</v>
      </c>
      <c r="M40" t="s">
        <v>2</v>
      </c>
      <c r="O40" s="3" t="str">
        <f t="shared" si="11"/>
        <v>E303</v>
      </c>
      <c r="P40" s="4"/>
      <c r="Q40" s="245">
        <f t="shared" si="5"/>
        <v>0</v>
      </c>
      <c r="S40" s="243"/>
      <c r="T40" s="243"/>
      <c r="V40" s="243"/>
      <c r="W40" s="243"/>
      <c r="Y40" s="243"/>
    </row>
    <row r="41" spans="1:25" outlineLevel="2" x14ac:dyDescent="0.25">
      <c r="A41" s="1" t="s">
        <v>523</v>
      </c>
      <c r="B41" s="1" t="str">
        <f t="shared" si="9"/>
        <v>E303 INT Whitehorn 2 &amp; 3-3</v>
      </c>
      <c r="C41" s="1" t="s">
        <v>1</v>
      </c>
      <c r="D41" s="1"/>
      <c r="E41" s="254">
        <v>43921</v>
      </c>
      <c r="F41" s="2">
        <v>0</v>
      </c>
      <c r="G41" s="297" t="s">
        <v>759</v>
      </c>
      <c r="H41" s="263">
        <v>0</v>
      </c>
      <c r="I41" s="277">
        <f t="shared" si="10"/>
        <v>0</v>
      </c>
      <c r="J41" s="297" t="s">
        <v>759</v>
      </c>
      <c r="K41" s="2">
        <f>VLOOKUP(CONCATENATE(A41,"-6"),B$9:$H$2996,7,0)</f>
        <v>0</v>
      </c>
      <c r="L41" s="263">
        <f t="shared" si="1"/>
        <v>0</v>
      </c>
      <c r="M41" t="s">
        <v>2</v>
      </c>
      <c r="O41" s="3" t="str">
        <f t="shared" si="11"/>
        <v>E303</v>
      </c>
      <c r="P41" s="4"/>
      <c r="Q41" s="245">
        <f t="shared" si="5"/>
        <v>0</v>
      </c>
      <c r="S41" s="243"/>
      <c r="T41" s="243"/>
      <c r="V41" s="243"/>
      <c r="W41" s="243"/>
      <c r="Y41" s="243"/>
    </row>
    <row r="42" spans="1:25" outlineLevel="2" x14ac:dyDescent="0.25">
      <c r="A42" s="1" t="s">
        <v>523</v>
      </c>
      <c r="B42" s="1" t="str">
        <f t="shared" si="9"/>
        <v>E303 INT Whitehorn 2 &amp; 3-4</v>
      </c>
      <c r="C42" s="1" t="s">
        <v>1</v>
      </c>
      <c r="D42" s="1"/>
      <c r="E42" s="254">
        <v>43951</v>
      </c>
      <c r="F42" s="2">
        <v>0</v>
      </c>
      <c r="G42" s="297" t="s">
        <v>759</v>
      </c>
      <c r="H42" s="263">
        <v>0</v>
      </c>
      <c r="I42" s="277">
        <f t="shared" si="10"/>
        <v>0</v>
      </c>
      <c r="J42" s="297" t="s">
        <v>759</v>
      </c>
      <c r="K42" s="2">
        <f>VLOOKUP(CONCATENATE(A42,"-6"),B$9:$H$2996,7,0)</f>
        <v>0</v>
      </c>
      <c r="L42" s="263">
        <f t="shared" si="1"/>
        <v>0</v>
      </c>
      <c r="M42" t="s">
        <v>2</v>
      </c>
      <c r="O42" s="3" t="str">
        <f t="shared" si="11"/>
        <v>E303</v>
      </c>
      <c r="P42" s="4"/>
      <c r="Q42" s="245">
        <f t="shared" si="5"/>
        <v>0</v>
      </c>
      <c r="S42" s="243"/>
      <c r="T42" s="243"/>
      <c r="V42" s="243"/>
      <c r="W42" s="243"/>
      <c r="Y42" s="243"/>
    </row>
    <row r="43" spans="1:25" outlineLevel="2" x14ac:dyDescent="0.25">
      <c r="A43" s="1" t="s">
        <v>523</v>
      </c>
      <c r="B43" s="1" t="str">
        <f t="shared" si="9"/>
        <v>E303 INT Whitehorn 2 &amp; 3-5</v>
      </c>
      <c r="C43" s="1" t="s">
        <v>1</v>
      </c>
      <c r="D43" s="1"/>
      <c r="E43" s="254">
        <v>43982</v>
      </c>
      <c r="F43" s="2">
        <v>0</v>
      </c>
      <c r="G43" s="297" t="s">
        <v>759</v>
      </c>
      <c r="H43" s="263">
        <v>0</v>
      </c>
      <c r="I43" s="277">
        <f t="shared" si="10"/>
        <v>0</v>
      </c>
      <c r="J43" s="297" t="s">
        <v>759</v>
      </c>
      <c r="K43" s="2">
        <f>VLOOKUP(CONCATENATE(A43,"-6"),B$9:$H$2996,7,0)</f>
        <v>0</v>
      </c>
      <c r="L43" s="263">
        <f t="shared" si="1"/>
        <v>0</v>
      </c>
      <c r="M43" t="s">
        <v>2</v>
      </c>
      <c r="O43" s="3" t="str">
        <f t="shared" si="11"/>
        <v>E303</v>
      </c>
      <c r="P43" s="4"/>
      <c r="Q43" s="245">
        <f t="shared" si="5"/>
        <v>0</v>
      </c>
      <c r="S43" s="243"/>
      <c r="T43" s="243"/>
      <c r="V43" s="243"/>
      <c r="W43" s="243"/>
      <c r="Y43" s="243"/>
    </row>
    <row r="44" spans="1:25" outlineLevel="2" x14ac:dyDescent="0.25">
      <c r="A44" s="1" t="s">
        <v>523</v>
      </c>
      <c r="B44" s="1" t="str">
        <f t="shared" si="9"/>
        <v>E303 INT Whitehorn 2 &amp; 3-6</v>
      </c>
      <c r="C44" s="1" t="s">
        <v>1</v>
      </c>
      <c r="D44" s="1"/>
      <c r="E44" s="254">
        <v>44012</v>
      </c>
      <c r="F44" s="2">
        <v>0</v>
      </c>
      <c r="G44" s="297" t="s">
        <v>759</v>
      </c>
      <c r="H44" s="263">
        <v>0</v>
      </c>
      <c r="I44" s="277">
        <f t="shared" si="10"/>
        <v>0</v>
      </c>
      <c r="J44" s="297" t="s">
        <v>759</v>
      </c>
      <c r="K44" s="2">
        <f>VLOOKUP(CONCATENATE(A44,"-6"),B$9:$H$2996,7,0)</f>
        <v>0</v>
      </c>
      <c r="L44" s="263">
        <f t="shared" si="1"/>
        <v>0</v>
      </c>
      <c r="M44" t="s">
        <v>2</v>
      </c>
      <c r="O44" s="3" t="str">
        <f t="shared" si="11"/>
        <v>E303</v>
      </c>
      <c r="P44" s="4"/>
      <c r="Q44" s="245">
        <f t="shared" si="5"/>
        <v>0</v>
      </c>
      <c r="S44" s="243">
        <f>AVERAGE(F33:F44)-F44</f>
        <v>49311.16</v>
      </c>
      <c r="T44" s="243"/>
      <c r="V44" s="243"/>
      <c r="W44" s="243"/>
      <c r="Y44" s="243"/>
    </row>
    <row r="45" spans="1:25" ht="15.75" outlineLevel="1" thickBot="1" x14ac:dyDescent="0.3">
      <c r="A45" s="5" t="s">
        <v>7</v>
      </c>
      <c r="C45" s="6" t="s">
        <v>4</v>
      </c>
      <c r="E45" s="255" t="s">
        <v>5</v>
      </c>
      <c r="F45" s="8"/>
      <c r="G45" s="301"/>
      <c r="H45" s="15">
        <f>SUBTOTAL(9,H33:H44)</f>
        <v>9040.3799999999992</v>
      </c>
      <c r="I45" s="275"/>
      <c r="J45" s="301"/>
      <c r="K45" s="10">
        <f>SUBTOTAL(9,K33:K44)</f>
        <v>0</v>
      </c>
      <c r="L45" s="264">
        <f>SUBTOTAL(9,L33:L44)</f>
        <v>-9040.3799999999992</v>
      </c>
      <c r="O45" s="3" t="str">
        <f>LEFT(A45,5)</f>
        <v xml:space="preserve">E303 </v>
      </c>
      <c r="P45" s="4">
        <f>-L45</f>
        <v>9040.3799999999992</v>
      </c>
      <c r="Q45" s="245">
        <f t="shared" si="5"/>
        <v>0</v>
      </c>
      <c r="S45" s="243"/>
    </row>
    <row r="46" spans="1:25" ht="15.75" outlineLevel="2" thickTop="1" x14ac:dyDescent="0.25">
      <c r="A46" s="3" t="s">
        <v>8</v>
      </c>
      <c r="B46" s="3" t="str">
        <f t="shared" ref="B46:B57" si="12">CONCATENATE(A46,"-",MONTH(E46))</f>
        <v>E311 STM Str/Imprv, Mint Farm-7</v>
      </c>
      <c r="C46" s="3" t="s">
        <v>9</v>
      </c>
      <c r="D46" s="3"/>
      <c r="E46" s="256">
        <v>43676</v>
      </c>
      <c r="F46" s="61">
        <v>95029.34</v>
      </c>
      <c r="G46" s="300">
        <v>2.6699999999999998E-2</v>
      </c>
      <c r="H46" s="62">
        <v>211.44</v>
      </c>
      <c r="I46" s="276">
        <f t="shared" ref="I46:I57" si="13">VLOOKUP(CONCATENATE(A46,"-6"),$B$8:$F$2996,5,FALSE)</f>
        <v>95029.34</v>
      </c>
      <c r="J46" s="300">
        <v>2.6699999999999998E-2</v>
      </c>
      <c r="K46" s="61">
        <f>I46*J46/12</f>
        <v>211.44028149999997</v>
      </c>
      <c r="L46" s="62">
        <f t="shared" si="1"/>
        <v>0</v>
      </c>
      <c r="M46" t="s">
        <v>10</v>
      </c>
      <c r="O46" s="3" t="str">
        <f t="shared" ref="O46:O57" si="14">LEFT(A46,4)</f>
        <v>E311</v>
      </c>
      <c r="P46" s="4"/>
      <c r="Q46" s="245">
        <f t="shared" si="5"/>
        <v>0</v>
      </c>
      <c r="S46" s="243"/>
      <c r="T46" s="243"/>
      <c r="V46" s="243"/>
      <c r="W46" s="243"/>
      <c r="Y46" s="243"/>
    </row>
    <row r="47" spans="1:25" outlineLevel="2" x14ac:dyDescent="0.25">
      <c r="A47" s="3" t="s">
        <v>8</v>
      </c>
      <c r="B47" s="3" t="str">
        <f t="shared" si="12"/>
        <v>E311 STM Str/Imprv, Mint Farm-8</v>
      </c>
      <c r="C47" s="3" t="s">
        <v>9</v>
      </c>
      <c r="D47" s="3"/>
      <c r="E47" s="256">
        <v>43708</v>
      </c>
      <c r="F47" s="61">
        <v>95029.34</v>
      </c>
      <c r="G47" s="300">
        <v>2.6699999999999998E-2</v>
      </c>
      <c r="H47" s="62">
        <v>211.44</v>
      </c>
      <c r="I47" s="276">
        <f t="shared" si="13"/>
        <v>95029.34</v>
      </c>
      <c r="J47" s="300">
        <v>2.6699999999999998E-2</v>
      </c>
      <c r="K47" s="61">
        <f t="shared" ref="K47:K57" si="15">I47*J47/12</f>
        <v>211.44028149999997</v>
      </c>
      <c r="L47" s="62">
        <f t="shared" si="1"/>
        <v>0</v>
      </c>
      <c r="M47" t="s">
        <v>10</v>
      </c>
      <c r="O47" s="3" t="str">
        <f t="shared" si="14"/>
        <v>E311</v>
      </c>
      <c r="P47" s="4"/>
      <c r="Q47" s="245">
        <f t="shared" si="5"/>
        <v>0</v>
      </c>
      <c r="S47" s="243"/>
      <c r="T47" s="243"/>
      <c r="V47" s="243"/>
      <c r="W47" s="243"/>
      <c r="Y47" s="243"/>
    </row>
    <row r="48" spans="1:25" outlineLevel="2" x14ac:dyDescent="0.25">
      <c r="A48" s="3" t="s">
        <v>8</v>
      </c>
      <c r="B48" s="3" t="str">
        <f t="shared" si="12"/>
        <v>E311 STM Str/Imprv, Mint Farm-9</v>
      </c>
      <c r="C48" s="3" t="s">
        <v>9</v>
      </c>
      <c r="D48" s="3"/>
      <c r="E48" s="256">
        <v>43738</v>
      </c>
      <c r="F48" s="61">
        <v>95029.34</v>
      </c>
      <c r="G48" s="300">
        <v>2.6699999999999998E-2</v>
      </c>
      <c r="H48" s="62">
        <v>211.44</v>
      </c>
      <c r="I48" s="276">
        <f t="shared" si="13"/>
        <v>95029.34</v>
      </c>
      <c r="J48" s="300">
        <v>2.6699999999999998E-2</v>
      </c>
      <c r="K48" s="61">
        <f t="shared" si="15"/>
        <v>211.44028149999997</v>
      </c>
      <c r="L48" s="62">
        <f t="shared" si="1"/>
        <v>0</v>
      </c>
      <c r="M48" t="s">
        <v>10</v>
      </c>
      <c r="O48" s="3" t="str">
        <f t="shared" si="14"/>
        <v>E311</v>
      </c>
      <c r="P48" s="4"/>
      <c r="Q48" s="245">
        <f t="shared" si="5"/>
        <v>0</v>
      </c>
      <c r="S48" s="243"/>
      <c r="T48" s="243"/>
      <c r="V48" s="243"/>
      <c r="W48" s="243"/>
      <c r="Y48" s="243"/>
    </row>
    <row r="49" spans="1:25" outlineLevel="2" x14ac:dyDescent="0.25">
      <c r="A49" s="3" t="s">
        <v>8</v>
      </c>
      <c r="B49" s="3" t="str">
        <f t="shared" si="12"/>
        <v>E311 STM Str/Imprv, Mint Farm-10</v>
      </c>
      <c r="C49" s="3" t="s">
        <v>9</v>
      </c>
      <c r="D49" s="3"/>
      <c r="E49" s="256">
        <v>43769</v>
      </c>
      <c r="F49" s="61">
        <v>95029.34</v>
      </c>
      <c r="G49" s="300">
        <v>2.6699999999999998E-2</v>
      </c>
      <c r="H49" s="62">
        <v>211.44</v>
      </c>
      <c r="I49" s="276">
        <f t="shared" si="13"/>
        <v>95029.34</v>
      </c>
      <c r="J49" s="300">
        <v>2.6699999999999998E-2</v>
      </c>
      <c r="K49" s="61">
        <f t="shared" si="15"/>
        <v>211.44028149999997</v>
      </c>
      <c r="L49" s="62">
        <f t="shared" si="1"/>
        <v>0</v>
      </c>
      <c r="M49" t="s">
        <v>10</v>
      </c>
      <c r="O49" s="3" t="str">
        <f t="shared" si="14"/>
        <v>E311</v>
      </c>
      <c r="P49" s="4"/>
      <c r="Q49" s="245">
        <f t="shared" si="5"/>
        <v>0</v>
      </c>
      <c r="S49" s="243"/>
      <c r="T49" s="243"/>
      <c r="V49" s="243"/>
      <c r="W49" s="243"/>
      <c r="Y49" s="243"/>
    </row>
    <row r="50" spans="1:25" outlineLevel="2" x14ac:dyDescent="0.25">
      <c r="A50" s="3" t="s">
        <v>8</v>
      </c>
      <c r="B50" s="3" t="str">
        <f t="shared" si="12"/>
        <v>E311 STM Str/Imprv, Mint Farm-11</v>
      </c>
      <c r="C50" s="3" t="s">
        <v>9</v>
      </c>
      <c r="D50" s="3"/>
      <c r="E50" s="256">
        <v>43799</v>
      </c>
      <c r="F50" s="61">
        <v>95029.34</v>
      </c>
      <c r="G50" s="300">
        <v>2.6699999999999998E-2</v>
      </c>
      <c r="H50" s="62">
        <v>211.44</v>
      </c>
      <c r="I50" s="276">
        <f t="shared" si="13"/>
        <v>95029.34</v>
      </c>
      <c r="J50" s="300">
        <v>2.6699999999999998E-2</v>
      </c>
      <c r="K50" s="61">
        <f t="shared" si="15"/>
        <v>211.44028149999997</v>
      </c>
      <c r="L50" s="62">
        <f t="shared" si="1"/>
        <v>0</v>
      </c>
      <c r="M50" t="s">
        <v>10</v>
      </c>
      <c r="O50" s="3" t="str">
        <f t="shared" si="14"/>
        <v>E311</v>
      </c>
      <c r="P50" s="4"/>
      <c r="Q50" s="245">
        <f t="shared" si="5"/>
        <v>0</v>
      </c>
      <c r="S50" s="243"/>
      <c r="T50" s="243"/>
      <c r="V50" s="243"/>
      <c r="W50" s="243"/>
      <c r="Y50" s="243"/>
    </row>
    <row r="51" spans="1:25" outlineLevel="2" x14ac:dyDescent="0.25">
      <c r="A51" s="3" t="s">
        <v>8</v>
      </c>
      <c r="B51" s="3" t="str">
        <f t="shared" si="12"/>
        <v>E311 STM Str/Imprv, Mint Farm-12</v>
      </c>
      <c r="C51" s="3" t="s">
        <v>9</v>
      </c>
      <c r="D51" s="3"/>
      <c r="E51" s="256">
        <v>43830</v>
      </c>
      <c r="F51" s="61">
        <v>95029.34</v>
      </c>
      <c r="G51" s="300">
        <v>2.6699999999999998E-2</v>
      </c>
      <c r="H51" s="62">
        <v>211.44</v>
      </c>
      <c r="I51" s="276">
        <f t="shared" si="13"/>
        <v>95029.34</v>
      </c>
      <c r="J51" s="300">
        <v>2.6699999999999998E-2</v>
      </c>
      <c r="K51" s="61">
        <f t="shared" si="15"/>
        <v>211.44028149999997</v>
      </c>
      <c r="L51" s="62">
        <f t="shared" si="1"/>
        <v>0</v>
      </c>
      <c r="M51" t="s">
        <v>10</v>
      </c>
      <c r="O51" s="3" t="str">
        <f t="shared" si="14"/>
        <v>E311</v>
      </c>
      <c r="P51" s="4"/>
      <c r="Q51" s="245">
        <f t="shared" si="5"/>
        <v>0</v>
      </c>
      <c r="S51" s="243"/>
      <c r="T51" s="243"/>
      <c r="V51" s="243"/>
      <c r="W51" s="243"/>
      <c r="Y51" s="243"/>
    </row>
    <row r="52" spans="1:25" outlineLevel="2" x14ac:dyDescent="0.25">
      <c r="A52" s="3" t="s">
        <v>8</v>
      </c>
      <c r="B52" s="3" t="str">
        <f t="shared" si="12"/>
        <v>E311 STM Str/Imprv, Mint Farm-1</v>
      </c>
      <c r="C52" s="3" t="s">
        <v>9</v>
      </c>
      <c r="D52" s="3"/>
      <c r="E52" s="256">
        <v>43861</v>
      </c>
      <c r="F52" s="61">
        <v>95029.34</v>
      </c>
      <c r="G52" s="300">
        <v>2.6699999999999998E-2</v>
      </c>
      <c r="H52" s="62">
        <v>211.44</v>
      </c>
      <c r="I52" s="276">
        <f t="shared" si="13"/>
        <v>95029.34</v>
      </c>
      <c r="J52" s="300">
        <v>2.6699999999999998E-2</v>
      </c>
      <c r="K52" s="61">
        <f t="shared" si="15"/>
        <v>211.44028149999997</v>
      </c>
      <c r="L52" s="62">
        <f t="shared" si="1"/>
        <v>0</v>
      </c>
      <c r="M52" t="s">
        <v>10</v>
      </c>
      <c r="O52" s="3" t="str">
        <f t="shared" si="14"/>
        <v>E311</v>
      </c>
      <c r="P52" s="4"/>
      <c r="Q52" s="245">
        <f t="shared" si="5"/>
        <v>0</v>
      </c>
      <c r="S52" s="243"/>
      <c r="T52" s="243"/>
      <c r="V52" s="243"/>
      <c r="W52" s="243"/>
      <c r="Y52" s="243"/>
    </row>
    <row r="53" spans="1:25" outlineLevel="2" x14ac:dyDescent="0.25">
      <c r="A53" s="3" t="s">
        <v>8</v>
      </c>
      <c r="B53" s="3" t="str">
        <f t="shared" si="12"/>
        <v>E311 STM Str/Imprv, Mint Farm-2</v>
      </c>
      <c r="C53" s="3" t="s">
        <v>9</v>
      </c>
      <c r="D53" s="3"/>
      <c r="E53" s="256">
        <v>43889</v>
      </c>
      <c r="F53" s="61">
        <v>95029.34</v>
      </c>
      <c r="G53" s="300">
        <v>2.6699999999999998E-2</v>
      </c>
      <c r="H53" s="62">
        <v>211.44</v>
      </c>
      <c r="I53" s="276">
        <f t="shared" si="13"/>
        <v>95029.34</v>
      </c>
      <c r="J53" s="300">
        <v>2.6699999999999998E-2</v>
      </c>
      <c r="K53" s="61">
        <f t="shared" si="15"/>
        <v>211.44028149999997</v>
      </c>
      <c r="L53" s="62">
        <f t="shared" si="1"/>
        <v>0</v>
      </c>
      <c r="M53" t="s">
        <v>10</v>
      </c>
      <c r="O53" s="3" t="str">
        <f t="shared" si="14"/>
        <v>E311</v>
      </c>
      <c r="P53" s="4"/>
      <c r="Q53" s="245">
        <f t="shared" si="5"/>
        <v>0</v>
      </c>
      <c r="S53" s="243"/>
      <c r="T53" s="243"/>
      <c r="V53" s="243"/>
      <c r="W53" s="243"/>
      <c r="Y53" s="243"/>
    </row>
    <row r="54" spans="1:25" outlineLevel="2" x14ac:dyDescent="0.25">
      <c r="A54" s="3" t="s">
        <v>8</v>
      </c>
      <c r="B54" s="3" t="str">
        <f t="shared" si="12"/>
        <v>E311 STM Str/Imprv, Mint Farm-3</v>
      </c>
      <c r="C54" s="3" t="s">
        <v>9</v>
      </c>
      <c r="D54" s="3"/>
      <c r="E54" s="256">
        <v>43921</v>
      </c>
      <c r="F54" s="61">
        <v>95029.34</v>
      </c>
      <c r="G54" s="300">
        <v>2.6699999999999998E-2</v>
      </c>
      <c r="H54" s="62">
        <v>211.44</v>
      </c>
      <c r="I54" s="276">
        <f t="shared" si="13"/>
        <v>95029.34</v>
      </c>
      <c r="J54" s="300">
        <v>2.6699999999999998E-2</v>
      </c>
      <c r="K54" s="61">
        <f t="shared" si="15"/>
        <v>211.44028149999997</v>
      </c>
      <c r="L54" s="62">
        <f t="shared" si="1"/>
        <v>0</v>
      </c>
      <c r="M54" t="s">
        <v>10</v>
      </c>
      <c r="O54" s="3" t="str">
        <f t="shared" si="14"/>
        <v>E311</v>
      </c>
      <c r="P54" s="4"/>
      <c r="Q54" s="245">
        <f t="shared" si="5"/>
        <v>0</v>
      </c>
      <c r="S54" s="243"/>
      <c r="T54" s="243"/>
      <c r="V54" s="243"/>
      <c r="W54" s="243"/>
      <c r="Y54" s="243"/>
    </row>
    <row r="55" spans="1:25" outlineLevel="2" x14ac:dyDescent="0.25">
      <c r="A55" s="3" t="s">
        <v>8</v>
      </c>
      <c r="B55" s="3" t="str">
        <f t="shared" si="12"/>
        <v>E311 STM Str/Imprv, Mint Farm-4</v>
      </c>
      <c r="C55" s="3" t="s">
        <v>9</v>
      </c>
      <c r="D55" s="3"/>
      <c r="E55" s="256">
        <v>43951</v>
      </c>
      <c r="F55" s="61">
        <v>95029.34</v>
      </c>
      <c r="G55" s="300">
        <v>2.6699999999999998E-2</v>
      </c>
      <c r="H55" s="62">
        <v>211.44</v>
      </c>
      <c r="I55" s="276">
        <f t="shared" si="13"/>
        <v>95029.34</v>
      </c>
      <c r="J55" s="300">
        <v>2.6699999999999998E-2</v>
      </c>
      <c r="K55" s="61">
        <f t="shared" si="15"/>
        <v>211.44028149999997</v>
      </c>
      <c r="L55" s="62">
        <f t="shared" si="1"/>
        <v>0</v>
      </c>
      <c r="M55" t="s">
        <v>10</v>
      </c>
      <c r="O55" s="3" t="str">
        <f t="shared" si="14"/>
        <v>E311</v>
      </c>
      <c r="P55" s="4"/>
      <c r="Q55" s="245">
        <f t="shared" si="5"/>
        <v>0</v>
      </c>
      <c r="S55" s="243"/>
      <c r="T55" s="243"/>
      <c r="V55" s="243"/>
      <c r="W55" s="243"/>
      <c r="Y55" s="243"/>
    </row>
    <row r="56" spans="1:25" outlineLevel="2" x14ac:dyDescent="0.25">
      <c r="A56" s="3" t="s">
        <v>8</v>
      </c>
      <c r="B56" s="3" t="str">
        <f t="shared" si="12"/>
        <v>E311 STM Str/Imprv, Mint Farm-5</v>
      </c>
      <c r="C56" s="3" t="s">
        <v>9</v>
      </c>
      <c r="D56" s="3"/>
      <c r="E56" s="256">
        <v>43982</v>
      </c>
      <c r="F56" s="61">
        <v>95029.34</v>
      </c>
      <c r="G56" s="300">
        <v>2.6699999999999998E-2</v>
      </c>
      <c r="H56" s="62">
        <v>211.44</v>
      </c>
      <c r="I56" s="276">
        <f t="shared" si="13"/>
        <v>95029.34</v>
      </c>
      <c r="J56" s="300">
        <v>2.6699999999999998E-2</v>
      </c>
      <c r="K56" s="61">
        <f t="shared" si="15"/>
        <v>211.44028149999997</v>
      </c>
      <c r="L56" s="62">
        <f t="shared" si="1"/>
        <v>0</v>
      </c>
      <c r="M56" t="s">
        <v>10</v>
      </c>
      <c r="O56" s="3" t="str">
        <f t="shared" si="14"/>
        <v>E311</v>
      </c>
      <c r="P56" s="4"/>
      <c r="Q56" s="245">
        <f t="shared" si="5"/>
        <v>0</v>
      </c>
      <c r="S56" s="243"/>
      <c r="T56" s="243"/>
      <c r="V56" s="243"/>
      <c r="W56" s="243"/>
      <c r="Y56" s="243"/>
    </row>
    <row r="57" spans="1:25" outlineLevel="2" x14ac:dyDescent="0.25">
      <c r="A57" s="3" t="s">
        <v>8</v>
      </c>
      <c r="B57" s="3" t="str">
        <f t="shared" si="12"/>
        <v>E311 STM Str/Imprv, Mint Farm-6</v>
      </c>
      <c r="C57" s="3" t="s">
        <v>9</v>
      </c>
      <c r="D57" s="3"/>
      <c r="E57" s="256">
        <v>44012</v>
      </c>
      <c r="F57" s="61">
        <v>95029.34</v>
      </c>
      <c r="G57" s="300">
        <v>2.6699999999999998E-2</v>
      </c>
      <c r="H57" s="62">
        <v>211.44</v>
      </c>
      <c r="I57" s="276">
        <f t="shared" si="13"/>
        <v>95029.34</v>
      </c>
      <c r="J57" s="300">
        <v>2.6699999999999998E-2</v>
      </c>
      <c r="K57" s="61">
        <f t="shared" si="15"/>
        <v>211.44028149999997</v>
      </c>
      <c r="L57" s="62">
        <f t="shared" si="1"/>
        <v>0</v>
      </c>
      <c r="M57" t="s">
        <v>10</v>
      </c>
      <c r="O57" s="3" t="str">
        <f t="shared" si="14"/>
        <v>E311</v>
      </c>
      <c r="P57" s="4"/>
      <c r="Q57" s="245">
        <f t="shared" si="5"/>
        <v>95029.34</v>
      </c>
      <c r="S57" s="243">
        <f>AVERAGE(F46:F57)-F57</f>
        <v>0</v>
      </c>
      <c r="T57" s="243">
        <f>AVERAGE(I46:I57)-I57</f>
        <v>0</v>
      </c>
      <c r="V57" s="243"/>
      <c r="W57" s="243"/>
      <c r="Y57" s="243"/>
    </row>
    <row r="58" spans="1:25" ht="15.75" outlineLevel="1" thickBot="1" x14ac:dyDescent="0.3">
      <c r="A58" s="5" t="s">
        <v>11</v>
      </c>
      <c r="C58" s="14" t="s">
        <v>12</v>
      </c>
      <c r="E58" s="255" t="s">
        <v>5</v>
      </c>
      <c r="F58" s="13"/>
      <c r="G58" s="301"/>
      <c r="H58" s="15">
        <f>SUBTOTAL(9,H46:H57)</f>
        <v>2537.2800000000002</v>
      </c>
      <c r="I58" s="275"/>
      <c r="J58" s="301"/>
      <c r="K58" s="10">
        <f>SUBTOTAL(9,K46:K57)</f>
        <v>2537.2833779999987</v>
      </c>
      <c r="L58" s="264">
        <f>SUBTOTAL(9,L46:L57)</f>
        <v>0</v>
      </c>
      <c r="O58" s="3" t="str">
        <f>LEFT(A58,5)</f>
        <v xml:space="preserve">E311 </v>
      </c>
      <c r="P58" s="4">
        <f>-L58</f>
        <v>0</v>
      </c>
      <c r="Q58" s="245">
        <f t="shared" si="5"/>
        <v>0</v>
      </c>
      <c r="S58" s="243"/>
    </row>
    <row r="59" spans="1:25" ht="15.75" outlineLevel="2" thickTop="1" x14ac:dyDescent="0.25">
      <c r="A59" s="3" t="s">
        <v>13</v>
      </c>
      <c r="B59" s="3" t="str">
        <f t="shared" ref="B59:B70" si="16">CONCATENATE(A59,"-",MONTH(E59))</f>
        <v>E311 STM Str/Imprv, Mint Farm OP-7</v>
      </c>
      <c r="C59" s="3" t="s">
        <v>9</v>
      </c>
      <c r="D59" s="3"/>
      <c r="E59" s="256">
        <v>43676</v>
      </c>
      <c r="F59" s="61">
        <v>458042</v>
      </c>
      <c r="G59" s="300">
        <v>2.6699999999999998E-2</v>
      </c>
      <c r="H59" s="62">
        <v>1019.14</v>
      </c>
      <c r="I59" s="276">
        <f t="shared" ref="I59:I70" si="17">VLOOKUP(CONCATENATE(A59,"-6"),$B$8:$F$2996,5,FALSE)</f>
        <v>458042</v>
      </c>
      <c r="J59" s="300">
        <v>2.6699999999999998E-2</v>
      </c>
      <c r="K59" s="59">
        <f t="shared" ref="K59:K70" si="18">I59*J59/12</f>
        <v>1019.1434499999999</v>
      </c>
      <c r="L59" s="62">
        <f t="shared" si="1"/>
        <v>0</v>
      </c>
      <c r="M59" t="s">
        <v>10</v>
      </c>
      <c r="O59" s="3" t="str">
        <f t="shared" ref="O59:O70" si="19">LEFT(A59,4)</f>
        <v>E311</v>
      </c>
      <c r="P59" s="4"/>
      <c r="Q59" s="245">
        <f t="shared" si="5"/>
        <v>0</v>
      </c>
      <c r="S59" s="243"/>
      <c r="T59" s="243"/>
      <c r="V59" s="243"/>
      <c r="W59" s="243"/>
      <c r="Y59" s="243"/>
    </row>
    <row r="60" spans="1:25" outlineLevel="2" x14ac:dyDescent="0.25">
      <c r="A60" s="3" t="s">
        <v>13</v>
      </c>
      <c r="B60" s="3" t="str">
        <f t="shared" si="16"/>
        <v>E311 STM Str/Imprv, Mint Farm OP-8</v>
      </c>
      <c r="C60" s="3" t="s">
        <v>9</v>
      </c>
      <c r="D60" s="3"/>
      <c r="E60" s="256">
        <v>43708</v>
      </c>
      <c r="F60" s="61">
        <v>458042</v>
      </c>
      <c r="G60" s="300">
        <v>2.6699999999999998E-2</v>
      </c>
      <c r="H60" s="62">
        <v>1019.14</v>
      </c>
      <c r="I60" s="276">
        <f t="shared" si="17"/>
        <v>458042</v>
      </c>
      <c r="J60" s="300">
        <v>2.6699999999999998E-2</v>
      </c>
      <c r="K60" s="61">
        <f t="shared" si="18"/>
        <v>1019.1434499999999</v>
      </c>
      <c r="L60" s="62">
        <f t="shared" si="1"/>
        <v>0</v>
      </c>
      <c r="M60" t="s">
        <v>10</v>
      </c>
      <c r="O60" s="3" t="str">
        <f t="shared" si="19"/>
        <v>E311</v>
      </c>
      <c r="P60" s="4"/>
      <c r="Q60" s="245">
        <f t="shared" si="5"/>
        <v>0</v>
      </c>
      <c r="S60" s="243"/>
      <c r="T60" s="243"/>
      <c r="V60" s="243"/>
      <c r="W60" s="243"/>
      <c r="Y60" s="243"/>
    </row>
    <row r="61" spans="1:25" outlineLevel="2" x14ac:dyDescent="0.25">
      <c r="A61" s="3" t="s">
        <v>13</v>
      </c>
      <c r="B61" s="3" t="str">
        <f t="shared" si="16"/>
        <v>E311 STM Str/Imprv, Mint Farm OP-9</v>
      </c>
      <c r="C61" s="3" t="s">
        <v>9</v>
      </c>
      <c r="D61" s="3"/>
      <c r="E61" s="256">
        <v>43738</v>
      </c>
      <c r="F61" s="61">
        <v>458042</v>
      </c>
      <c r="G61" s="300">
        <v>2.6699999999999998E-2</v>
      </c>
      <c r="H61" s="62">
        <v>1019.14</v>
      </c>
      <c r="I61" s="276">
        <f t="shared" si="17"/>
        <v>458042</v>
      </c>
      <c r="J61" s="300">
        <v>2.6699999999999998E-2</v>
      </c>
      <c r="K61" s="61">
        <f t="shared" si="18"/>
        <v>1019.1434499999999</v>
      </c>
      <c r="L61" s="62">
        <f t="shared" si="1"/>
        <v>0</v>
      </c>
      <c r="M61" t="s">
        <v>10</v>
      </c>
      <c r="O61" s="3" t="str">
        <f t="shared" si="19"/>
        <v>E311</v>
      </c>
      <c r="P61" s="4"/>
      <c r="Q61" s="245">
        <f t="shared" si="5"/>
        <v>0</v>
      </c>
      <c r="S61" s="243"/>
      <c r="T61" s="243"/>
      <c r="V61" s="243"/>
      <c r="W61" s="243"/>
      <c r="Y61" s="243"/>
    </row>
    <row r="62" spans="1:25" outlineLevel="2" x14ac:dyDescent="0.25">
      <c r="A62" s="3" t="s">
        <v>13</v>
      </c>
      <c r="B62" s="3" t="str">
        <f t="shared" si="16"/>
        <v>E311 STM Str/Imprv, Mint Farm OP-10</v>
      </c>
      <c r="C62" s="3" t="s">
        <v>9</v>
      </c>
      <c r="D62" s="3"/>
      <c r="E62" s="256">
        <v>43769</v>
      </c>
      <c r="F62" s="61">
        <v>458042</v>
      </c>
      <c r="G62" s="300">
        <v>2.6699999999999998E-2</v>
      </c>
      <c r="H62" s="62">
        <v>1019.14</v>
      </c>
      <c r="I62" s="276">
        <f t="shared" si="17"/>
        <v>458042</v>
      </c>
      <c r="J62" s="300">
        <v>2.6699999999999998E-2</v>
      </c>
      <c r="K62" s="61">
        <f t="shared" si="18"/>
        <v>1019.1434499999999</v>
      </c>
      <c r="L62" s="62">
        <f t="shared" si="1"/>
        <v>0</v>
      </c>
      <c r="M62" t="s">
        <v>10</v>
      </c>
      <c r="O62" s="3" t="str">
        <f t="shared" si="19"/>
        <v>E311</v>
      </c>
      <c r="P62" s="4"/>
      <c r="Q62" s="245">
        <f t="shared" si="5"/>
        <v>0</v>
      </c>
      <c r="S62" s="243"/>
      <c r="T62" s="243"/>
      <c r="V62" s="243"/>
      <c r="W62" s="243"/>
      <c r="Y62" s="243"/>
    </row>
    <row r="63" spans="1:25" outlineLevel="2" x14ac:dyDescent="0.25">
      <c r="A63" s="3" t="s">
        <v>13</v>
      </c>
      <c r="B63" s="3" t="str">
        <f t="shared" si="16"/>
        <v>E311 STM Str/Imprv, Mint Farm OP-11</v>
      </c>
      <c r="C63" s="3" t="s">
        <v>9</v>
      </c>
      <c r="D63" s="3"/>
      <c r="E63" s="256">
        <v>43799</v>
      </c>
      <c r="F63" s="61">
        <v>458042</v>
      </c>
      <c r="G63" s="300">
        <v>2.6699999999999998E-2</v>
      </c>
      <c r="H63" s="62">
        <v>1019.14</v>
      </c>
      <c r="I63" s="276">
        <f t="shared" si="17"/>
        <v>458042</v>
      </c>
      <c r="J63" s="300">
        <v>2.6699999999999998E-2</v>
      </c>
      <c r="K63" s="61">
        <f t="shared" si="18"/>
        <v>1019.1434499999999</v>
      </c>
      <c r="L63" s="62">
        <f t="shared" si="1"/>
        <v>0</v>
      </c>
      <c r="M63" t="s">
        <v>10</v>
      </c>
      <c r="O63" s="3" t="str">
        <f t="shared" si="19"/>
        <v>E311</v>
      </c>
      <c r="P63" s="4"/>
      <c r="Q63" s="245">
        <f t="shared" si="5"/>
        <v>0</v>
      </c>
      <c r="S63" s="243"/>
      <c r="T63" s="243"/>
      <c r="V63" s="243"/>
      <c r="W63" s="243"/>
      <c r="Y63" s="243"/>
    </row>
    <row r="64" spans="1:25" outlineLevel="2" x14ac:dyDescent="0.25">
      <c r="A64" s="3" t="s">
        <v>13</v>
      </c>
      <c r="B64" s="3" t="str">
        <f t="shared" si="16"/>
        <v>E311 STM Str/Imprv, Mint Farm OP-12</v>
      </c>
      <c r="C64" s="3" t="s">
        <v>9</v>
      </c>
      <c r="D64" s="3"/>
      <c r="E64" s="256">
        <v>43830</v>
      </c>
      <c r="F64" s="61">
        <v>458042</v>
      </c>
      <c r="G64" s="300">
        <v>2.6699999999999998E-2</v>
      </c>
      <c r="H64" s="62">
        <v>1019.14</v>
      </c>
      <c r="I64" s="276">
        <f t="shared" si="17"/>
        <v>458042</v>
      </c>
      <c r="J64" s="300">
        <v>2.6699999999999998E-2</v>
      </c>
      <c r="K64" s="61">
        <f t="shared" si="18"/>
        <v>1019.1434499999999</v>
      </c>
      <c r="L64" s="62">
        <f t="shared" si="1"/>
        <v>0</v>
      </c>
      <c r="M64" t="s">
        <v>10</v>
      </c>
      <c r="O64" s="3" t="str">
        <f t="shared" si="19"/>
        <v>E311</v>
      </c>
      <c r="P64" s="4"/>
      <c r="Q64" s="245">
        <f t="shared" si="5"/>
        <v>0</v>
      </c>
      <c r="S64" s="243"/>
      <c r="T64" s="243"/>
      <c r="V64" s="243"/>
      <c r="W64" s="243"/>
      <c r="Y64" s="243"/>
    </row>
    <row r="65" spans="1:25" outlineLevel="2" x14ac:dyDescent="0.25">
      <c r="A65" s="3" t="s">
        <v>13</v>
      </c>
      <c r="B65" s="3" t="str">
        <f t="shared" si="16"/>
        <v>E311 STM Str/Imprv, Mint Farm OP-1</v>
      </c>
      <c r="C65" s="3" t="s">
        <v>9</v>
      </c>
      <c r="D65" s="3"/>
      <c r="E65" s="256">
        <v>43861</v>
      </c>
      <c r="F65" s="61">
        <v>458042</v>
      </c>
      <c r="G65" s="300">
        <v>2.6699999999999998E-2</v>
      </c>
      <c r="H65" s="62">
        <v>1019.14</v>
      </c>
      <c r="I65" s="276">
        <f t="shared" si="17"/>
        <v>458042</v>
      </c>
      <c r="J65" s="300">
        <v>2.6699999999999998E-2</v>
      </c>
      <c r="K65" s="61">
        <f t="shared" si="18"/>
        <v>1019.1434499999999</v>
      </c>
      <c r="L65" s="62">
        <f t="shared" si="1"/>
        <v>0</v>
      </c>
      <c r="M65" t="s">
        <v>10</v>
      </c>
      <c r="O65" s="3" t="str">
        <f t="shared" si="19"/>
        <v>E311</v>
      </c>
      <c r="P65" s="4"/>
      <c r="Q65" s="245">
        <f t="shared" si="5"/>
        <v>0</v>
      </c>
      <c r="S65" s="243"/>
      <c r="T65" s="243"/>
      <c r="V65" s="243"/>
      <c r="W65" s="243"/>
      <c r="Y65" s="243"/>
    </row>
    <row r="66" spans="1:25" outlineLevel="2" x14ac:dyDescent="0.25">
      <c r="A66" s="3" t="s">
        <v>13</v>
      </c>
      <c r="B66" s="3" t="str">
        <f t="shared" si="16"/>
        <v>E311 STM Str/Imprv, Mint Farm OP-2</v>
      </c>
      <c r="C66" s="3" t="s">
        <v>9</v>
      </c>
      <c r="D66" s="3"/>
      <c r="E66" s="256">
        <v>43889</v>
      </c>
      <c r="F66" s="61">
        <v>458042</v>
      </c>
      <c r="G66" s="300">
        <v>2.6699999999999998E-2</v>
      </c>
      <c r="H66" s="62">
        <v>1019.14</v>
      </c>
      <c r="I66" s="276">
        <f t="shared" si="17"/>
        <v>458042</v>
      </c>
      <c r="J66" s="300">
        <v>2.6699999999999998E-2</v>
      </c>
      <c r="K66" s="61">
        <f t="shared" si="18"/>
        <v>1019.1434499999999</v>
      </c>
      <c r="L66" s="62">
        <f t="shared" si="1"/>
        <v>0</v>
      </c>
      <c r="M66" t="s">
        <v>10</v>
      </c>
      <c r="O66" s="3" t="str">
        <f t="shared" si="19"/>
        <v>E311</v>
      </c>
      <c r="P66" s="4"/>
      <c r="Q66" s="245">
        <f t="shared" si="5"/>
        <v>0</v>
      </c>
      <c r="S66" s="243"/>
      <c r="T66" s="243"/>
      <c r="V66" s="243"/>
      <c r="W66" s="243"/>
      <c r="Y66" s="243"/>
    </row>
    <row r="67" spans="1:25" outlineLevel="2" x14ac:dyDescent="0.25">
      <c r="A67" s="3" t="s">
        <v>13</v>
      </c>
      <c r="B67" s="3" t="str">
        <f t="shared" si="16"/>
        <v>E311 STM Str/Imprv, Mint Farm OP-3</v>
      </c>
      <c r="C67" s="3" t="s">
        <v>9</v>
      </c>
      <c r="D67" s="3"/>
      <c r="E67" s="256">
        <v>43921</v>
      </c>
      <c r="F67" s="61">
        <v>458042</v>
      </c>
      <c r="G67" s="300">
        <v>2.6699999999999998E-2</v>
      </c>
      <c r="H67" s="62">
        <v>1019.14</v>
      </c>
      <c r="I67" s="276">
        <f t="shared" si="17"/>
        <v>458042</v>
      </c>
      <c r="J67" s="300">
        <v>2.6699999999999998E-2</v>
      </c>
      <c r="K67" s="61">
        <f t="shared" si="18"/>
        <v>1019.1434499999999</v>
      </c>
      <c r="L67" s="62">
        <f t="shared" si="1"/>
        <v>0</v>
      </c>
      <c r="M67" t="s">
        <v>10</v>
      </c>
      <c r="O67" s="3" t="str">
        <f t="shared" si="19"/>
        <v>E311</v>
      </c>
      <c r="P67" s="4"/>
      <c r="Q67" s="245">
        <f t="shared" si="5"/>
        <v>0</v>
      </c>
      <c r="S67" s="243"/>
      <c r="T67" s="243"/>
      <c r="V67" s="243"/>
      <c r="W67" s="243"/>
      <c r="Y67" s="243"/>
    </row>
    <row r="68" spans="1:25" outlineLevel="2" x14ac:dyDescent="0.25">
      <c r="A68" s="3" t="s">
        <v>13</v>
      </c>
      <c r="B68" s="3" t="str">
        <f t="shared" si="16"/>
        <v>E311 STM Str/Imprv, Mint Farm OP-4</v>
      </c>
      <c r="C68" s="3" t="s">
        <v>9</v>
      </c>
      <c r="D68" s="3"/>
      <c r="E68" s="256">
        <v>43951</v>
      </c>
      <c r="F68" s="61">
        <v>458042</v>
      </c>
      <c r="G68" s="300">
        <v>2.6699999999999998E-2</v>
      </c>
      <c r="H68" s="62">
        <v>1019.14</v>
      </c>
      <c r="I68" s="276">
        <f t="shared" si="17"/>
        <v>458042</v>
      </c>
      <c r="J68" s="300">
        <v>2.6699999999999998E-2</v>
      </c>
      <c r="K68" s="61">
        <f t="shared" si="18"/>
        <v>1019.1434499999999</v>
      </c>
      <c r="L68" s="62">
        <f t="shared" si="1"/>
        <v>0</v>
      </c>
      <c r="M68" t="s">
        <v>10</v>
      </c>
      <c r="O68" s="3" t="str">
        <f t="shared" si="19"/>
        <v>E311</v>
      </c>
      <c r="P68" s="4"/>
      <c r="Q68" s="245">
        <f t="shared" si="5"/>
        <v>0</v>
      </c>
      <c r="S68" s="243"/>
      <c r="T68" s="243"/>
      <c r="V68" s="243"/>
      <c r="W68" s="243"/>
      <c r="Y68" s="243"/>
    </row>
    <row r="69" spans="1:25" outlineLevel="2" x14ac:dyDescent="0.25">
      <c r="A69" s="3" t="s">
        <v>13</v>
      </c>
      <c r="B69" s="3" t="str">
        <f t="shared" si="16"/>
        <v>E311 STM Str/Imprv, Mint Farm OP-5</v>
      </c>
      <c r="C69" s="3" t="s">
        <v>9</v>
      </c>
      <c r="D69" s="3"/>
      <c r="E69" s="256">
        <v>43982</v>
      </c>
      <c r="F69" s="61">
        <v>458042</v>
      </c>
      <c r="G69" s="300">
        <v>2.6699999999999998E-2</v>
      </c>
      <c r="H69" s="62">
        <v>1019.14</v>
      </c>
      <c r="I69" s="276">
        <f t="shared" si="17"/>
        <v>458042</v>
      </c>
      <c r="J69" s="300">
        <v>2.6699999999999998E-2</v>
      </c>
      <c r="K69" s="61">
        <f t="shared" si="18"/>
        <v>1019.1434499999999</v>
      </c>
      <c r="L69" s="62">
        <f t="shared" si="1"/>
        <v>0</v>
      </c>
      <c r="M69" t="s">
        <v>10</v>
      </c>
      <c r="O69" s="3" t="str">
        <f t="shared" si="19"/>
        <v>E311</v>
      </c>
      <c r="P69" s="4"/>
      <c r="Q69" s="245">
        <f t="shared" si="5"/>
        <v>0</v>
      </c>
      <c r="S69" s="243"/>
      <c r="T69" s="243"/>
      <c r="V69" s="243"/>
      <c r="W69" s="243"/>
      <c r="Y69" s="243"/>
    </row>
    <row r="70" spans="1:25" outlineLevel="2" x14ac:dyDescent="0.25">
      <c r="A70" s="3" t="s">
        <v>13</v>
      </c>
      <c r="B70" s="3" t="str">
        <f t="shared" si="16"/>
        <v>E311 STM Str/Imprv, Mint Farm OP-6</v>
      </c>
      <c r="C70" s="3" t="s">
        <v>9</v>
      </c>
      <c r="D70" s="3"/>
      <c r="E70" s="256">
        <v>44012</v>
      </c>
      <c r="F70" s="61">
        <v>458042</v>
      </c>
      <c r="G70" s="300">
        <v>2.6699999999999998E-2</v>
      </c>
      <c r="H70" s="62">
        <v>1019.14</v>
      </c>
      <c r="I70" s="276">
        <f t="shared" si="17"/>
        <v>458042</v>
      </c>
      <c r="J70" s="300">
        <v>2.6699999999999998E-2</v>
      </c>
      <c r="K70" s="61">
        <f t="shared" si="18"/>
        <v>1019.1434499999999</v>
      </c>
      <c r="L70" s="62">
        <f t="shared" si="1"/>
        <v>0</v>
      </c>
      <c r="M70" t="s">
        <v>10</v>
      </c>
      <c r="O70" s="3" t="str">
        <f t="shared" si="19"/>
        <v>E311</v>
      </c>
      <c r="P70" s="4"/>
      <c r="Q70" s="245">
        <f t="shared" si="5"/>
        <v>458042</v>
      </c>
      <c r="S70" s="243">
        <f>AVERAGE(F59:F70)-F70</f>
        <v>0</v>
      </c>
      <c r="T70" s="243">
        <f>AVERAGE(I59:I70)-I70</f>
        <v>0</v>
      </c>
      <c r="V70" s="243"/>
      <c r="W70" s="243"/>
      <c r="Y70" s="243"/>
    </row>
    <row r="71" spans="1:25" ht="15.75" outlineLevel="1" thickBot="1" x14ac:dyDescent="0.3">
      <c r="A71" s="5" t="s">
        <v>14</v>
      </c>
      <c r="C71" s="14" t="s">
        <v>12</v>
      </c>
      <c r="E71" s="255" t="s">
        <v>5</v>
      </c>
      <c r="F71" s="13"/>
      <c r="G71" s="301"/>
      <c r="H71" s="15">
        <f>SUBTOTAL(9,H59:H70)</f>
        <v>12229.679999999998</v>
      </c>
      <c r="I71" s="275"/>
      <c r="J71" s="301"/>
      <c r="K71" s="10">
        <f>SUBTOTAL(9,K59:K70)</f>
        <v>12229.721399999997</v>
      </c>
      <c r="L71" s="264">
        <f>SUBTOTAL(9,L59:L70)</f>
        <v>0</v>
      </c>
      <c r="O71" s="3" t="str">
        <f>LEFT(A71,5)</f>
        <v xml:space="preserve">E311 </v>
      </c>
      <c r="P71" s="4">
        <f>-L71</f>
        <v>0</v>
      </c>
      <c r="Q71" s="245">
        <f t="shared" si="5"/>
        <v>0</v>
      </c>
      <c r="S71" s="243"/>
    </row>
    <row r="72" spans="1:25" ht="15.75" outlineLevel="2" thickTop="1" x14ac:dyDescent="0.25">
      <c r="A72" s="273" t="s">
        <v>745</v>
      </c>
      <c r="B72" s="3" t="str">
        <f t="shared" ref="B72:B83" si="20">CONCATENATE(A72,"-",MONTH(E72))</f>
        <v>E311 STM Str/Imprv, Sumas -7</v>
      </c>
      <c r="C72" s="3" t="s">
        <v>9</v>
      </c>
      <c r="D72" s="3"/>
      <c r="E72" s="256">
        <v>43676</v>
      </c>
      <c r="F72" s="61">
        <v>652883.23</v>
      </c>
      <c r="G72" s="300">
        <v>1.4999999999999999E-2</v>
      </c>
      <c r="H72" s="62">
        <v>816.1</v>
      </c>
      <c r="I72" s="276">
        <f t="shared" ref="I72:I83" si="21">VLOOKUP(CONCATENATE(A72,"-6"),$B$8:$F$2996,5,FALSE)</f>
        <v>652883.23</v>
      </c>
      <c r="J72" s="300">
        <v>1.4999999999999999E-2</v>
      </c>
      <c r="K72" s="59">
        <f t="shared" ref="K72:K83" si="22">I72*J72/12</f>
        <v>816.10403749999989</v>
      </c>
      <c r="L72" s="62">
        <f t="shared" ref="L72:L134" si="23">ROUND(K72-H72,2)</f>
        <v>0</v>
      </c>
      <c r="M72" t="s">
        <v>10</v>
      </c>
      <c r="O72" s="3" t="str">
        <f t="shared" ref="O72:O83" si="24">LEFT(A72,4)</f>
        <v>E311</v>
      </c>
      <c r="P72" s="4"/>
      <c r="Q72" s="245">
        <f t="shared" si="5"/>
        <v>0</v>
      </c>
      <c r="S72" s="243"/>
      <c r="T72" s="243"/>
      <c r="V72" s="243"/>
      <c r="W72" s="243"/>
      <c r="Y72" s="243"/>
    </row>
    <row r="73" spans="1:25" outlineLevel="2" x14ac:dyDescent="0.25">
      <c r="A73" s="273" t="s">
        <v>745</v>
      </c>
      <c r="B73" s="3" t="str">
        <f t="shared" si="20"/>
        <v>E311 STM Str/Imprv, Sumas -8</v>
      </c>
      <c r="C73" s="3" t="s">
        <v>9</v>
      </c>
      <c r="D73" s="3"/>
      <c r="E73" s="256">
        <v>43708</v>
      </c>
      <c r="F73" s="61">
        <v>652883.23</v>
      </c>
      <c r="G73" s="300">
        <v>1.4999999999999999E-2</v>
      </c>
      <c r="H73" s="62">
        <v>816.1</v>
      </c>
      <c r="I73" s="276">
        <f t="shared" si="21"/>
        <v>652883.23</v>
      </c>
      <c r="J73" s="300">
        <v>1.4999999999999999E-2</v>
      </c>
      <c r="K73" s="61">
        <f t="shared" si="22"/>
        <v>816.10403749999989</v>
      </c>
      <c r="L73" s="62">
        <f t="shared" si="23"/>
        <v>0</v>
      </c>
      <c r="M73" t="s">
        <v>10</v>
      </c>
      <c r="O73" s="3" t="str">
        <f t="shared" si="24"/>
        <v>E311</v>
      </c>
      <c r="P73" s="4"/>
      <c r="Q73" s="245">
        <f t="shared" si="5"/>
        <v>0</v>
      </c>
      <c r="S73" s="243"/>
      <c r="T73" s="243"/>
      <c r="V73" s="243"/>
      <c r="W73" s="243"/>
      <c r="Y73" s="243"/>
    </row>
    <row r="74" spans="1:25" outlineLevel="2" x14ac:dyDescent="0.25">
      <c r="A74" s="273" t="s">
        <v>745</v>
      </c>
      <c r="B74" s="3" t="str">
        <f t="shared" si="20"/>
        <v>E311 STM Str/Imprv, Sumas -9</v>
      </c>
      <c r="C74" s="3" t="s">
        <v>9</v>
      </c>
      <c r="D74" s="3"/>
      <c r="E74" s="256">
        <v>43738</v>
      </c>
      <c r="F74" s="61">
        <v>652883.23</v>
      </c>
      <c r="G74" s="300">
        <v>1.4999999999999999E-2</v>
      </c>
      <c r="H74" s="62">
        <v>816.1</v>
      </c>
      <c r="I74" s="276">
        <f t="shared" si="21"/>
        <v>652883.23</v>
      </c>
      <c r="J74" s="300">
        <v>1.4999999999999999E-2</v>
      </c>
      <c r="K74" s="61">
        <f t="shared" si="22"/>
        <v>816.10403749999989</v>
      </c>
      <c r="L74" s="62">
        <f t="shared" si="23"/>
        <v>0</v>
      </c>
      <c r="M74" t="s">
        <v>10</v>
      </c>
      <c r="O74" s="3" t="str">
        <f t="shared" si="24"/>
        <v>E311</v>
      </c>
      <c r="P74" s="4"/>
      <c r="Q74" s="245">
        <f t="shared" si="5"/>
        <v>0</v>
      </c>
      <c r="S74" s="243"/>
      <c r="T74" s="243"/>
      <c r="V74" s="243"/>
      <c r="W74" s="243"/>
      <c r="Y74" s="243"/>
    </row>
    <row r="75" spans="1:25" outlineLevel="2" x14ac:dyDescent="0.25">
      <c r="A75" s="273" t="s">
        <v>745</v>
      </c>
      <c r="B75" s="3" t="str">
        <f t="shared" si="20"/>
        <v>E311 STM Str/Imprv, Sumas -10</v>
      </c>
      <c r="C75" s="3" t="s">
        <v>9</v>
      </c>
      <c r="D75" s="3"/>
      <c r="E75" s="256">
        <v>43769</v>
      </c>
      <c r="F75" s="61">
        <v>652883.23</v>
      </c>
      <c r="G75" s="300">
        <v>1.4999999999999999E-2</v>
      </c>
      <c r="H75" s="62">
        <v>816.1</v>
      </c>
      <c r="I75" s="276">
        <f t="shared" si="21"/>
        <v>652883.23</v>
      </c>
      <c r="J75" s="300">
        <v>1.4999999999999999E-2</v>
      </c>
      <c r="K75" s="61">
        <f t="shared" si="22"/>
        <v>816.10403749999989</v>
      </c>
      <c r="L75" s="62">
        <f t="shared" si="23"/>
        <v>0</v>
      </c>
      <c r="M75" t="s">
        <v>10</v>
      </c>
      <c r="O75" s="3" t="str">
        <f t="shared" si="24"/>
        <v>E311</v>
      </c>
      <c r="P75" s="4"/>
      <c r="Q75" s="245">
        <f t="shared" si="5"/>
        <v>0</v>
      </c>
      <c r="S75" s="243"/>
      <c r="T75" s="243"/>
      <c r="V75" s="243"/>
      <c r="W75" s="243"/>
      <c r="Y75" s="243"/>
    </row>
    <row r="76" spans="1:25" outlineLevel="2" x14ac:dyDescent="0.25">
      <c r="A76" s="273" t="s">
        <v>745</v>
      </c>
      <c r="B76" s="3" t="str">
        <f t="shared" si="20"/>
        <v>E311 STM Str/Imprv, Sumas -11</v>
      </c>
      <c r="C76" s="3" t="s">
        <v>9</v>
      </c>
      <c r="D76" s="3"/>
      <c r="E76" s="256">
        <v>43799</v>
      </c>
      <c r="F76" s="61">
        <v>652883.23</v>
      </c>
      <c r="G76" s="300">
        <v>1.4999999999999999E-2</v>
      </c>
      <c r="H76" s="62">
        <v>816.1</v>
      </c>
      <c r="I76" s="276">
        <f t="shared" si="21"/>
        <v>652883.23</v>
      </c>
      <c r="J76" s="300">
        <v>1.4999999999999999E-2</v>
      </c>
      <c r="K76" s="61">
        <f t="shared" si="22"/>
        <v>816.10403749999989</v>
      </c>
      <c r="L76" s="62">
        <f t="shared" si="23"/>
        <v>0</v>
      </c>
      <c r="M76" t="s">
        <v>10</v>
      </c>
      <c r="O76" s="3" t="str">
        <f t="shared" si="24"/>
        <v>E311</v>
      </c>
      <c r="P76" s="4"/>
      <c r="Q76" s="245">
        <f t="shared" si="5"/>
        <v>0</v>
      </c>
      <c r="S76" s="243"/>
      <c r="T76" s="243"/>
      <c r="V76" s="243"/>
      <c r="W76" s="243"/>
      <c r="Y76" s="243"/>
    </row>
    <row r="77" spans="1:25" outlineLevel="2" x14ac:dyDescent="0.25">
      <c r="A77" s="273" t="s">
        <v>745</v>
      </c>
      <c r="B77" s="3" t="str">
        <f t="shared" si="20"/>
        <v>E311 STM Str/Imprv, Sumas -12</v>
      </c>
      <c r="C77" s="3" t="s">
        <v>9</v>
      </c>
      <c r="D77" s="3"/>
      <c r="E77" s="256">
        <v>43830</v>
      </c>
      <c r="F77" s="61">
        <v>652883.23</v>
      </c>
      <c r="G77" s="300">
        <v>1.4999999999999999E-2</v>
      </c>
      <c r="H77" s="62">
        <v>816.1</v>
      </c>
      <c r="I77" s="276">
        <f t="shared" si="21"/>
        <v>652883.23</v>
      </c>
      <c r="J77" s="300">
        <v>1.4999999999999999E-2</v>
      </c>
      <c r="K77" s="61">
        <f t="shared" si="22"/>
        <v>816.10403749999989</v>
      </c>
      <c r="L77" s="62">
        <f t="shared" si="23"/>
        <v>0</v>
      </c>
      <c r="M77" t="s">
        <v>10</v>
      </c>
      <c r="O77" s="3" t="str">
        <f t="shared" si="24"/>
        <v>E311</v>
      </c>
      <c r="P77" s="4"/>
      <c r="Q77" s="245">
        <f t="shared" si="5"/>
        <v>0</v>
      </c>
      <c r="S77" s="243"/>
      <c r="T77" s="243"/>
      <c r="V77" s="243"/>
      <c r="W77" s="243"/>
      <c r="Y77" s="243"/>
    </row>
    <row r="78" spans="1:25" outlineLevel="2" x14ac:dyDescent="0.25">
      <c r="A78" s="273" t="s">
        <v>745</v>
      </c>
      <c r="B78" s="3" t="str">
        <f t="shared" si="20"/>
        <v>E311 STM Str/Imprv, Sumas -1</v>
      </c>
      <c r="C78" s="3" t="s">
        <v>9</v>
      </c>
      <c r="D78" s="3"/>
      <c r="E78" s="256">
        <v>43861</v>
      </c>
      <c r="F78" s="61">
        <v>652883.23</v>
      </c>
      <c r="G78" s="300">
        <v>1.4999999999999999E-2</v>
      </c>
      <c r="H78" s="62">
        <v>816.1</v>
      </c>
      <c r="I78" s="276">
        <f t="shared" si="21"/>
        <v>652883.23</v>
      </c>
      <c r="J78" s="300">
        <v>1.4999999999999999E-2</v>
      </c>
      <c r="K78" s="61">
        <f t="shared" si="22"/>
        <v>816.10403749999989</v>
      </c>
      <c r="L78" s="62">
        <f t="shared" si="23"/>
        <v>0</v>
      </c>
      <c r="M78" t="s">
        <v>10</v>
      </c>
      <c r="O78" s="3" t="str">
        <f t="shared" si="24"/>
        <v>E311</v>
      </c>
      <c r="P78" s="4"/>
      <c r="Q78" s="245">
        <f t="shared" si="5"/>
        <v>0</v>
      </c>
      <c r="S78" s="243"/>
      <c r="T78" s="243"/>
      <c r="V78" s="243"/>
      <c r="W78" s="243"/>
      <c r="Y78" s="243"/>
    </row>
    <row r="79" spans="1:25" outlineLevel="2" x14ac:dyDescent="0.25">
      <c r="A79" s="273" t="s">
        <v>745</v>
      </c>
      <c r="B79" s="3" t="str">
        <f t="shared" si="20"/>
        <v>E311 STM Str/Imprv, Sumas -2</v>
      </c>
      <c r="C79" s="3" t="s">
        <v>9</v>
      </c>
      <c r="D79" s="3"/>
      <c r="E79" s="256">
        <v>43889</v>
      </c>
      <c r="F79" s="61">
        <v>652883.23</v>
      </c>
      <c r="G79" s="300">
        <v>1.4999999999999999E-2</v>
      </c>
      <c r="H79" s="62">
        <v>816.1</v>
      </c>
      <c r="I79" s="276">
        <f t="shared" si="21"/>
        <v>652883.23</v>
      </c>
      <c r="J79" s="300">
        <v>1.4999999999999999E-2</v>
      </c>
      <c r="K79" s="61">
        <f t="shared" si="22"/>
        <v>816.10403749999989</v>
      </c>
      <c r="L79" s="62">
        <f t="shared" si="23"/>
        <v>0</v>
      </c>
      <c r="M79" t="s">
        <v>10</v>
      </c>
      <c r="O79" s="3" t="str">
        <f t="shared" si="24"/>
        <v>E311</v>
      </c>
      <c r="P79" s="4"/>
      <c r="Q79" s="245">
        <f t="shared" si="5"/>
        <v>0</v>
      </c>
      <c r="S79" s="243"/>
      <c r="T79" s="243"/>
      <c r="V79" s="243"/>
      <c r="W79" s="243"/>
      <c r="Y79" s="243"/>
    </row>
    <row r="80" spans="1:25" outlineLevel="2" x14ac:dyDescent="0.25">
      <c r="A80" s="273" t="s">
        <v>745</v>
      </c>
      <c r="B80" s="3" t="str">
        <f t="shared" si="20"/>
        <v>E311 STM Str/Imprv, Sumas -3</v>
      </c>
      <c r="C80" s="3" t="s">
        <v>9</v>
      </c>
      <c r="D80" s="3"/>
      <c r="E80" s="256">
        <v>43921</v>
      </c>
      <c r="F80" s="61">
        <v>652883.23</v>
      </c>
      <c r="G80" s="300">
        <v>1.4999999999999999E-2</v>
      </c>
      <c r="H80" s="62">
        <v>816.1</v>
      </c>
      <c r="I80" s="276">
        <f t="shared" si="21"/>
        <v>652883.23</v>
      </c>
      <c r="J80" s="300">
        <v>1.4999999999999999E-2</v>
      </c>
      <c r="K80" s="61">
        <f t="shared" si="22"/>
        <v>816.10403749999989</v>
      </c>
      <c r="L80" s="62">
        <f t="shared" si="23"/>
        <v>0</v>
      </c>
      <c r="M80" t="s">
        <v>10</v>
      </c>
      <c r="O80" s="3" t="str">
        <f t="shared" si="24"/>
        <v>E311</v>
      </c>
      <c r="P80" s="4"/>
      <c r="Q80" s="245">
        <f t="shared" si="5"/>
        <v>0</v>
      </c>
      <c r="S80" s="243"/>
      <c r="T80" s="243"/>
      <c r="V80" s="243"/>
      <c r="W80" s="243"/>
      <c r="Y80" s="243"/>
    </row>
    <row r="81" spans="1:25" outlineLevel="2" x14ac:dyDescent="0.25">
      <c r="A81" s="273" t="s">
        <v>745</v>
      </c>
      <c r="B81" s="3" t="str">
        <f t="shared" si="20"/>
        <v>E311 STM Str/Imprv, Sumas -4</v>
      </c>
      <c r="C81" s="3" t="s">
        <v>9</v>
      </c>
      <c r="D81" s="3"/>
      <c r="E81" s="256">
        <v>43951</v>
      </c>
      <c r="F81" s="61">
        <v>652883.23</v>
      </c>
      <c r="G81" s="300">
        <v>1.4999999999999999E-2</v>
      </c>
      <c r="H81" s="62">
        <v>816.1</v>
      </c>
      <c r="I81" s="276">
        <f t="shared" si="21"/>
        <v>652883.23</v>
      </c>
      <c r="J81" s="300">
        <v>1.4999999999999999E-2</v>
      </c>
      <c r="K81" s="61">
        <f t="shared" si="22"/>
        <v>816.10403749999989</v>
      </c>
      <c r="L81" s="62">
        <f t="shared" si="23"/>
        <v>0</v>
      </c>
      <c r="M81" t="s">
        <v>10</v>
      </c>
      <c r="O81" s="3" t="str">
        <f t="shared" si="24"/>
        <v>E311</v>
      </c>
      <c r="P81" s="4"/>
      <c r="Q81" s="245">
        <f t="shared" si="5"/>
        <v>0</v>
      </c>
      <c r="S81" s="243"/>
      <c r="T81" s="243"/>
      <c r="V81" s="243"/>
      <c r="W81" s="243"/>
      <c r="Y81" s="243"/>
    </row>
    <row r="82" spans="1:25" outlineLevel="2" x14ac:dyDescent="0.25">
      <c r="A82" s="273" t="s">
        <v>745</v>
      </c>
      <c r="B82" s="3" t="str">
        <f t="shared" si="20"/>
        <v>E311 STM Str/Imprv, Sumas -5</v>
      </c>
      <c r="C82" s="3" t="s">
        <v>9</v>
      </c>
      <c r="D82" s="3"/>
      <c r="E82" s="256">
        <v>43982</v>
      </c>
      <c r="F82" s="61">
        <v>652883.23</v>
      </c>
      <c r="G82" s="300">
        <v>1.4999999999999999E-2</v>
      </c>
      <c r="H82" s="62">
        <v>816.1</v>
      </c>
      <c r="I82" s="276">
        <f t="shared" si="21"/>
        <v>652883.23</v>
      </c>
      <c r="J82" s="300">
        <v>1.4999999999999999E-2</v>
      </c>
      <c r="K82" s="61">
        <f t="shared" si="22"/>
        <v>816.10403749999989</v>
      </c>
      <c r="L82" s="62">
        <f t="shared" si="23"/>
        <v>0</v>
      </c>
      <c r="M82" t="s">
        <v>10</v>
      </c>
      <c r="O82" s="3" t="str">
        <f t="shared" si="24"/>
        <v>E311</v>
      </c>
      <c r="P82" s="4"/>
      <c r="Q82" s="245">
        <f t="shared" si="5"/>
        <v>0</v>
      </c>
      <c r="S82" s="243"/>
      <c r="T82" s="243"/>
      <c r="V82" s="243"/>
      <c r="W82" s="243"/>
      <c r="Y82" s="243"/>
    </row>
    <row r="83" spans="1:25" outlineLevel="2" x14ac:dyDescent="0.25">
      <c r="A83" s="273" t="s">
        <v>745</v>
      </c>
      <c r="B83" s="3" t="str">
        <f t="shared" si="20"/>
        <v>E311 STM Str/Imprv, Sumas -6</v>
      </c>
      <c r="C83" s="3" t="s">
        <v>9</v>
      </c>
      <c r="D83" s="3"/>
      <c r="E83" s="256">
        <v>44012</v>
      </c>
      <c r="F83" s="61">
        <v>652883.23</v>
      </c>
      <c r="G83" s="300">
        <v>1.4999999999999999E-2</v>
      </c>
      <c r="H83" s="62">
        <v>816.1</v>
      </c>
      <c r="I83" s="276">
        <f t="shared" si="21"/>
        <v>652883.23</v>
      </c>
      <c r="J83" s="300">
        <v>1.4999999999999999E-2</v>
      </c>
      <c r="K83" s="61">
        <f t="shared" si="22"/>
        <v>816.10403749999989</v>
      </c>
      <c r="L83" s="62">
        <f t="shared" si="23"/>
        <v>0</v>
      </c>
      <c r="M83" t="s">
        <v>10</v>
      </c>
      <c r="O83" s="3" t="str">
        <f t="shared" si="24"/>
        <v>E311</v>
      </c>
      <c r="P83" s="4"/>
      <c r="Q83" s="245">
        <f t="shared" ref="Q83:Q146" si="25">IF(E83=DATE(2020,6,30),I83,0)</f>
        <v>652883.23</v>
      </c>
      <c r="S83" s="243">
        <f>AVERAGE(F72:F83)-F83</f>
        <v>0</v>
      </c>
      <c r="T83" s="243">
        <f>AVERAGE(I72:I83)-I83</f>
        <v>0</v>
      </c>
      <c r="V83" s="243"/>
      <c r="W83" s="243"/>
      <c r="Y83" s="243"/>
    </row>
    <row r="84" spans="1:25" ht="15.75" outlineLevel="1" thickBot="1" x14ac:dyDescent="0.3">
      <c r="A84" s="5" t="s">
        <v>15</v>
      </c>
      <c r="C84" s="14" t="s">
        <v>12</v>
      </c>
      <c r="E84" s="255" t="s">
        <v>5</v>
      </c>
      <c r="F84" s="13"/>
      <c r="G84" s="301"/>
      <c r="H84" s="15">
        <f>SUBTOTAL(9,H72:H83)</f>
        <v>9793.2000000000025</v>
      </c>
      <c r="I84" s="275"/>
      <c r="J84" s="301"/>
      <c r="K84" s="10">
        <f>SUBTOTAL(9,K72:K83)</f>
        <v>9793.2484499999991</v>
      </c>
      <c r="L84" s="264">
        <f>SUBTOTAL(9,L72:L83)</f>
        <v>0</v>
      </c>
      <c r="O84" s="3" t="str">
        <f>LEFT(A84,5)</f>
        <v xml:space="preserve">E311 </v>
      </c>
      <c r="P84" s="4">
        <f>-L84</f>
        <v>0</v>
      </c>
      <c r="Q84" s="245">
        <f t="shared" si="25"/>
        <v>0</v>
      </c>
      <c r="S84" s="243"/>
    </row>
    <row r="85" spans="1:25" ht="15.75" outlineLevel="2" thickTop="1" x14ac:dyDescent="0.25">
      <c r="A85" s="3" t="s">
        <v>16</v>
      </c>
      <c r="B85" s="3" t="str">
        <f t="shared" ref="B85:B96" si="26">CONCATENATE(A85,"-",MONTH(E85))</f>
        <v>E311 STM Str/Imprv, Sumas OP-7</v>
      </c>
      <c r="C85" s="3" t="s">
        <v>9</v>
      </c>
      <c r="D85" s="3"/>
      <c r="E85" s="256">
        <v>43676</v>
      </c>
      <c r="F85" s="61">
        <v>1325313.43</v>
      </c>
      <c r="G85" s="300">
        <v>1.4999999999999999E-2</v>
      </c>
      <c r="H85" s="62">
        <v>1656.6399999999999</v>
      </c>
      <c r="I85" s="276">
        <f t="shared" ref="I85:I96" si="27">VLOOKUP(CONCATENATE(A85,"-6"),$B$8:$F$2996,5,FALSE)</f>
        <v>1325313.43</v>
      </c>
      <c r="J85" s="300">
        <v>1.4999999999999999E-2</v>
      </c>
      <c r="K85" s="59">
        <f t="shared" ref="K85:K96" si="28">I85*J85/12</f>
        <v>1656.6417874999997</v>
      </c>
      <c r="L85" s="62">
        <f t="shared" si="23"/>
        <v>0</v>
      </c>
      <c r="M85" t="s">
        <v>10</v>
      </c>
      <c r="O85" s="3" t="str">
        <f t="shared" ref="O85:O96" si="29">LEFT(A85,4)</f>
        <v>E311</v>
      </c>
      <c r="P85" s="4"/>
      <c r="Q85" s="245">
        <f t="shared" si="25"/>
        <v>0</v>
      </c>
      <c r="S85" s="243"/>
      <c r="T85" s="243"/>
      <c r="V85" s="243"/>
      <c r="W85" s="243"/>
      <c r="Y85" s="243"/>
    </row>
    <row r="86" spans="1:25" outlineLevel="2" x14ac:dyDescent="0.25">
      <c r="A86" s="3" t="s">
        <v>16</v>
      </c>
      <c r="B86" s="3" t="str">
        <f t="shared" si="26"/>
        <v>E311 STM Str/Imprv, Sumas OP-8</v>
      </c>
      <c r="C86" s="3" t="s">
        <v>9</v>
      </c>
      <c r="D86" s="3"/>
      <c r="E86" s="256">
        <v>43708</v>
      </c>
      <c r="F86" s="61">
        <v>1325313.43</v>
      </c>
      <c r="G86" s="300">
        <v>1.4999999999999999E-2</v>
      </c>
      <c r="H86" s="62">
        <v>1656.6399999999999</v>
      </c>
      <c r="I86" s="276">
        <f t="shared" si="27"/>
        <v>1325313.43</v>
      </c>
      <c r="J86" s="300">
        <v>1.4999999999999999E-2</v>
      </c>
      <c r="K86" s="61">
        <f t="shared" si="28"/>
        <v>1656.6417874999997</v>
      </c>
      <c r="L86" s="62">
        <f t="shared" si="23"/>
        <v>0</v>
      </c>
      <c r="M86" t="s">
        <v>10</v>
      </c>
      <c r="O86" s="3" t="str">
        <f t="shared" si="29"/>
        <v>E311</v>
      </c>
      <c r="P86" s="4"/>
      <c r="Q86" s="245">
        <f t="shared" si="25"/>
        <v>0</v>
      </c>
      <c r="S86" s="243"/>
      <c r="T86" s="243"/>
      <c r="V86" s="243"/>
      <c r="W86" s="243"/>
      <c r="Y86" s="243"/>
    </row>
    <row r="87" spans="1:25" outlineLevel="2" x14ac:dyDescent="0.25">
      <c r="A87" s="3" t="s">
        <v>16</v>
      </c>
      <c r="B87" s="3" t="str">
        <f t="shared" si="26"/>
        <v>E311 STM Str/Imprv, Sumas OP-9</v>
      </c>
      <c r="C87" s="3" t="s">
        <v>9</v>
      </c>
      <c r="D87" s="3"/>
      <c r="E87" s="256">
        <v>43738</v>
      </c>
      <c r="F87" s="61">
        <v>1325313.43</v>
      </c>
      <c r="G87" s="300">
        <v>1.4999999999999999E-2</v>
      </c>
      <c r="H87" s="62">
        <v>1656.6399999999999</v>
      </c>
      <c r="I87" s="276">
        <f t="shared" si="27"/>
        <v>1325313.43</v>
      </c>
      <c r="J87" s="300">
        <v>1.4999999999999999E-2</v>
      </c>
      <c r="K87" s="61">
        <f t="shared" si="28"/>
        <v>1656.6417874999997</v>
      </c>
      <c r="L87" s="62">
        <f t="shared" si="23"/>
        <v>0</v>
      </c>
      <c r="M87" t="s">
        <v>10</v>
      </c>
      <c r="O87" s="3" t="str">
        <f t="shared" si="29"/>
        <v>E311</v>
      </c>
      <c r="P87" s="4"/>
      <c r="Q87" s="245">
        <f t="shared" si="25"/>
        <v>0</v>
      </c>
      <c r="S87" s="243"/>
      <c r="T87" s="243"/>
      <c r="V87" s="243"/>
      <c r="W87" s="243"/>
      <c r="Y87" s="243"/>
    </row>
    <row r="88" spans="1:25" outlineLevel="2" x14ac:dyDescent="0.25">
      <c r="A88" s="3" t="s">
        <v>16</v>
      </c>
      <c r="B88" s="3" t="str">
        <f t="shared" si="26"/>
        <v>E311 STM Str/Imprv, Sumas OP-10</v>
      </c>
      <c r="C88" s="3" t="s">
        <v>9</v>
      </c>
      <c r="D88" s="3"/>
      <c r="E88" s="256">
        <v>43769</v>
      </c>
      <c r="F88" s="61">
        <v>1325313.43</v>
      </c>
      <c r="G88" s="300">
        <v>1.4999999999999999E-2</v>
      </c>
      <c r="H88" s="62">
        <v>1656.6399999999999</v>
      </c>
      <c r="I88" s="276">
        <f t="shared" si="27"/>
        <v>1325313.43</v>
      </c>
      <c r="J88" s="300">
        <v>1.4999999999999999E-2</v>
      </c>
      <c r="K88" s="61">
        <f t="shared" si="28"/>
        <v>1656.6417874999997</v>
      </c>
      <c r="L88" s="62">
        <f t="shared" si="23"/>
        <v>0</v>
      </c>
      <c r="M88" t="s">
        <v>10</v>
      </c>
      <c r="O88" s="3" t="str">
        <f t="shared" si="29"/>
        <v>E311</v>
      </c>
      <c r="P88" s="4"/>
      <c r="Q88" s="245">
        <f t="shared" si="25"/>
        <v>0</v>
      </c>
      <c r="S88" s="243"/>
      <c r="T88" s="243"/>
      <c r="V88" s="243"/>
      <c r="W88" s="243"/>
      <c r="Y88" s="243"/>
    </row>
    <row r="89" spans="1:25" outlineLevel="2" x14ac:dyDescent="0.25">
      <c r="A89" s="3" t="s">
        <v>16</v>
      </c>
      <c r="B89" s="3" t="str">
        <f t="shared" si="26"/>
        <v>E311 STM Str/Imprv, Sumas OP-11</v>
      </c>
      <c r="C89" s="3" t="s">
        <v>9</v>
      </c>
      <c r="D89" s="3"/>
      <c r="E89" s="256">
        <v>43799</v>
      </c>
      <c r="F89" s="61">
        <v>1325313.43</v>
      </c>
      <c r="G89" s="300">
        <v>1.4999999999999999E-2</v>
      </c>
      <c r="H89" s="62">
        <v>1656.6399999999999</v>
      </c>
      <c r="I89" s="276">
        <f t="shared" si="27"/>
        <v>1325313.43</v>
      </c>
      <c r="J89" s="300">
        <v>1.4999999999999999E-2</v>
      </c>
      <c r="K89" s="61">
        <f t="shared" si="28"/>
        <v>1656.6417874999997</v>
      </c>
      <c r="L89" s="62">
        <f t="shared" si="23"/>
        <v>0</v>
      </c>
      <c r="M89" t="s">
        <v>10</v>
      </c>
      <c r="O89" s="3" t="str">
        <f t="shared" si="29"/>
        <v>E311</v>
      </c>
      <c r="P89" s="4"/>
      <c r="Q89" s="245">
        <f t="shared" si="25"/>
        <v>0</v>
      </c>
      <c r="S89" s="243"/>
      <c r="T89" s="243"/>
      <c r="V89" s="243"/>
      <c r="W89" s="243"/>
      <c r="Y89" s="243"/>
    </row>
    <row r="90" spans="1:25" outlineLevel="2" x14ac:dyDescent="0.25">
      <c r="A90" s="3" t="s">
        <v>16</v>
      </c>
      <c r="B90" s="3" t="str">
        <f t="shared" si="26"/>
        <v>E311 STM Str/Imprv, Sumas OP-12</v>
      </c>
      <c r="C90" s="3" t="s">
        <v>9</v>
      </c>
      <c r="D90" s="3"/>
      <c r="E90" s="256">
        <v>43830</v>
      </c>
      <c r="F90" s="61">
        <v>1325313.43</v>
      </c>
      <c r="G90" s="300">
        <v>1.4999999999999999E-2</v>
      </c>
      <c r="H90" s="62">
        <v>1656.6399999999999</v>
      </c>
      <c r="I90" s="276">
        <f t="shared" si="27"/>
        <v>1325313.43</v>
      </c>
      <c r="J90" s="300">
        <v>1.4999999999999999E-2</v>
      </c>
      <c r="K90" s="61">
        <f t="shared" si="28"/>
        <v>1656.6417874999997</v>
      </c>
      <c r="L90" s="62">
        <f t="shared" si="23"/>
        <v>0</v>
      </c>
      <c r="M90" t="s">
        <v>10</v>
      </c>
      <c r="O90" s="3" t="str">
        <f t="shared" si="29"/>
        <v>E311</v>
      </c>
      <c r="P90" s="4"/>
      <c r="Q90" s="245">
        <f t="shared" si="25"/>
        <v>0</v>
      </c>
      <c r="S90" s="243"/>
      <c r="T90" s="243"/>
      <c r="V90" s="243"/>
      <c r="W90" s="243"/>
      <c r="Y90" s="243"/>
    </row>
    <row r="91" spans="1:25" outlineLevel="2" x14ac:dyDescent="0.25">
      <c r="A91" s="3" t="s">
        <v>16</v>
      </c>
      <c r="B91" s="3" t="str">
        <f t="shared" si="26"/>
        <v>E311 STM Str/Imprv, Sumas OP-1</v>
      </c>
      <c r="C91" s="3" t="s">
        <v>9</v>
      </c>
      <c r="D91" s="3"/>
      <c r="E91" s="256">
        <v>43861</v>
      </c>
      <c r="F91" s="61">
        <v>1325313.43</v>
      </c>
      <c r="G91" s="300">
        <v>1.4999999999999999E-2</v>
      </c>
      <c r="H91" s="62">
        <v>1656.6399999999999</v>
      </c>
      <c r="I91" s="276">
        <f t="shared" si="27"/>
        <v>1325313.43</v>
      </c>
      <c r="J91" s="300">
        <v>1.4999999999999999E-2</v>
      </c>
      <c r="K91" s="61">
        <f t="shared" si="28"/>
        <v>1656.6417874999997</v>
      </c>
      <c r="L91" s="62">
        <f t="shared" si="23"/>
        <v>0</v>
      </c>
      <c r="M91" t="s">
        <v>10</v>
      </c>
      <c r="O91" s="3" t="str">
        <f t="shared" si="29"/>
        <v>E311</v>
      </c>
      <c r="P91" s="4"/>
      <c r="Q91" s="245">
        <f t="shared" si="25"/>
        <v>0</v>
      </c>
      <c r="S91" s="243"/>
      <c r="T91" s="243"/>
      <c r="V91" s="243"/>
      <c r="W91" s="243"/>
      <c r="Y91" s="243"/>
    </row>
    <row r="92" spans="1:25" outlineLevel="2" x14ac:dyDescent="0.25">
      <c r="A92" s="3" t="s">
        <v>16</v>
      </c>
      <c r="B92" s="3" t="str">
        <f t="shared" si="26"/>
        <v>E311 STM Str/Imprv, Sumas OP-2</v>
      </c>
      <c r="C92" s="3" t="s">
        <v>9</v>
      </c>
      <c r="D92" s="3"/>
      <c r="E92" s="256">
        <v>43889</v>
      </c>
      <c r="F92" s="61">
        <v>1325313.43</v>
      </c>
      <c r="G92" s="300">
        <v>1.4999999999999999E-2</v>
      </c>
      <c r="H92" s="62">
        <v>1656.6399999999999</v>
      </c>
      <c r="I92" s="276">
        <f t="shared" si="27"/>
        <v>1325313.43</v>
      </c>
      <c r="J92" s="300">
        <v>1.4999999999999999E-2</v>
      </c>
      <c r="K92" s="61">
        <f t="shared" si="28"/>
        <v>1656.6417874999997</v>
      </c>
      <c r="L92" s="62">
        <f t="shared" si="23"/>
        <v>0</v>
      </c>
      <c r="M92" t="s">
        <v>10</v>
      </c>
      <c r="O92" s="3" t="str">
        <f t="shared" si="29"/>
        <v>E311</v>
      </c>
      <c r="P92" s="4"/>
      <c r="Q92" s="245">
        <f t="shared" si="25"/>
        <v>0</v>
      </c>
      <c r="S92" s="243"/>
      <c r="T92" s="243"/>
      <c r="V92" s="243"/>
      <c r="W92" s="243"/>
      <c r="Y92" s="243"/>
    </row>
    <row r="93" spans="1:25" outlineLevel="2" x14ac:dyDescent="0.25">
      <c r="A93" s="3" t="s">
        <v>16</v>
      </c>
      <c r="B93" s="3" t="str">
        <f t="shared" si="26"/>
        <v>E311 STM Str/Imprv, Sumas OP-3</v>
      </c>
      <c r="C93" s="3" t="s">
        <v>9</v>
      </c>
      <c r="D93" s="3"/>
      <c r="E93" s="256">
        <v>43921</v>
      </c>
      <c r="F93" s="61">
        <v>1325313.43</v>
      </c>
      <c r="G93" s="300">
        <v>1.4999999999999999E-2</v>
      </c>
      <c r="H93" s="62">
        <v>1656.6399999999999</v>
      </c>
      <c r="I93" s="276">
        <f t="shared" si="27"/>
        <v>1325313.43</v>
      </c>
      <c r="J93" s="300">
        <v>1.4999999999999999E-2</v>
      </c>
      <c r="K93" s="61">
        <f t="shared" si="28"/>
        <v>1656.6417874999997</v>
      </c>
      <c r="L93" s="62">
        <f t="shared" si="23"/>
        <v>0</v>
      </c>
      <c r="M93" t="s">
        <v>10</v>
      </c>
      <c r="O93" s="3" t="str">
        <f t="shared" si="29"/>
        <v>E311</v>
      </c>
      <c r="P93" s="4"/>
      <c r="Q93" s="245">
        <f t="shared" si="25"/>
        <v>0</v>
      </c>
      <c r="S93" s="243"/>
      <c r="T93" s="243"/>
      <c r="V93" s="243"/>
      <c r="W93" s="243"/>
      <c r="Y93" s="243"/>
    </row>
    <row r="94" spans="1:25" outlineLevel="2" x14ac:dyDescent="0.25">
      <c r="A94" s="3" t="s">
        <v>16</v>
      </c>
      <c r="B94" s="3" t="str">
        <f t="shared" si="26"/>
        <v>E311 STM Str/Imprv, Sumas OP-4</v>
      </c>
      <c r="C94" s="3" t="s">
        <v>9</v>
      </c>
      <c r="D94" s="3"/>
      <c r="E94" s="256">
        <v>43951</v>
      </c>
      <c r="F94" s="61">
        <v>1325313.43</v>
      </c>
      <c r="G94" s="300">
        <v>1.4999999999999999E-2</v>
      </c>
      <c r="H94" s="62">
        <v>1656.6399999999999</v>
      </c>
      <c r="I94" s="276">
        <f t="shared" si="27"/>
        <v>1325313.43</v>
      </c>
      <c r="J94" s="300">
        <v>1.4999999999999999E-2</v>
      </c>
      <c r="K94" s="61">
        <f t="shared" si="28"/>
        <v>1656.6417874999997</v>
      </c>
      <c r="L94" s="62">
        <f t="shared" si="23"/>
        <v>0</v>
      </c>
      <c r="M94" t="s">
        <v>10</v>
      </c>
      <c r="O94" s="3" t="str">
        <f t="shared" si="29"/>
        <v>E311</v>
      </c>
      <c r="P94" s="4"/>
      <c r="Q94" s="245">
        <f t="shared" si="25"/>
        <v>0</v>
      </c>
      <c r="S94" s="243"/>
      <c r="T94" s="243"/>
      <c r="V94" s="243"/>
      <c r="W94" s="243"/>
      <c r="Y94" s="243"/>
    </row>
    <row r="95" spans="1:25" outlineLevel="2" x14ac:dyDescent="0.25">
      <c r="A95" s="3" t="s">
        <v>16</v>
      </c>
      <c r="B95" s="3" t="str">
        <f t="shared" si="26"/>
        <v>E311 STM Str/Imprv, Sumas OP-5</v>
      </c>
      <c r="C95" s="3" t="s">
        <v>9</v>
      </c>
      <c r="D95" s="3"/>
      <c r="E95" s="256">
        <v>43982</v>
      </c>
      <c r="F95" s="61">
        <v>1325313.43</v>
      </c>
      <c r="G95" s="300">
        <v>1.4999999999999999E-2</v>
      </c>
      <c r="H95" s="62">
        <v>1656.6399999999999</v>
      </c>
      <c r="I95" s="276">
        <f t="shared" si="27"/>
        <v>1325313.43</v>
      </c>
      <c r="J95" s="300">
        <v>1.4999999999999999E-2</v>
      </c>
      <c r="K95" s="61">
        <f t="shared" si="28"/>
        <v>1656.6417874999997</v>
      </c>
      <c r="L95" s="62">
        <f t="shared" si="23"/>
        <v>0</v>
      </c>
      <c r="M95" t="s">
        <v>10</v>
      </c>
      <c r="O95" s="3" t="str">
        <f t="shared" si="29"/>
        <v>E311</v>
      </c>
      <c r="P95" s="4"/>
      <c r="Q95" s="245">
        <f t="shared" si="25"/>
        <v>0</v>
      </c>
      <c r="S95" s="243"/>
      <c r="T95" s="243"/>
      <c r="V95" s="243"/>
      <c r="W95" s="243"/>
      <c r="Y95" s="243"/>
    </row>
    <row r="96" spans="1:25" outlineLevel="2" x14ac:dyDescent="0.25">
      <c r="A96" s="3" t="s">
        <v>16</v>
      </c>
      <c r="B96" s="3" t="str">
        <f t="shared" si="26"/>
        <v>E311 STM Str/Imprv, Sumas OP-6</v>
      </c>
      <c r="C96" s="3" t="s">
        <v>9</v>
      </c>
      <c r="D96" s="3"/>
      <c r="E96" s="256">
        <v>44012</v>
      </c>
      <c r="F96" s="61">
        <v>1325313.43</v>
      </c>
      <c r="G96" s="300">
        <v>1.4999999999999999E-2</v>
      </c>
      <c r="H96" s="62">
        <v>1656.6399999999999</v>
      </c>
      <c r="I96" s="276">
        <f t="shared" si="27"/>
        <v>1325313.43</v>
      </c>
      <c r="J96" s="300">
        <v>1.4999999999999999E-2</v>
      </c>
      <c r="K96" s="61">
        <f t="shared" si="28"/>
        <v>1656.6417874999997</v>
      </c>
      <c r="L96" s="62">
        <f t="shared" si="23"/>
        <v>0</v>
      </c>
      <c r="M96" t="s">
        <v>10</v>
      </c>
      <c r="O96" s="3" t="str">
        <f t="shared" si="29"/>
        <v>E311</v>
      </c>
      <c r="P96" s="4"/>
      <c r="Q96" s="245">
        <f t="shared" si="25"/>
        <v>1325313.43</v>
      </c>
      <c r="S96" s="243">
        <f>AVERAGE(F85:F96)-F96</f>
        <v>0</v>
      </c>
      <c r="T96" s="243">
        <f>AVERAGE(I85:I96)-I96</f>
        <v>0</v>
      </c>
      <c r="V96" s="243"/>
      <c r="W96" s="243"/>
      <c r="Y96" s="243"/>
    </row>
    <row r="97" spans="1:25" ht="15.75" outlineLevel="1" thickBot="1" x14ac:dyDescent="0.3">
      <c r="A97" s="5" t="s">
        <v>17</v>
      </c>
      <c r="C97" s="14" t="s">
        <v>12</v>
      </c>
      <c r="E97" s="255" t="s">
        <v>5</v>
      </c>
      <c r="F97" s="13"/>
      <c r="G97" s="301"/>
      <c r="H97" s="15">
        <f>SUBTOTAL(9,H85:H96)</f>
        <v>19879.679999999997</v>
      </c>
      <c r="I97" s="275"/>
      <c r="J97" s="301"/>
      <c r="K97" s="10">
        <f>SUBTOTAL(9,K85:K96)</f>
        <v>19879.701450000004</v>
      </c>
      <c r="L97" s="264">
        <f>SUBTOTAL(9,L85:L96)</f>
        <v>0</v>
      </c>
      <c r="O97" s="3" t="str">
        <f>LEFT(A97,5)</f>
        <v xml:space="preserve">E311 </v>
      </c>
      <c r="P97" s="4">
        <f>-L97</f>
        <v>0</v>
      </c>
      <c r="Q97" s="245">
        <f t="shared" si="25"/>
        <v>0</v>
      </c>
      <c r="S97" s="243"/>
    </row>
    <row r="98" spans="1:25" ht="15.75" outlineLevel="2" thickTop="1" x14ac:dyDescent="0.25">
      <c r="A98" s="3" t="s">
        <v>18</v>
      </c>
      <c r="B98" s="3" t="str">
        <f t="shared" ref="B98:B109" si="30">CONCATENATE(A98,"-",MONTH(E98))</f>
        <v>E311 STM Str/Impv, Colstrip 1-7</v>
      </c>
      <c r="C98" s="3" t="s">
        <v>9</v>
      </c>
      <c r="D98" s="3"/>
      <c r="E98" s="256">
        <v>43676</v>
      </c>
      <c r="F98" s="61">
        <v>9474423.3900000006</v>
      </c>
      <c r="G98" s="300">
        <v>4.8599999999999997E-2</v>
      </c>
      <c r="H98" s="62">
        <v>38371.410000000003</v>
      </c>
      <c r="I98" s="276">
        <f t="shared" ref="I98:I109" si="31">VLOOKUP(CONCATENATE(A98,"-6"),$B$8:$F$2996,5,FALSE)</f>
        <v>0</v>
      </c>
      <c r="J98" s="300">
        <v>4.8599999999999997E-2</v>
      </c>
      <c r="K98" s="59">
        <f t="shared" ref="K98:K109" si="32">I98*J98/12</f>
        <v>0</v>
      </c>
      <c r="L98" s="62">
        <f t="shared" si="23"/>
        <v>-38371.410000000003</v>
      </c>
      <c r="M98" t="s">
        <v>10</v>
      </c>
      <c r="O98" s="3" t="str">
        <f t="shared" ref="O98:O109" si="33">LEFT(A98,4)</f>
        <v>E311</v>
      </c>
      <c r="P98" s="4"/>
      <c r="Q98" s="245">
        <f t="shared" si="25"/>
        <v>0</v>
      </c>
      <c r="R98" t="s">
        <v>698</v>
      </c>
      <c r="S98" s="243"/>
      <c r="T98" s="243"/>
      <c r="V98" s="243"/>
      <c r="W98" s="243"/>
      <c r="Y98" s="243"/>
    </row>
    <row r="99" spans="1:25" outlineLevel="2" x14ac:dyDescent="0.25">
      <c r="A99" s="3" t="s">
        <v>18</v>
      </c>
      <c r="B99" s="3" t="str">
        <f t="shared" si="30"/>
        <v>E311 STM Str/Impv, Colstrip 1-8</v>
      </c>
      <c r="C99" s="3" t="s">
        <v>9</v>
      </c>
      <c r="D99" s="3"/>
      <c r="E99" s="256">
        <v>43708</v>
      </c>
      <c r="F99" s="61">
        <v>9485830.8300000001</v>
      </c>
      <c r="G99" s="300">
        <v>4.8599999999999997E-2</v>
      </c>
      <c r="H99" s="62">
        <v>38394.51</v>
      </c>
      <c r="I99" s="276">
        <f t="shared" si="31"/>
        <v>0</v>
      </c>
      <c r="J99" s="300">
        <v>4.8599999999999997E-2</v>
      </c>
      <c r="K99" s="61">
        <f t="shared" si="32"/>
        <v>0</v>
      </c>
      <c r="L99" s="62">
        <f t="shared" si="23"/>
        <v>-38394.51</v>
      </c>
      <c r="M99" t="s">
        <v>10</v>
      </c>
      <c r="O99" s="3" t="str">
        <f t="shared" si="33"/>
        <v>E311</v>
      </c>
      <c r="P99" s="4"/>
      <c r="Q99" s="245">
        <f t="shared" si="25"/>
        <v>0</v>
      </c>
      <c r="R99" t="s">
        <v>698</v>
      </c>
      <c r="S99" s="243"/>
      <c r="T99" s="243"/>
      <c r="V99" s="243"/>
      <c r="W99" s="243"/>
      <c r="Y99" s="243"/>
    </row>
    <row r="100" spans="1:25" outlineLevel="2" x14ac:dyDescent="0.25">
      <c r="A100" s="3" t="s">
        <v>18</v>
      </c>
      <c r="B100" s="3" t="str">
        <f t="shared" si="30"/>
        <v>E311 STM Str/Impv, Colstrip 1-9</v>
      </c>
      <c r="C100" s="3" t="s">
        <v>9</v>
      </c>
      <c r="D100" s="3"/>
      <c r="E100" s="256">
        <v>43738</v>
      </c>
      <c r="F100" s="61">
        <v>9489633.0999999996</v>
      </c>
      <c r="G100" s="300">
        <v>4.8599999999999997E-2</v>
      </c>
      <c r="H100" s="62">
        <v>38425.31</v>
      </c>
      <c r="I100" s="276">
        <f t="shared" si="31"/>
        <v>0</v>
      </c>
      <c r="J100" s="300">
        <v>4.8599999999999997E-2</v>
      </c>
      <c r="K100" s="61">
        <f t="shared" si="32"/>
        <v>0</v>
      </c>
      <c r="L100" s="62">
        <f t="shared" si="23"/>
        <v>-38425.31</v>
      </c>
      <c r="M100" t="s">
        <v>10</v>
      </c>
      <c r="O100" s="3" t="str">
        <f t="shared" si="33"/>
        <v>E311</v>
      </c>
      <c r="P100" s="4"/>
      <c r="Q100" s="245">
        <f t="shared" si="25"/>
        <v>0</v>
      </c>
      <c r="R100" t="s">
        <v>698</v>
      </c>
      <c r="S100" s="243"/>
      <c r="T100" s="243"/>
      <c r="V100" s="243"/>
      <c r="W100" s="243"/>
      <c r="Y100" s="243"/>
    </row>
    <row r="101" spans="1:25" outlineLevel="2" x14ac:dyDescent="0.25">
      <c r="A101" s="3" t="s">
        <v>18</v>
      </c>
      <c r="B101" s="3" t="str">
        <f t="shared" si="30"/>
        <v>E311 STM Str/Impv, Colstrip 1-10</v>
      </c>
      <c r="C101" s="3" t="s">
        <v>9</v>
      </c>
      <c r="D101" s="3"/>
      <c r="E101" s="256">
        <v>43769</v>
      </c>
      <c r="F101" s="61">
        <v>9500923.9399999995</v>
      </c>
      <c r="G101" s="300">
        <v>4.8599999999999997E-2</v>
      </c>
      <c r="H101" s="62">
        <v>38455.879999999997</v>
      </c>
      <c r="I101" s="276">
        <f t="shared" si="31"/>
        <v>0</v>
      </c>
      <c r="J101" s="300">
        <v>4.8599999999999997E-2</v>
      </c>
      <c r="K101" s="61">
        <f t="shared" si="32"/>
        <v>0</v>
      </c>
      <c r="L101" s="62">
        <f t="shared" si="23"/>
        <v>-38455.879999999997</v>
      </c>
      <c r="M101" t="s">
        <v>10</v>
      </c>
      <c r="O101" s="3" t="str">
        <f t="shared" si="33"/>
        <v>E311</v>
      </c>
      <c r="P101" s="4"/>
      <c r="Q101" s="245">
        <f t="shared" si="25"/>
        <v>0</v>
      </c>
      <c r="R101" t="s">
        <v>698</v>
      </c>
      <c r="S101" s="243"/>
      <c r="T101" s="243"/>
      <c r="V101" s="243"/>
      <c r="W101" s="243"/>
      <c r="Y101" s="243"/>
    </row>
    <row r="102" spans="1:25" outlineLevel="2" x14ac:dyDescent="0.25">
      <c r="A102" s="3" t="s">
        <v>18</v>
      </c>
      <c r="B102" s="3" t="str">
        <f t="shared" si="30"/>
        <v>E311 STM Str/Impv, Colstrip 1-11</v>
      </c>
      <c r="C102" s="3" t="s">
        <v>9</v>
      </c>
      <c r="D102" s="3"/>
      <c r="E102" s="256">
        <v>43799</v>
      </c>
      <c r="F102" s="61">
        <v>9507988.5500000007</v>
      </c>
      <c r="G102" s="300">
        <v>4.8599999999999997E-2</v>
      </c>
      <c r="H102" s="62">
        <v>38493.050000000003</v>
      </c>
      <c r="I102" s="276">
        <f t="shared" si="31"/>
        <v>0</v>
      </c>
      <c r="J102" s="300">
        <v>4.8599999999999997E-2</v>
      </c>
      <c r="K102" s="61">
        <f t="shared" si="32"/>
        <v>0</v>
      </c>
      <c r="L102" s="62">
        <f t="shared" si="23"/>
        <v>-38493.050000000003</v>
      </c>
      <c r="M102" t="s">
        <v>10</v>
      </c>
      <c r="O102" s="3" t="str">
        <f t="shared" si="33"/>
        <v>E311</v>
      </c>
      <c r="P102" s="4"/>
      <c r="Q102" s="245">
        <f t="shared" si="25"/>
        <v>0</v>
      </c>
      <c r="R102" t="s">
        <v>698</v>
      </c>
      <c r="S102" s="243"/>
      <c r="T102" s="243"/>
      <c r="V102" s="243"/>
      <c r="W102" s="243"/>
      <c r="Y102" s="243"/>
    </row>
    <row r="103" spans="1:25" outlineLevel="2" x14ac:dyDescent="0.25">
      <c r="A103" s="3" t="s">
        <v>18</v>
      </c>
      <c r="B103" s="3" t="str">
        <f t="shared" si="30"/>
        <v>E311 STM Str/Impv, Colstrip 1-12</v>
      </c>
      <c r="C103" s="3" t="s">
        <v>9</v>
      </c>
      <c r="D103" s="3"/>
      <c r="E103" s="256">
        <v>43830</v>
      </c>
      <c r="F103" s="61">
        <v>0</v>
      </c>
      <c r="G103" s="300">
        <v>4.8599999999999997E-2</v>
      </c>
      <c r="H103" s="62">
        <v>19253.68</v>
      </c>
      <c r="I103" s="276">
        <f t="shared" si="31"/>
        <v>0</v>
      </c>
      <c r="J103" s="300">
        <v>4.8599999999999997E-2</v>
      </c>
      <c r="K103" s="61">
        <f t="shared" si="32"/>
        <v>0</v>
      </c>
      <c r="L103" s="62">
        <f t="shared" si="23"/>
        <v>-19253.68</v>
      </c>
      <c r="M103" t="s">
        <v>10</v>
      </c>
      <c r="O103" s="3" t="str">
        <f t="shared" si="33"/>
        <v>E311</v>
      </c>
      <c r="P103" s="4"/>
      <c r="Q103" s="245">
        <f t="shared" si="25"/>
        <v>0</v>
      </c>
      <c r="R103" t="s">
        <v>698</v>
      </c>
      <c r="S103" s="243"/>
      <c r="T103" s="243"/>
      <c r="V103" s="243"/>
      <c r="W103" s="243"/>
      <c r="Y103" s="243"/>
    </row>
    <row r="104" spans="1:25" outlineLevel="2" x14ac:dyDescent="0.25">
      <c r="A104" s="3" t="s">
        <v>18</v>
      </c>
      <c r="B104" s="3" t="str">
        <f t="shared" si="30"/>
        <v>E311 STM Str/Impv, Colstrip 1-1</v>
      </c>
      <c r="C104" s="3" t="s">
        <v>9</v>
      </c>
      <c r="D104" s="3"/>
      <c r="E104" s="256">
        <v>43861</v>
      </c>
      <c r="F104" s="61">
        <v>0</v>
      </c>
      <c r="G104" s="300">
        <v>4.8599999999999997E-2</v>
      </c>
      <c r="H104" s="62">
        <v>0</v>
      </c>
      <c r="I104" s="276">
        <f t="shared" si="31"/>
        <v>0</v>
      </c>
      <c r="J104" s="300">
        <v>4.8599999999999997E-2</v>
      </c>
      <c r="K104" s="61">
        <f t="shared" si="32"/>
        <v>0</v>
      </c>
      <c r="L104" s="62">
        <f t="shared" si="23"/>
        <v>0</v>
      </c>
      <c r="M104" t="s">
        <v>10</v>
      </c>
      <c r="O104" s="3" t="str">
        <f t="shared" si="33"/>
        <v>E311</v>
      </c>
      <c r="P104" s="4"/>
      <c r="Q104" s="245">
        <f t="shared" si="25"/>
        <v>0</v>
      </c>
      <c r="R104" t="s">
        <v>698</v>
      </c>
      <c r="S104" s="243"/>
      <c r="T104" s="243"/>
      <c r="V104" s="243"/>
      <c r="W104" s="243"/>
      <c r="Y104" s="243"/>
    </row>
    <row r="105" spans="1:25" outlineLevel="2" x14ac:dyDescent="0.25">
      <c r="A105" s="3" t="s">
        <v>18</v>
      </c>
      <c r="B105" s="3" t="str">
        <f t="shared" si="30"/>
        <v>E311 STM Str/Impv, Colstrip 1-2</v>
      </c>
      <c r="C105" s="3" t="s">
        <v>9</v>
      </c>
      <c r="D105" s="3"/>
      <c r="E105" s="256">
        <v>43889</v>
      </c>
      <c r="F105" s="61">
        <v>0</v>
      </c>
      <c r="G105" s="300">
        <v>4.8599999999999997E-2</v>
      </c>
      <c r="H105" s="62">
        <v>0</v>
      </c>
      <c r="I105" s="276">
        <f t="shared" si="31"/>
        <v>0</v>
      </c>
      <c r="J105" s="300">
        <v>4.8599999999999997E-2</v>
      </c>
      <c r="K105" s="61">
        <f t="shared" si="32"/>
        <v>0</v>
      </c>
      <c r="L105" s="62">
        <f t="shared" si="23"/>
        <v>0</v>
      </c>
      <c r="M105" t="s">
        <v>10</v>
      </c>
      <c r="O105" s="3" t="str">
        <f t="shared" si="33"/>
        <v>E311</v>
      </c>
      <c r="P105" s="4"/>
      <c r="Q105" s="245">
        <f t="shared" si="25"/>
        <v>0</v>
      </c>
      <c r="R105" t="s">
        <v>698</v>
      </c>
      <c r="S105" s="243"/>
      <c r="T105" s="243"/>
      <c r="V105" s="243"/>
      <c r="W105" s="243"/>
      <c r="Y105" s="243"/>
    </row>
    <row r="106" spans="1:25" outlineLevel="2" x14ac:dyDescent="0.25">
      <c r="A106" s="3" t="s">
        <v>18</v>
      </c>
      <c r="B106" s="3" t="str">
        <f t="shared" si="30"/>
        <v>E311 STM Str/Impv, Colstrip 1-3</v>
      </c>
      <c r="C106" s="3" t="s">
        <v>9</v>
      </c>
      <c r="D106" s="3"/>
      <c r="E106" s="256">
        <v>43921</v>
      </c>
      <c r="F106" s="61">
        <v>0</v>
      </c>
      <c r="G106" s="300">
        <v>4.8599999999999997E-2</v>
      </c>
      <c r="H106" s="62">
        <v>0</v>
      </c>
      <c r="I106" s="276">
        <f t="shared" si="31"/>
        <v>0</v>
      </c>
      <c r="J106" s="300">
        <v>4.8599999999999997E-2</v>
      </c>
      <c r="K106" s="61">
        <f t="shared" si="32"/>
        <v>0</v>
      </c>
      <c r="L106" s="62">
        <f t="shared" si="23"/>
        <v>0</v>
      </c>
      <c r="M106" t="s">
        <v>10</v>
      </c>
      <c r="O106" s="3" t="str">
        <f t="shared" si="33"/>
        <v>E311</v>
      </c>
      <c r="P106" s="4"/>
      <c r="Q106" s="245">
        <f t="shared" si="25"/>
        <v>0</v>
      </c>
      <c r="R106" t="s">
        <v>698</v>
      </c>
      <c r="S106" s="243"/>
      <c r="T106" s="243"/>
      <c r="V106" s="243"/>
      <c r="W106" s="243"/>
      <c r="Y106" s="243"/>
    </row>
    <row r="107" spans="1:25" outlineLevel="2" x14ac:dyDescent="0.25">
      <c r="A107" s="3" t="s">
        <v>18</v>
      </c>
      <c r="B107" s="3" t="str">
        <f t="shared" si="30"/>
        <v>E311 STM Str/Impv, Colstrip 1-4</v>
      </c>
      <c r="C107" s="3" t="s">
        <v>9</v>
      </c>
      <c r="D107" s="3"/>
      <c r="E107" s="256">
        <v>43951</v>
      </c>
      <c r="F107" s="61">
        <v>0</v>
      </c>
      <c r="G107" s="300">
        <v>4.8599999999999997E-2</v>
      </c>
      <c r="H107" s="62">
        <v>0</v>
      </c>
      <c r="I107" s="276">
        <f t="shared" si="31"/>
        <v>0</v>
      </c>
      <c r="J107" s="300">
        <v>4.8599999999999997E-2</v>
      </c>
      <c r="K107" s="61">
        <f t="shared" si="32"/>
        <v>0</v>
      </c>
      <c r="L107" s="62">
        <f t="shared" si="23"/>
        <v>0</v>
      </c>
      <c r="M107" t="s">
        <v>10</v>
      </c>
      <c r="O107" s="3" t="str">
        <f t="shared" si="33"/>
        <v>E311</v>
      </c>
      <c r="P107" s="4"/>
      <c r="Q107" s="245">
        <f t="shared" si="25"/>
        <v>0</v>
      </c>
      <c r="R107" t="s">
        <v>698</v>
      </c>
      <c r="S107" s="243"/>
      <c r="T107" s="243"/>
      <c r="V107" s="243"/>
      <c r="W107" s="243"/>
      <c r="Y107" s="243"/>
    </row>
    <row r="108" spans="1:25" outlineLevel="2" x14ac:dyDescent="0.25">
      <c r="A108" s="3" t="s">
        <v>18</v>
      </c>
      <c r="B108" s="3" t="str">
        <f t="shared" si="30"/>
        <v>E311 STM Str/Impv, Colstrip 1-5</v>
      </c>
      <c r="C108" s="3" t="s">
        <v>9</v>
      </c>
      <c r="D108" s="3"/>
      <c r="E108" s="256">
        <v>43982</v>
      </c>
      <c r="F108" s="61">
        <v>0</v>
      </c>
      <c r="G108" s="300">
        <v>4.8599999999999997E-2</v>
      </c>
      <c r="H108" s="62">
        <v>0</v>
      </c>
      <c r="I108" s="276">
        <f t="shared" si="31"/>
        <v>0</v>
      </c>
      <c r="J108" s="300">
        <v>4.8599999999999997E-2</v>
      </c>
      <c r="K108" s="61">
        <f t="shared" si="32"/>
        <v>0</v>
      </c>
      <c r="L108" s="62">
        <f t="shared" si="23"/>
        <v>0</v>
      </c>
      <c r="M108" t="s">
        <v>10</v>
      </c>
      <c r="O108" s="3" t="str">
        <f t="shared" si="33"/>
        <v>E311</v>
      </c>
      <c r="P108" s="4"/>
      <c r="Q108" s="245">
        <f t="shared" si="25"/>
        <v>0</v>
      </c>
      <c r="R108" t="s">
        <v>698</v>
      </c>
      <c r="S108" s="243"/>
      <c r="T108" s="243"/>
      <c r="V108" s="243"/>
      <c r="W108" s="243"/>
      <c r="Y108" s="243"/>
    </row>
    <row r="109" spans="1:25" outlineLevel="2" x14ac:dyDescent="0.25">
      <c r="A109" s="3" t="s">
        <v>18</v>
      </c>
      <c r="B109" s="3" t="str">
        <f t="shared" si="30"/>
        <v>E311 STM Str/Impv, Colstrip 1-6</v>
      </c>
      <c r="C109" s="3" t="s">
        <v>9</v>
      </c>
      <c r="D109" s="3"/>
      <c r="E109" s="256">
        <v>44012</v>
      </c>
      <c r="F109" s="61">
        <v>0</v>
      </c>
      <c r="G109" s="300">
        <v>4.8599999999999997E-2</v>
      </c>
      <c r="H109" s="62">
        <v>0</v>
      </c>
      <c r="I109" s="276">
        <f t="shared" si="31"/>
        <v>0</v>
      </c>
      <c r="J109" s="300">
        <v>4.8599999999999997E-2</v>
      </c>
      <c r="K109" s="61">
        <f t="shared" si="32"/>
        <v>0</v>
      </c>
      <c r="L109" s="62">
        <f t="shared" si="23"/>
        <v>0</v>
      </c>
      <c r="M109" t="s">
        <v>10</v>
      </c>
      <c r="O109" s="3" t="str">
        <f t="shared" si="33"/>
        <v>E311</v>
      </c>
      <c r="P109" s="4"/>
      <c r="Q109" s="245">
        <f t="shared" si="25"/>
        <v>0</v>
      </c>
      <c r="R109" t="s">
        <v>698</v>
      </c>
      <c r="S109" s="243">
        <f>AVERAGE(F98:F109)-F109</f>
        <v>3954899.9841666669</v>
      </c>
      <c r="T109" s="243">
        <f>AVERAGE(I98:I109)-I109</f>
        <v>0</v>
      </c>
      <c r="V109" s="243"/>
      <c r="W109" s="243"/>
      <c r="Y109" s="243"/>
    </row>
    <row r="110" spans="1:25" ht="15.75" outlineLevel="1" thickBot="1" x14ac:dyDescent="0.3">
      <c r="A110" s="5" t="s">
        <v>19</v>
      </c>
      <c r="C110" s="14" t="s">
        <v>12</v>
      </c>
      <c r="E110" s="255" t="s">
        <v>5</v>
      </c>
      <c r="F110" s="13"/>
      <c r="G110" s="301"/>
      <c r="H110" s="15">
        <f>SUBTOTAL(9,H98:H109)</f>
        <v>211393.84000000003</v>
      </c>
      <c r="I110" s="275"/>
      <c r="J110" s="301"/>
      <c r="K110" s="10">
        <f>SUBTOTAL(9,K98:K109)</f>
        <v>0</v>
      </c>
      <c r="L110" s="264">
        <f>SUBTOTAL(9,L98:L109)</f>
        <v>-211393.84000000003</v>
      </c>
      <c r="O110" s="3" t="str">
        <f>LEFT(A110,5)</f>
        <v xml:space="preserve">E311 </v>
      </c>
      <c r="P110" s="4">
        <f>-L110</f>
        <v>211393.84000000003</v>
      </c>
      <c r="Q110" s="245">
        <f t="shared" si="25"/>
        <v>0</v>
      </c>
      <c r="S110" s="243"/>
    </row>
    <row r="111" spans="1:25" ht="15.75" outlineLevel="2" thickTop="1" x14ac:dyDescent="0.25">
      <c r="A111" s="3" t="s">
        <v>20</v>
      </c>
      <c r="B111" s="3" t="str">
        <f t="shared" ref="B111:B122" si="34">CONCATENATE(A111,"-",MONTH(E111))</f>
        <v>E311 STM Str/Impv, Colstrip 1-2 Com-7</v>
      </c>
      <c r="C111" s="3" t="s">
        <v>9</v>
      </c>
      <c r="D111" s="3"/>
      <c r="E111" s="256">
        <v>43676</v>
      </c>
      <c r="F111" s="61">
        <v>30924398.899999999</v>
      </c>
      <c r="G111" s="300">
        <v>2.6100000000000002E-2</v>
      </c>
      <c r="H111" s="62">
        <v>67260.570000000007</v>
      </c>
      <c r="I111" s="276">
        <f t="shared" ref="I111:I122" si="35">VLOOKUP(CONCATENATE(A111,"-6"),$B$8:$F$2996,5,FALSE)</f>
        <v>0</v>
      </c>
      <c r="J111" s="300">
        <v>2.6100000000000002E-2</v>
      </c>
      <c r="K111" s="59">
        <f t="shared" ref="K111:K122" si="36">I111*J111/12</f>
        <v>0</v>
      </c>
      <c r="L111" s="62">
        <f t="shared" si="23"/>
        <v>-67260.570000000007</v>
      </c>
      <c r="M111" t="s">
        <v>10</v>
      </c>
      <c r="N111" t="s">
        <v>10</v>
      </c>
      <c r="O111" s="3" t="str">
        <f t="shared" ref="O111:O122" si="37">LEFT(A111,4)</f>
        <v>E311</v>
      </c>
      <c r="P111" s="4"/>
      <c r="Q111" s="245">
        <f t="shared" si="25"/>
        <v>0</v>
      </c>
      <c r="R111" t="s">
        <v>698</v>
      </c>
      <c r="S111" s="243"/>
      <c r="T111" s="243"/>
      <c r="V111" s="243"/>
      <c r="W111" s="243"/>
      <c r="Y111" s="243"/>
    </row>
    <row r="112" spans="1:25" outlineLevel="2" x14ac:dyDescent="0.25">
      <c r="A112" s="3" t="s">
        <v>20</v>
      </c>
      <c r="B112" s="3" t="str">
        <f t="shared" si="34"/>
        <v>E311 STM Str/Impv, Colstrip 1-2 Com-8</v>
      </c>
      <c r="C112" s="3" t="s">
        <v>9</v>
      </c>
      <c r="D112" s="3"/>
      <c r="E112" s="256">
        <v>43708</v>
      </c>
      <c r="F112" s="61">
        <v>30924398.899999999</v>
      </c>
      <c r="G112" s="300">
        <v>2.6100000000000002E-2</v>
      </c>
      <c r="H112" s="62">
        <v>67260.570000000007</v>
      </c>
      <c r="I112" s="276">
        <f t="shared" si="35"/>
        <v>0</v>
      </c>
      <c r="J112" s="300">
        <v>2.6100000000000002E-2</v>
      </c>
      <c r="K112" s="61">
        <f t="shared" si="36"/>
        <v>0</v>
      </c>
      <c r="L112" s="62">
        <f t="shared" si="23"/>
        <v>-67260.570000000007</v>
      </c>
      <c r="M112" t="s">
        <v>10</v>
      </c>
      <c r="N112" t="s">
        <v>10</v>
      </c>
      <c r="O112" s="3" t="str">
        <f t="shared" si="37"/>
        <v>E311</v>
      </c>
      <c r="P112" s="4"/>
      <c r="Q112" s="245">
        <f t="shared" si="25"/>
        <v>0</v>
      </c>
      <c r="R112" t="s">
        <v>698</v>
      </c>
      <c r="S112" s="243"/>
      <c r="T112" s="243"/>
      <c r="V112" s="243"/>
      <c r="W112" s="243"/>
      <c r="Y112" s="243"/>
    </row>
    <row r="113" spans="1:25" outlineLevel="2" x14ac:dyDescent="0.25">
      <c r="A113" s="3" t="s">
        <v>20</v>
      </c>
      <c r="B113" s="3" t="str">
        <f t="shared" si="34"/>
        <v>E311 STM Str/Impv, Colstrip 1-2 Com-9</v>
      </c>
      <c r="C113" s="3" t="s">
        <v>9</v>
      </c>
      <c r="D113" s="3"/>
      <c r="E113" s="256">
        <v>43738</v>
      </c>
      <c r="F113" s="61">
        <v>30924398.899999999</v>
      </c>
      <c r="G113" s="300">
        <v>2.6100000000000002E-2</v>
      </c>
      <c r="H113" s="62">
        <v>67260.570000000007</v>
      </c>
      <c r="I113" s="276">
        <f t="shared" si="35"/>
        <v>0</v>
      </c>
      <c r="J113" s="300">
        <v>2.6100000000000002E-2</v>
      </c>
      <c r="K113" s="61">
        <f t="shared" si="36"/>
        <v>0</v>
      </c>
      <c r="L113" s="62">
        <f t="shared" si="23"/>
        <v>-67260.570000000007</v>
      </c>
      <c r="M113" t="s">
        <v>10</v>
      </c>
      <c r="N113" t="s">
        <v>10</v>
      </c>
      <c r="O113" s="3" t="str">
        <f t="shared" si="37"/>
        <v>E311</v>
      </c>
      <c r="P113" s="4"/>
      <c r="Q113" s="245">
        <f t="shared" si="25"/>
        <v>0</v>
      </c>
      <c r="R113" t="s">
        <v>698</v>
      </c>
      <c r="S113" s="243"/>
      <c r="T113" s="243"/>
      <c r="V113" s="243"/>
      <c r="W113" s="243"/>
      <c r="Y113" s="243"/>
    </row>
    <row r="114" spans="1:25" outlineLevel="2" x14ac:dyDescent="0.25">
      <c r="A114" s="3" t="s">
        <v>20</v>
      </c>
      <c r="B114" s="3" t="str">
        <f t="shared" si="34"/>
        <v>E311 STM Str/Impv, Colstrip 1-2 Com-10</v>
      </c>
      <c r="C114" s="3" t="s">
        <v>9</v>
      </c>
      <c r="D114" s="3"/>
      <c r="E114" s="256">
        <v>43769</v>
      </c>
      <c r="F114" s="61">
        <v>30924398.899999999</v>
      </c>
      <c r="G114" s="300">
        <v>2.6100000000000002E-2</v>
      </c>
      <c r="H114" s="62">
        <v>67260.570000000007</v>
      </c>
      <c r="I114" s="276">
        <f t="shared" si="35"/>
        <v>0</v>
      </c>
      <c r="J114" s="300">
        <v>2.6100000000000002E-2</v>
      </c>
      <c r="K114" s="61">
        <f t="shared" si="36"/>
        <v>0</v>
      </c>
      <c r="L114" s="62">
        <f t="shared" si="23"/>
        <v>-67260.570000000007</v>
      </c>
      <c r="M114" t="s">
        <v>10</v>
      </c>
      <c r="N114" t="s">
        <v>10</v>
      </c>
      <c r="O114" s="3" t="str">
        <f t="shared" si="37"/>
        <v>E311</v>
      </c>
      <c r="P114" s="4"/>
      <c r="Q114" s="245">
        <f t="shared" si="25"/>
        <v>0</v>
      </c>
      <c r="R114" t="s">
        <v>698</v>
      </c>
      <c r="S114" s="243"/>
      <c r="T114" s="243"/>
      <c r="V114" s="243"/>
      <c r="W114" s="243"/>
      <c r="Y114" s="243"/>
    </row>
    <row r="115" spans="1:25" outlineLevel="2" x14ac:dyDescent="0.25">
      <c r="A115" s="3" t="s">
        <v>20</v>
      </c>
      <c r="B115" s="3" t="str">
        <f t="shared" si="34"/>
        <v>E311 STM Str/Impv, Colstrip 1-2 Com-11</v>
      </c>
      <c r="C115" s="3" t="s">
        <v>9</v>
      </c>
      <c r="D115" s="3"/>
      <c r="E115" s="256">
        <v>43799</v>
      </c>
      <c r="F115" s="61">
        <v>30924398.899999999</v>
      </c>
      <c r="G115" s="300">
        <v>2.6100000000000002E-2</v>
      </c>
      <c r="H115" s="62">
        <v>67260.570000000007</v>
      </c>
      <c r="I115" s="276">
        <f t="shared" si="35"/>
        <v>0</v>
      </c>
      <c r="J115" s="300">
        <v>2.6100000000000002E-2</v>
      </c>
      <c r="K115" s="61">
        <f t="shared" si="36"/>
        <v>0</v>
      </c>
      <c r="L115" s="62">
        <f t="shared" si="23"/>
        <v>-67260.570000000007</v>
      </c>
      <c r="M115" t="s">
        <v>10</v>
      </c>
      <c r="N115" t="s">
        <v>10</v>
      </c>
      <c r="O115" s="3" t="str">
        <f t="shared" si="37"/>
        <v>E311</v>
      </c>
      <c r="P115" s="4"/>
      <c r="Q115" s="245">
        <f t="shared" si="25"/>
        <v>0</v>
      </c>
      <c r="R115" t="s">
        <v>698</v>
      </c>
      <c r="S115" s="243"/>
      <c r="T115" s="243"/>
      <c r="V115" s="243"/>
      <c r="W115" s="243"/>
      <c r="Y115" s="243"/>
    </row>
    <row r="116" spans="1:25" outlineLevel="2" x14ac:dyDescent="0.25">
      <c r="A116" s="3" t="s">
        <v>20</v>
      </c>
      <c r="B116" s="3" t="str">
        <f t="shared" si="34"/>
        <v>E311 STM Str/Impv, Colstrip 1-2 Com-12</v>
      </c>
      <c r="C116" s="3" t="s">
        <v>9</v>
      </c>
      <c r="D116" s="3"/>
      <c r="E116" s="256">
        <v>43830</v>
      </c>
      <c r="F116" s="61">
        <v>0</v>
      </c>
      <c r="G116" s="300">
        <v>2.6100000000000002E-2</v>
      </c>
      <c r="H116" s="62">
        <v>33630.28</v>
      </c>
      <c r="I116" s="276">
        <f t="shared" si="35"/>
        <v>0</v>
      </c>
      <c r="J116" s="300">
        <v>2.6100000000000002E-2</v>
      </c>
      <c r="K116" s="61">
        <f t="shared" si="36"/>
        <v>0</v>
      </c>
      <c r="L116" s="62">
        <f t="shared" si="23"/>
        <v>-33630.28</v>
      </c>
      <c r="M116" t="s">
        <v>10</v>
      </c>
      <c r="N116" t="s">
        <v>10</v>
      </c>
      <c r="O116" s="3" t="str">
        <f t="shared" si="37"/>
        <v>E311</v>
      </c>
      <c r="P116" s="4"/>
      <c r="Q116" s="245">
        <f t="shared" si="25"/>
        <v>0</v>
      </c>
      <c r="R116" t="s">
        <v>698</v>
      </c>
      <c r="S116" s="243"/>
      <c r="T116" s="243"/>
      <c r="V116" s="243"/>
      <c r="W116" s="243"/>
      <c r="Y116" s="243"/>
    </row>
    <row r="117" spans="1:25" outlineLevel="2" x14ac:dyDescent="0.25">
      <c r="A117" s="3" t="s">
        <v>20</v>
      </c>
      <c r="B117" s="3" t="str">
        <f t="shared" si="34"/>
        <v>E311 STM Str/Impv, Colstrip 1-2 Com-1</v>
      </c>
      <c r="C117" s="3" t="s">
        <v>9</v>
      </c>
      <c r="D117" s="3"/>
      <c r="E117" s="256">
        <v>43861</v>
      </c>
      <c r="F117" s="61">
        <v>0</v>
      </c>
      <c r="G117" s="300">
        <v>2.6100000000000002E-2</v>
      </c>
      <c r="H117" s="62">
        <v>0</v>
      </c>
      <c r="I117" s="276">
        <f t="shared" si="35"/>
        <v>0</v>
      </c>
      <c r="J117" s="300">
        <v>2.6100000000000002E-2</v>
      </c>
      <c r="K117" s="61">
        <f t="shared" si="36"/>
        <v>0</v>
      </c>
      <c r="L117" s="62">
        <f t="shared" si="23"/>
        <v>0</v>
      </c>
      <c r="M117" t="s">
        <v>10</v>
      </c>
      <c r="N117" t="s">
        <v>10</v>
      </c>
      <c r="O117" s="3" t="str">
        <f t="shared" si="37"/>
        <v>E311</v>
      </c>
      <c r="P117" s="4"/>
      <c r="Q117" s="245">
        <f t="shared" si="25"/>
        <v>0</v>
      </c>
      <c r="R117" t="s">
        <v>698</v>
      </c>
      <c r="S117" s="243"/>
      <c r="T117" s="243"/>
      <c r="V117" s="243"/>
      <c r="W117" s="243"/>
      <c r="Y117" s="243"/>
    </row>
    <row r="118" spans="1:25" outlineLevel="2" x14ac:dyDescent="0.25">
      <c r="A118" s="3" t="s">
        <v>20</v>
      </c>
      <c r="B118" s="3" t="str">
        <f t="shared" si="34"/>
        <v>E311 STM Str/Impv, Colstrip 1-2 Com-2</v>
      </c>
      <c r="C118" s="3" t="s">
        <v>9</v>
      </c>
      <c r="D118" s="3"/>
      <c r="E118" s="256">
        <v>43889</v>
      </c>
      <c r="F118" s="61">
        <v>0</v>
      </c>
      <c r="G118" s="300">
        <v>2.6100000000000002E-2</v>
      </c>
      <c r="H118" s="62">
        <v>0</v>
      </c>
      <c r="I118" s="276">
        <f t="shared" si="35"/>
        <v>0</v>
      </c>
      <c r="J118" s="300">
        <v>2.6100000000000002E-2</v>
      </c>
      <c r="K118" s="61">
        <f t="shared" si="36"/>
        <v>0</v>
      </c>
      <c r="L118" s="62">
        <f t="shared" si="23"/>
        <v>0</v>
      </c>
      <c r="M118" t="s">
        <v>10</v>
      </c>
      <c r="N118" t="s">
        <v>10</v>
      </c>
      <c r="O118" s="3" t="str">
        <f t="shared" si="37"/>
        <v>E311</v>
      </c>
      <c r="P118" s="4"/>
      <c r="Q118" s="245">
        <f t="shared" si="25"/>
        <v>0</v>
      </c>
      <c r="R118" t="s">
        <v>698</v>
      </c>
      <c r="S118" s="243"/>
      <c r="T118" s="243"/>
      <c r="V118" s="243"/>
      <c r="W118" s="243"/>
      <c r="Y118" s="243"/>
    </row>
    <row r="119" spans="1:25" outlineLevel="2" x14ac:dyDescent="0.25">
      <c r="A119" s="3" t="s">
        <v>20</v>
      </c>
      <c r="B119" s="3" t="str">
        <f t="shared" si="34"/>
        <v>E311 STM Str/Impv, Colstrip 1-2 Com-3</v>
      </c>
      <c r="C119" s="3" t="s">
        <v>9</v>
      </c>
      <c r="D119" s="3"/>
      <c r="E119" s="256">
        <v>43921</v>
      </c>
      <c r="F119" s="61">
        <v>0</v>
      </c>
      <c r="G119" s="300">
        <v>2.6100000000000002E-2</v>
      </c>
      <c r="H119" s="62">
        <v>0</v>
      </c>
      <c r="I119" s="276">
        <f t="shared" si="35"/>
        <v>0</v>
      </c>
      <c r="J119" s="300">
        <v>2.6100000000000002E-2</v>
      </c>
      <c r="K119" s="61">
        <f t="shared" si="36"/>
        <v>0</v>
      </c>
      <c r="L119" s="62">
        <f t="shared" si="23"/>
        <v>0</v>
      </c>
      <c r="M119" t="s">
        <v>10</v>
      </c>
      <c r="N119" t="s">
        <v>10</v>
      </c>
      <c r="O119" s="3" t="str">
        <f t="shared" si="37"/>
        <v>E311</v>
      </c>
      <c r="P119" s="4"/>
      <c r="Q119" s="245">
        <f t="shared" si="25"/>
        <v>0</v>
      </c>
      <c r="R119" t="s">
        <v>698</v>
      </c>
      <c r="S119" s="243"/>
      <c r="T119" s="243"/>
      <c r="V119" s="243"/>
      <c r="W119" s="243"/>
      <c r="Y119" s="243"/>
    </row>
    <row r="120" spans="1:25" outlineLevel="2" x14ac:dyDescent="0.25">
      <c r="A120" s="3" t="s">
        <v>20</v>
      </c>
      <c r="B120" s="3" t="str">
        <f t="shared" si="34"/>
        <v>E311 STM Str/Impv, Colstrip 1-2 Com-4</v>
      </c>
      <c r="C120" s="3" t="s">
        <v>9</v>
      </c>
      <c r="D120" s="3"/>
      <c r="E120" s="256">
        <v>43951</v>
      </c>
      <c r="F120" s="61">
        <v>0</v>
      </c>
      <c r="G120" s="300">
        <v>2.6100000000000002E-2</v>
      </c>
      <c r="H120" s="62">
        <v>0</v>
      </c>
      <c r="I120" s="276">
        <f t="shared" si="35"/>
        <v>0</v>
      </c>
      <c r="J120" s="300">
        <v>2.6100000000000002E-2</v>
      </c>
      <c r="K120" s="61">
        <f t="shared" si="36"/>
        <v>0</v>
      </c>
      <c r="L120" s="62">
        <f t="shared" si="23"/>
        <v>0</v>
      </c>
      <c r="M120" t="s">
        <v>10</v>
      </c>
      <c r="N120" t="s">
        <v>10</v>
      </c>
      <c r="O120" s="3" t="str">
        <f t="shared" si="37"/>
        <v>E311</v>
      </c>
      <c r="P120" s="4"/>
      <c r="Q120" s="245">
        <f t="shared" si="25"/>
        <v>0</v>
      </c>
      <c r="R120" t="s">
        <v>698</v>
      </c>
      <c r="S120" s="243"/>
      <c r="T120" s="243"/>
      <c r="V120" s="243"/>
      <c r="W120" s="243"/>
      <c r="Y120" s="243"/>
    </row>
    <row r="121" spans="1:25" outlineLevel="2" x14ac:dyDescent="0.25">
      <c r="A121" s="3" t="s">
        <v>20</v>
      </c>
      <c r="B121" s="3" t="str">
        <f t="shared" si="34"/>
        <v>E311 STM Str/Impv, Colstrip 1-2 Com-5</v>
      </c>
      <c r="C121" s="3" t="s">
        <v>9</v>
      </c>
      <c r="D121" s="3"/>
      <c r="E121" s="256">
        <v>43982</v>
      </c>
      <c r="F121" s="61">
        <v>0</v>
      </c>
      <c r="G121" s="300">
        <v>2.6100000000000002E-2</v>
      </c>
      <c r="H121" s="62">
        <v>0</v>
      </c>
      <c r="I121" s="276">
        <f t="shared" si="35"/>
        <v>0</v>
      </c>
      <c r="J121" s="300">
        <v>2.6100000000000002E-2</v>
      </c>
      <c r="K121" s="61">
        <f t="shared" si="36"/>
        <v>0</v>
      </c>
      <c r="L121" s="62">
        <f t="shared" si="23"/>
        <v>0</v>
      </c>
      <c r="M121" t="s">
        <v>10</v>
      </c>
      <c r="N121" t="s">
        <v>10</v>
      </c>
      <c r="O121" s="3" t="str">
        <f t="shared" si="37"/>
        <v>E311</v>
      </c>
      <c r="P121" s="4"/>
      <c r="Q121" s="245">
        <f t="shared" si="25"/>
        <v>0</v>
      </c>
      <c r="R121" t="s">
        <v>698</v>
      </c>
      <c r="S121" s="243"/>
      <c r="T121" s="243"/>
      <c r="V121" s="243"/>
      <c r="W121" s="243"/>
      <c r="Y121" s="243"/>
    </row>
    <row r="122" spans="1:25" outlineLevel="2" x14ac:dyDescent="0.25">
      <c r="A122" s="3" t="s">
        <v>20</v>
      </c>
      <c r="B122" s="3" t="str">
        <f t="shared" si="34"/>
        <v>E311 STM Str/Impv, Colstrip 1-2 Com-6</v>
      </c>
      <c r="C122" s="3" t="s">
        <v>9</v>
      </c>
      <c r="D122" s="3"/>
      <c r="E122" s="256">
        <v>44012</v>
      </c>
      <c r="F122" s="61">
        <v>0</v>
      </c>
      <c r="G122" s="300">
        <v>2.6100000000000002E-2</v>
      </c>
      <c r="H122" s="62">
        <v>0</v>
      </c>
      <c r="I122" s="276">
        <f t="shared" si="35"/>
        <v>0</v>
      </c>
      <c r="J122" s="300">
        <v>2.6100000000000002E-2</v>
      </c>
      <c r="K122" s="61">
        <f t="shared" si="36"/>
        <v>0</v>
      </c>
      <c r="L122" s="62">
        <f t="shared" si="23"/>
        <v>0</v>
      </c>
      <c r="M122" t="s">
        <v>10</v>
      </c>
      <c r="N122" t="s">
        <v>10</v>
      </c>
      <c r="O122" s="3" t="str">
        <f t="shared" si="37"/>
        <v>E311</v>
      </c>
      <c r="P122" s="4"/>
      <c r="Q122" s="245">
        <f t="shared" si="25"/>
        <v>0</v>
      </c>
      <c r="R122" t="s">
        <v>698</v>
      </c>
      <c r="S122" s="243">
        <f>AVERAGE(F111:F122)-F122</f>
        <v>12885166.208333334</v>
      </c>
      <c r="T122" s="243">
        <f>AVERAGE(I111:I122)-I122</f>
        <v>0</v>
      </c>
      <c r="V122" s="243"/>
      <c r="W122" s="243"/>
      <c r="Y122" s="243"/>
    </row>
    <row r="123" spans="1:25" ht="15.75" outlineLevel="1" thickBot="1" x14ac:dyDescent="0.3">
      <c r="A123" s="5" t="s">
        <v>21</v>
      </c>
      <c r="C123" s="14" t="s">
        <v>12</v>
      </c>
      <c r="E123" s="255" t="s">
        <v>5</v>
      </c>
      <c r="F123" s="13"/>
      <c r="G123" s="301"/>
      <c r="H123" s="15">
        <f>SUBTOTAL(9,H111:H122)</f>
        <v>369933.13</v>
      </c>
      <c r="I123" s="275"/>
      <c r="J123" s="301"/>
      <c r="K123" s="10">
        <f>SUBTOTAL(9,K111:K122)</f>
        <v>0</v>
      </c>
      <c r="L123" s="264">
        <f>SUBTOTAL(9,L111:L122)</f>
        <v>-369933.13</v>
      </c>
      <c r="O123" s="3" t="str">
        <f>LEFT(A123,5)</f>
        <v xml:space="preserve">E311 </v>
      </c>
      <c r="P123" s="4">
        <f>-L123</f>
        <v>369933.13</v>
      </c>
      <c r="Q123" s="245">
        <f t="shared" si="25"/>
        <v>0</v>
      </c>
      <c r="S123" s="243"/>
    </row>
    <row r="124" spans="1:25" ht="15.75" outlineLevel="2" thickTop="1" x14ac:dyDescent="0.25">
      <c r="A124" s="3" t="s">
        <v>22</v>
      </c>
      <c r="B124" s="3" t="str">
        <f t="shared" ref="B124:B135" si="38">CONCATENATE(A124,"-",MONTH(E124))</f>
        <v>E311 STM Str/Impv, Colstrip 2-7</v>
      </c>
      <c r="C124" s="3" t="s">
        <v>9</v>
      </c>
      <c r="D124" s="3"/>
      <c r="E124" s="256">
        <v>43676</v>
      </c>
      <c r="F124" s="61">
        <v>4640981.3600000003</v>
      </c>
      <c r="G124" s="300">
        <v>7.4200000000000002E-2</v>
      </c>
      <c r="H124" s="62">
        <v>28696.73</v>
      </c>
      <c r="I124" s="276">
        <f t="shared" ref="I124:I135" si="39">VLOOKUP(CONCATENATE(A124,"-6"),$B$8:$F$2996,5,FALSE)</f>
        <v>0</v>
      </c>
      <c r="J124" s="300">
        <v>7.4200000000000002E-2</v>
      </c>
      <c r="K124" s="59">
        <f t="shared" ref="K124:K135" si="40">I124*J124/12</f>
        <v>0</v>
      </c>
      <c r="L124" s="62">
        <f t="shared" si="23"/>
        <v>-28696.73</v>
      </c>
      <c r="M124" t="s">
        <v>10</v>
      </c>
      <c r="O124" s="3" t="str">
        <f t="shared" ref="O124:O135" si="41">LEFT(A124,4)</f>
        <v>E311</v>
      </c>
      <c r="P124" s="4"/>
      <c r="Q124" s="245">
        <f t="shared" si="25"/>
        <v>0</v>
      </c>
      <c r="R124" t="s">
        <v>698</v>
      </c>
      <c r="S124" s="243"/>
      <c r="T124" s="243"/>
      <c r="V124" s="243"/>
      <c r="W124" s="243"/>
      <c r="Y124" s="243"/>
    </row>
    <row r="125" spans="1:25" outlineLevel="2" x14ac:dyDescent="0.25">
      <c r="A125" s="3" t="s">
        <v>22</v>
      </c>
      <c r="B125" s="3" t="str">
        <f t="shared" si="38"/>
        <v>E311 STM Str/Impv, Colstrip 2-8</v>
      </c>
      <c r="C125" s="3" t="s">
        <v>9</v>
      </c>
      <c r="D125" s="3"/>
      <c r="E125" s="256">
        <v>43708</v>
      </c>
      <c r="F125" s="61">
        <v>4652388.8</v>
      </c>
      <c r="G125" s="300">
        <v>7.4200000000000002E-2</v>
      </c>
      <c r="H125" s="62">
        <v>28732</v>
      </c>
      <c r="I125" s="276">
        <f t="shared" si="39"/>
        <v>0</v>
      </c>
      <c r="J125" s="300">
        <v>7.4200000000000002E-2</v>
      </c>
      <c r="K125" s="61">
        <f t="shared" si="40"/>
        <v>0</v>
      </c>
      <c r="L125" s="62">
        <f t="shared" si="23"/>
        <v>-28732</v>
      </c>
      <c r="M125" t="s">
        <v>10</v>
      </c>
      <c r="O125" s="3" t="str">
        <f t="shared" si="41"/>
        <v>E311</v>
      </c>
      <c r="P125" s="4"/>
      <c r="Q125" s="245">
        <f t="shared" si="25"/>
        <v>0</v>
      </c>
      <c r="R125" t="s">
        <v>698</v>
      </c>
      <c r="S125" s="243"/>
      <c r="T125" s="243"/>
      <c r="V125" s="243"/>
      <c r="W125" s="243"/>
      <c r="Y125" s="243"/>
    </row>
    <row r="126" spans="1:25" outlineLevel="2" x14ac:dyDescent="0.25">
      <c r="A126" s="3" t="s">
        <v>22</v>
      </c>
      <c r="B126" s="3" t="str">
        <f t="shared" si="38"/>
        <v>E311 STM Str/Impv, Colstrip 2-9</v>
      </c>
      <c r="C126" s="3" t="s">
        <v>9</v>
      </c>
      <c r="D126" s="3"/>
      <c r="E126" s="256">
        <v>43738</v>
      </c>
      <c r="F126" s="61">
        <v>4656191.07</v>
      </c>
      <c r="G126" s="300">
        <v>7.4200000000000002E-2</v>
      </c>
      <c r="H126" s="62">
        <v>28779.03</v>
      </c>
      <c r="I126" s="276">
        <f t="shared" si="39"/>
        <v>0</v>
      </c>
      <c r="J126" s="300">
        <v>7.4200000000000002E-2</v>
      </c>
      <c r="K126" s="61">
        <f t="shared" si="40"/>
        <v>0</v>
      </c>
      <c r="L126" s="62">
        <f t="shared" si="23"/>
        <v>-28779.03</v>
      </c>
      <c r="M126" t="s">
        <v>10</v>
      </c>
      <c r="O126" s="3" t="str">
        <f t="shared" si="41"/>
        <v>E311</v>
      </c>
      <c r="P126" s="4"/>
      <c r="Q126" s="245">
        <f t="shared" si="25"/>
        <v>0</v>
      </c>
      <c r="R126" t="s">
        <v>698</v>
      </c>
      <c r="S126" s="243"/>
      <c r="T126" s="243"/>
      <c r="V126" s="243"/>
      <c r="W126" s="243"/>
      <c r="Y126" s="243"/>
    </row>
    <row r="127" spans="1:25" outlineLevel="2" x14ac:dyDescent="0.25">
      <c r="A127" s="3" t="s">
        <v>22</v>
      </c>
      <c r="B127" s="3" t="str">
        <f t="shared" si="38"/>
        <v>E311 STM Str/Impv, Colstrip 2-10</v>
      </c>
      <c r="C127" s="3" t="s">
        <v>9</v>
      </c>
      <c r="D127" s="3"/>
      <c r="E127" s="256">
        <v>43769</v>
      </c>
      <c r="F127" s="61">
        <v>4667481.91</v>
      </c>
      <c r="G127" s="300">
        <v>7.4200000000000002E-2</v>
      </c>
      <c r="H127" s="62">
        <v>28825.690000000002</v>
      </c>
      <c r="I127" s="276">
        <f t="shared" si="39"/>
        <v>0</v>
      </c>
      <c r="J127" s="300">
        <v>7.4200000000000002E-2</v>
      </c>
      <c r="K127" s="61">
        <f t="shared" si="40"/>
        <v>0</v>
      </c>
      <c r="L127" s="62">
        <f t="shared" si="23"/>
        <v>-28825.69</v>
      </c>
      <c r="M127" t="s">
        <v>10</v>
      </c>
      <c r="O127" s="3" t="str">
        <f t="shared" si="41"/>
        <v>E311</v>
      </c>
      <c r="P127" s="4"/>
      <c r="Q127" s="245">
        <f t="shared" si="25"/>
        <v>0</v>
      </c>
      <c r="R127" t="s">
        <v>698</v>
      </c>
      <c r="S127" s="243"/>
      <c r="T127" s="243"/>
      <c r="V127" s="243"/>
      <c r="W127" s="243"/>
      <c r="Y127" s="243"/>
    </row>
    <row r="128" spans="1:25" outlineLevel="2" x14ac:dyDescent="0.25">
      <c r="A128" s="3" t="s">
        <v>22</v>
      </c>
      <c r="B128" s="3" t="str">
        <f t="shared" si="38"/>
        <v>E311 STM Str/Impv, Colstrip 2-11</v>
      </c>
      <c r="C128" s="3" t="s">
        <v>9</v>
      </c>
      <c r="D128" s="3"/>
      <c r="E128" s="256">
        <v>43799</v>
      </c>
      <c r="F128" s="61">
        <v>4674546.5199999996</v>
      </c>
      <c r="G128" s="300">
        <v>7.4200000000000002E-2</v>
      </c>
      <c r="H128" s="62">
        <v>28882.440000000002</v>
      </c>
      <c r="I128" s="276">
        <f t="shared" si="39"/>
        <v>0</v>
      </c>
      <c r="J128" s="300">
        <v>7.4200000000000002E-2</v>
      </c>
      <c r="K128" s="61">
        <f t="shared" si="40"/>
        <v>0</v>
      </c>
      <c r="L128" s="62">
        <f t="shared" si="23"/>
        <v>-28882.44</v>
      </c>
      <c r="M128" t="s">
        <v>10</v>
      </c>
      <c r="O128" s="3" t="str">
        <f t="shared" si="41"/>
        <v>E311</v>
      </c>
      <c r="P128" s="4"/>
      <c r="Q128" s="245">
        <f t="shared" si="25"/>
        <v>0</v>
      </c>
      <c r="R128" t="s">
        <v>698</v>
      </c>
      <c r="S128" s="243"/>
      <c r="T128" s="243"/>
      <c r="V128" s="243"/>
      <c r="W128" s="243"/>
      <c r="Y128" s="243"/>
    </row>
    <row r="129" spans="1:25" outlineLevel="2" x14ac:dyDescent="0.25">
      <c r="A129" s="3" t="s">
        <v>22</v>
      </c>
      <c r="B129" s="3" t="str">
        <f t="shared" si="38"/>
        <v>E311 STM Str/Impv, Colstrip 2-12</v>
      </c>
      <c r="C129" s="3" t="s">
        <v>9</v>
      </c>
      <c r="D129" s="3"/>
      <c r="E129" s="256">
        <v>43830</v>
      </c>
      <c r="F129" s="61">
        <v>0</v>
      </c>
      <c r="G129" s="300">
        <v>7.4200000000000002E-2</v>
      </c>
      <c r="H129" s="62">
        <v>14452.14</v>
      </c>
      <c r="I129" s="276">
        <f t="shared" si="39"/>
        <v>0</v>
      </c>
      <c r="J129" s="300">
        <v>7.4200000000000002E-2</v>
      </c>
      <c r="K129" s="61">
        <f t="shared" si="40"/>
        <v>0</v>
      </c>
      <c r="L129" s="62">
        <f t="shared" si="23"/>
        <v>-14452.14</v>
      </c>
      <c r="M129" t="s">
        <v>10</v>
      </c>
      <c r="O129" s="3" t="str">
        <f t="shared" si="41"/>
        <v>E311</v>
      </c>
      <c r="P129" s="4"/>
      <c r="Q129" s="245">
        <f t="shared" si="25"/>
        <v>0</v>
      </c>
      <c r="R129" t="s">
        <v>698</v>
      </c>
      <c r="S129" s="243"/>
      <c r="T129" s="243"/>
      <c r="V129" s="243"/>
      <c r="W129" s="243"/>
      <c r="Y129" s="243"/>
    </row>
    <row r="130" spans="1:25" outlineLevel="2" x14ac:dyDescent="0.25">
      <c r="A130" s="3" t="s">
        <v>22</v>
      </c>
      <c r="B130" s="3" t="str">
        <f t="shared" si="38"/>
        <v>E311 STM Str/Impv, Colstrip 2-1</v>
      </c>
      <c r="C130" s="3" t="s">
        <v>9</v>
      </c>
      <c r="D130" s="3"/>
      <c r="E130" s="256">
        <v>43861</v>
      </c>
      <c r="F130" s="61">
        <v>0</v>
      </c>
      <c r="G130" s="300">
        <v>7.4200000000000002E-2</v>
      </c>
      <c r="H130" s="62">
        <v>0</v>
      </c>
      <c r="I130" s="276">
        <f t="shared" si="39"/>
        <v>0</v>
      </c>
      <c r="J130" s="300">
        <v>7.4200000000000002E-2</v>
      </c>
      <c r="K130" s="61">
        <f t="shared" si="40"/>
        <v>0</v>
      </c>
      <c r="L130" s="62">
        <f t="shared" si="23"/>
        <v>0</v>
      </c>
      <c r="M130" t="s">
        <v>10</v>
      </c>
      <c r="O130" s="3" t="str">
        <f t="shared" si="41"/>
        <v>E311</v>
      </c>
      <c r="P130" s="4"/>
      <c r="Q130" s="245">
        <f t="shared" si="25"/>
        <v>0</v>
      </c>
      <c r="R130" t="s">
        <v>698</v>
      </c>
      <c r="S130" s="243"/>
      <c r="T130" s="243"/>
      <c r="V130" s="243"/>
      <c r="W130" s="243"/>
      <c r="Y130" s="243"/>
    </row>
    <row r="131" spans="1:25" outlineLevel="2" x14ac:dyDescent="0.25">
      <c r="A131" s="3" t="s">
        <v>22</v>
      </c>
      <c r="B131" s="3" t="str">
        <f t="shared" si="38"/>
        <v>E311 STM Str/Impv, Colstrip 2-2</v>
      </c>
      <c r="C131" s="3" t="s">
        <v>9</v>
      </c>
      <c r="D131" s="3"/>
      <c r="E131" s="256">
        <v>43889</v>
      </c>
      <c r="F131" s="61">
        <v>0</v>
      </c>
      <c r="G131" s="300">
        <v>7.4200000000000002E-2</v>
      </c>
      <c r="H131" s="62">
        <v>0</v>
      </c>
      <c r="I131" s="276">
        <f t="shared" si="39"/>
        <v>0</v>
      </c>
      <c r="J131" s="300">
        <v>7.4200000000000002E-2</v>
      </c>
      <c r="K131" s="61">
        <f t="shared" si="40"/>
        <v>0</v>
      </c>
      <c r="L131" s="62">
        <f t="shared" si="23"/>
        <v>0</v>
      </c>
      <c r="M131" t="s">
        <v>10</v>
      </c>
      <c r="O131" s="3" t="str">
        <f t="shared" si="41"/>
        <v>E311</v>
      </c>
      <c r="P131" s="4"/>
      <c r="Q131" s="245">
        <f t="shared" si="25"/>
        <v>0</v>
      </c>
      <c r="R131" t="s">
        <v>698</v>
      </c>
      <c r="S131" s="243"/>
      <c r="T131" s="243"/>
      <c r="V131" s="243"/>
      <c r="W131" s="243"/>
      <c r="Y131" s="243"/>
    </row>
    <row r="132" spans="1:25" outlineLevel="2" x14ac:dyDescent="0.25">
      <c r="A132" s="3" t="s">
        <v>22</v>
      </c>
      <c r="B132" s="3" t="str">
        <f t="shared" si="38"/>
        <v>E311 STM Str/Impv, Colstrip 2-3</v>
      </c>
      <c r="C132" s="3" t="s">
        <v>9</v>
      </c>
      <c r="D132" s="3"/>
      <c r="E132" s="256">
        <v>43921</v>
      </c>
      <c r="F132" s="61">
        <v>0</v>
      </c>
      <c r="G132" s="300">
        <v>7.4200000000000002E-2</v>
      </c>
      <c r="H132" s="62">
        <v>0</v>
      </c>
      <c r="I132" s="276">
        <f t="shared" si="39"/>
        <v>0</v>
      </c>
      <c r="J132" s="300">
        <v>7.4200000000000002E-2</v>
      </c>
      <c r="K132" s="61">
        <f t="shared" si="40"/>
        <v>0</v>
      </c>
      <c r="L132" s="62">
        <f t="shared" si="23"/>
        <v>0</v>
      </c>
      <c r="M132" t="s">
        <v>10</v>
      </c>
      <c r="O132" s="3" t="str">
        <f t="shared" si="41"/>
        <v>E311</v>
      </c>
      <c r="P132" s="4"/>
      <c r="Q132" s="245">
        <f t="shared" si="25"/>
        <v>0</v>
      </c>
      <c r="R132" t="s">
        <v>698</v>
      </c>
      <c r="S132" s="243"/>
      <c r="T132" s="243"/>
      <c r="V132" s="243"/>
      <c r="W132" s="243"/>
      <c r="Y132" s="243"/>
    </row>
    <row r="133" spans="1:25" outlineLevel="2" x14ac:dyDescent="0.25">
      <c r="A133" s="3" t="s">
        <v>22</v>
      </c>
      <c r="B133" s="3" t="str">
        <f t="shared" si="38"/>
        <v>E311 STM Str/Impv, Colstrip 2-4</v>
      </c>
      <c r="C133" s="3" t="s">
        <v>9</v>
      </c>
      <c r="D133" s="3"/>
      <c r="E133" s="256">
        <v>43951</v>
      </c>
      <c r="F133" s="61">
        <v>0</v>
      </c>
      <c r="G133" s="300">
        <v>7.4200000000000002E-2</v>
      </c>
      <c r="H133" s="62">
        <v>0</v>
      </c>
      <c r="I133" s="276">
        <f t="shared" si="39"/>
        <v>0</v>
      </c>
      <c r="J133" s="300">
        <v>7.4200000000000002E-2</v>
      </c>
      <c r="K133" s="61">
        <f t="shared" si="40"/>
        <v>0</v>
      </c>
      <c r="L133" s="62">
        <f t="shared" si="23"/>
        <v>0</v>
      </c>
      <c r="M133" t="s">
        <v>10</v>
      </c>
      <c r="O133" s="3" t="str">
        <f t="shared" si="41"/>
        <v>E311</v>
      </c>
      <c r="P133" s="4"/>
      <c r="Q133" s="245">
        <f t="shared" si="25"/>
        <v>0</v>
      </c>
      <c r="R133" t="s">
        <v>698</v>
      </c>
      <c r="S133" s="243"/>
      <c r="T133" s="243"/>
      <c r="V133" s="243"/>
      <c r="W133" s="243"/>
      <c r="Y133" s="243"/>
    </row>
    <row r="134" spans="1:25" outlineLevel="2" x14ac:dyDescent="0.25">
      <c r="A134" s="3" t="s">
        <v>22</v>
      </c>
      <c r="B134" s="3" t="str">
        <f t="shared" si="38"/>
        <v>E311 STM Str/Impv, Colstrip 2-5</v>
      </c>
      <c r="C134" s="3" t="s">
        <v>9</v>
      </c>
      <c r="D134" s="3"/>
      <c r="E134" s="256">
        <v>43982</v>
      </c>
      <c r="F134" s="61">
        <v>0</v>
      </c>
      <c r="G134" s="300">
        <v>7.4200000000000002E-2</v>
      </c>
      <c r="H134" s="62">
        <v>0</v>
      </c>
      <c r="I134" s="276">
        <f t="shared" si="39"/>
        <v>0</v>
      </c>
      <c r="J134" s="300">
        <v>7.4200000000000002E-2</v>
      </c>
      <c r="K134" s="61">
        <f t="shared" si="40"/>
        <v>0</v>
      </c>
      <c r="L134" s="62">
        <f t="shared" si="23"/>
        <v>0</v>
      </c>
      <c r="M134" t="s">
        <v>10</v>
      </c>
      <c r="O134" s="3" t="str">
        <f t="shared" si="41"/>
        <v>E311</v>
      </c>
      <c r="P134" s="4"/>
      <c r="Q134" s="245">
        <f t="shared" si="25"/>
        <v>0</v>
      </c>
      <c r="R134" t="s">
        <v>698</v>
      </c>
      <c r="S134" s="243"/>
      <c r="T134" s="243"/>
      <c r="V134" s="243"/>
      <c r="W134" s="243"/>
      <c r="Y134" s="243"/>
    </row>
    <row r="135" spans="1:25" outlineLevel="2" x14ac:dyDescent="0.25">
      <c r="A135" s="3" t="s">
        <v>22</v>
      </c>
      <c r="B135" s="3" t="str">
        <f t="shared" si="38"/>
        <v>E311 STM Str/Impv, Colstrip 2-6</v>
      </c>
      <c r="C135" s="3" t="s">
        <v>9</v>
      </c>
      <c r="D135" s="3"/>
      <c r="E135" s="256">
        <v>44012</v>
      </c>
      <c r="F135" s="61">
        <v>0</v>
      </c>
      <c r="G135" s="300">
        <v>7.4200000000000002E-2</v>
      </c>
      <c r="H135" s="62">
        <v>0</v>
      </c>
      <c r="I135" s="276">
        <f t="shared" si="39"/>
        <v>0</v>
      </c>
      <c r="J135" s="300">
        <v>7.4200000000000002E-2</v>
      </c>
      <c r="K135" s="61">
        <f t="shared" si="40"/>
        <v>0</v>
      </c>
      <c r="L135" s="62">
        <f t="shared" ref="L135:L198" si="42">ROUND(K135-H135,2)</f>
        <v>0</v>
      </c>
      <c r="M135" t="s">
        <v>10</v>
      </c>
      <c r="O135" s="3" t="str">
        <f t="shared" si="41"/>
        <v>E311</v>
      </c>
      <c r="P135" s="4"/>
      <c r="Q135" s="245">
        <f t="shared" si="25"/>
        <v>0</v>
      </c>
      <c r="R135" t="s">
        <v>698</v>
      </c>
      <c r="S135" s="243">
        <f>AVERAGE(F124:F135)-F135</f>
        <v>1940965.8049999999</v>
      </c>
      <c r="T135" s="243">
        <f>AVERAGE(I124:I135)-I135</f>
        <v>0</v>
      </c>
      <c r="V135" s="243"/>
      <c r="W135" s="243"/>
      <c r="Y135" s="243"/>
    </row>
    <row r="136" spans="1:25" ht="15.75" outlineLevel="1" thickBot="1" x14ac:dyDescent="0.3">
      <c r="A136" s="5" t="s">
        <v>23</v>
      </c>
      <c r="C136" s="14" t="s">
        <v>12</v>
      </c>
      <c r="E136" s="255" t="s">
        <v>5</v>
      </c>
      <c r="F136" s="13"/>
      <c r="G136" s="301"/>
      <c r="H136" s="15">
        <f>SUBTOTAL(9,H124:H135)</f>
        <v>158368.03000000003</v>
      </c>
      <c r="I136" s="275"/>
      <c r="J136" s="301"/>
      <c r="K136" s="10">
        <f>SUBTOTAL(9,K124:K135)</f>
        <v>0</v>
      </c>
      <c r="L136" s="264">
        <f>SUBTOTAL(9,L124:L135)</f>
        <v>-158368.02999999997</v>
      </c>
      <c r="O136" s="3" t="str">
        <f>LEFT(A136,5)</f>
        <v xml:space="preserve">E311 </v>
      </c>
      <c r="P136" s="4">
        <f>-L136</f>
        <v>158368.02999999997</v>
      </c>
      <c r="Q136" s="245">
        <f t="shared" si="25"/>
        <v>0</v>
      </c>
      <c r="S136" s="243"/>
    </row>
    <row r="137" spans="1:25" ht="15.75" outlineLevel="2" thickTop="1" x14ac:dyDescent="0.25">
      <c r="A137" s="3" t="s">
        <v>24</v>
      </c>
      <c r="B137" s="3" t="str">
        <f t="shared" ref="B137:B148" si="43">CONCATENATE(A137,"-",MONTH(E137))</f>
        <v>E311 STM Str/Impv, Colstrip 3-7</v>
      </c>
      <c r="C137" s="3" t="s">
        <v>9</v>
      </c>
      <c r="D137" s="3"/>
      <c r="E137" s="256">
        <v>43676</v>
      </c>
      <c r="F137" s="61">
        <v>30191164.789999999</v>
      </c>
      <c r="G137" s="300">
        <v>3.4099999999999998E-2</v>
      </c>
      <c r="H137" s="62">
        <v>85793.22</v>
      </c>
      <c r="I137" s="276">
        <f t="shared" ref="I137:I148" si="44">VLOOKUP(CONCATENATE(A137,"-6"),$B$8:$F$2996,5,FALSE)</f>
        <v>30864171.719999999</v>
      </c>
      <c r="J137" s="300">
        <v>3.4099999999999998E-2</v>
      </c>
      <c r="K137" s="59">
        <f t="shared" ref="K137:K148" si="45">I137*J137/12</f>
        <v>87705.687970999992</v>
      </c>
      <c r="L137" s="62">
        <f t="shared" si="42"/>
        <v>1912.47</v>
      </c>
      <c r="M137" t="s">
        <v>10</v>
      </c>
      <c r="O137" s="3" t="str">
        <f t="shared" ref="O137:O148" si="46">LEFT(A137,4)</f>
        <v>E311</v>
      </c>
      <c r="P137" s="4"/>
      <c r="Q137" s="245">
        <f t="shared" si="25"/>
        <v>0</v>
      </c>
      <c r="R137" t="s">
        <v>699</v>
      </c>
      <c r="S137" s="243"/>
      <c r="T137" s="243"/>
      <c r="V137" s="243"/>
      <c r="W137" s="243"/>
      <c r="Y137" s="243"/>
    </row>
    <row r="138" spans="1:25" outlineLevel="2" x14ac:dyDescent="0.25">
      <c r="A138" s="3" t="s">
        <v>24</v>
      </c>
      <c r="B138" s="3" t="str">
        <f t="shared" si="43"/>
        <v>E311 STM Str/Impv, Colstrip 3-8</v>
      </c>
      <c r="C138" s="3" t="s">
        <v>9</v>
      </c>
      <c r="D138" s="3"/>
      <c r="E138" s="256">
        <v>43708</v>
      </c>
      <c r="F138" s="61">
        <v>30683345.73</v>
      </c>
      <c r="G138" s="300">
        <v>3.4099999999999998E-2</v>
      </c>
      <c r="H138" s="62">
        <v>86492.540000000008</v>
      </c>
      <c r="I138" s="276">
        <f t="shared" si="44"/>
        <v>30864171.719999999</v>
      </c>
      <c r="J138" s="300">
        <v>3.4099999999999998E-2</v>
      </c>
      <c r="K138" s="61">
        <f t="shared" si="45"/>
        <v>87705.687970999992</v>
      </c>
      <c r="L138" s="62">
        <f t="shared" si="42"/>
        <v>1213.1500000000001</v>
      </c>
      <c r="M138" t="s">
        <v>10</v>
      </c>
      <c r="O138" s="3" t="str">
        <f t="shared" si="46"/>
        <v>E311</v>
      </c>
      <c r="P138" s="4"/>
      <c r="Q138" s="245">
        <f t="shared" si="25"/>
        <v>0</v>
      </c>
      <c r="R138" t="s">
        <v>699</v>
      </c>
      <c r="S138" s="243"/>
      <c r="T138" s="243"/>
      <c r="V138" s="243"/>
      <c r="W138" s="243"/>
      <c r="Y138" s="243"/>
    </row>
    <row r="139" spans="1:25" outlineLevel="2" x14ac:dyDescent="0.25">
      <c r="A139" s="3" t="s">
        <v>24</v>
      </c>
      <c r="B139" s="3" t="str">
        <f t="shared" si="43"/>
        <v>E311 STM Str/Impv, Colstrip 3-9</v>
      </c>
      <c r="C139" s="3" t="s">
        <v>9</v>
      </c>
      <c r="D139" s="3"/>
      <c r="E139" s="256">
        <v>43738</v>
      </c>
      <c r="F139" s="61">
        <v>30673149.98</v>
      </c>
      <c r="G139" s="300">
        <v>3.4099999999999998E-2</v>
      </c>
      <c r="H139" s="62">
        <v>87177.35</v>
      </c>
      <c r="I139" s="276">
        <f t="shared" si="44"/>
        <v>30864171.719999999</v>
      </c>
      <c r="J139" s="300">
        <v>3.4099999999999998E-2</v>
      </c>
      <c r="K139" s="61">
        <f t="shared" si="45"/>
        <v>87705.687970999992</v>
      </c>
      <c r="L139" s="62">
        <f t="shared" si="42"/>
        <v>528.34</v>
      </c>
      <c r="M139" t="s">
        <v>10</v>
      </c>
      <c r="O139" s="3" t="str">
        <f t="shared" si="46"/>
        <v>E311</v>
      </c>
      <c r="P139" s="4"/>
      <c r="Q139" s="245">
        <f t="shared" si="25"/>
        <v>0</v>
      </c>
      <c r="R139" t="s">
        <v>699</v>
      </c>
      <c r="S139" s="243"/>
      <c r="T139" s="243"/>
      <c r="V139" s="243"/>
      <c r="W139" s="243"/>
      <c r="Y139" s="243"/>
    </row>
    <row r="140" spans="1:25" outlineLevel="2" x14ac:dyDescent="0.25">
      <c r="A140" s="3" t="s">
        <v>24</v>
      </c>
      <c r="B140" s="3" t="str">
        <f t="shared" si="43"/>
        <v>E311 STM Str/Impv, Colstrip 3-10</v>
      </c>
      <c r="C140" s="3" t="s">
        <v>9</v>
      </c>
      <c r="D140" s="3"/>
      <c r="E140" s="256">
        <v>43769</v>
      </c>
      <c r="F140" s="61">
        <v>30781809.73</v>
      </c>
      <c r="G140" s="300">
        <v>3.4099999999999998E-2</v>
      </c>
      <c r="H140" s="62">
        <v>87317.25</v>
      </c>
      <c r="I140" s="276">
        <f t="shared" si="44"/>
        <v>30864171.719999999</v>
      </c>
      <c r="J140" s="300">
        <v>3.4099999999999998E-2</v>
      </c>
      <c r="K140" s="61">
        <f t="shared" si="45"/>
        <v>87705.687970999992</v>
      </c>
      <c r="L140" s="62">
        <f t="shared" si="42"/>
        <v>388.44</v>
      </c>
      <c r="M140" t="s">
        <v>10</v>
      </c>
      <c r="O140" s="3" t="str">
        <f t="shared" si="46"/>
        <v>E311</v>
      </c>
      <c r="P140" s="4"/>
      <c r="Q140" s="245">
        <f t="shared" si="25"/>
        <v>0</v>
      </c>
      <c r="R140" t="s">
        <v>699</v>
      </c>
      <c r="S140" s="243"/>
      <c r="T140" s="243"/>
      <c r="V140" s="243"/>
      <c r="W140" s="243"/>
      <c r="Y140" s="243"/>
    </row>
    <row r="141" spans="1:25" outlineLevel="2" x14ac:dyDescent="0.25">
      <c r="A141" s="3" t="s">
        <v>24</v>
      </c>
      <c r="B141" s="3" t="str">
        <f t="shared" si="43"/>
        <v>E311 STM Str/Impv, Colstrip 3-11</v>
      </c>
      <c r="C141" s="3" t="s">
        <v>9</v>
      </c>
      <c r="D141" s="3"/>
      <c r="E141" s="256">
        <v>43799</v>
      </c>
      <c r="F141" s="61">
        <v>30802763.530000001</v>
      </c>
      <c r="G141" s="300">
        <v>3.4099999999999998E-2</v>
      </c>
      <c r="H141" s="62">
        <v>87501.41</v>
      </c>
      <c r="I141" s="276">
        <f t="shared" si="44"/>
        <v>30864171.719999999</v>
      </c>
      <c r="J141" s="300">
        <v>3.4099999999999998E-2</v>
      </c>
      <c r="K141" s="61">
        <f t="shared" si="45"/>
        <v>87705.687970999992</v>
      </c>
      <c r="L141" s="62">
        <f t="shared" si="42"/>
        <v>204.28</v>
      </c>
      <c r="M141" t="s">
        <v>10</v>
      </c>
      <c r="O141" s="3" t="str">
        <f t="shared" si="46"/>
        <v>E311</v>
      </c>
      <c r="P141" s="4"/>
      <c r="Q141" s="245">
        <f t="shared" si="25"/>
        <v>0</v>
      </c>
      <c r="R141" t="s">
        <v>699</v>
      </c>
      <c r="S141" s="243"/>
      <c r="T141" s="243"/>
      <c r="V141" s="243"/>
      <c r="W141" s="243"/>
      <c r="Y141" s="243"/>
    </row>
    <row r="142" spans="1:25" outlineLevel="2" x14ac:dyDescent="0.25">
      <c r="A142" s="3" t="s">
        <v>24</v>
      </c>
      <c r="B142" s="3" t="str">
        <f t="shared" si="43"/>
        <v>E311 STM Str/Impv, Colstrip 3-12</v>
      </c>
      <c r="C142" s="3" t="s">
        <v>9</v>
      </c>
      <c r="D142" s="3"/>
      <c r="E142" s="256">
        <v>43830</v>
      </c>
      <c r="F142" s="61">
        <v>30853250.18</v>
      </c>
      <c r="G142" s="300">
        <v>3.4099999999999998E-2</v>
      </c>
      <c r="H142" s="62">
        <v>87602.92</v>
      </c>
      <c r="I142" s="276">
        <f t="shared" si="44"/>
        <v>30864171.719999999</v>
      </c>
      <c r="J142" s="300">
        <v>3.4099999999999998E-2</v>
      </c>
      <c r="K142" s="61">
        <f t="shared" si="45"/>
        <v>87705.687970999992</v>
      </c>
      <c r="L142" s="62">
        <f t="shared" si="42"/>
        <v>102.77</v>
      </c>
      <c r="M142" t="s">
        <v>10</v>
      </c>
      <c r="O142" s="3" t="str">
        <f t="shared" si="46"/>
        <v>E311</v>
      </c>
      <c r="P142" s="4"/>
      <c r="Q142" s="245">
        <f t="shared" si="25"/>
        <v>0</v>
      </c>
      <c r="R142" t="s">
        <v>699</v>
      </c>
      <c r="S142" s="243"/>
      <c r="T142" s="243"/>
      <c r="V142" s="243"/>
      <c r="W142" s="243"/>
      <c r="Y142" s="243"/>
    </row>
    <row r="143" spans="1:25" outlineLevel="2" x14ac:dyDescent="0.25">
      <c r="A143" s="3" t="s">
        <v>24</v>
      </c>
      <c r="B143" s="3" t="str">
        <f t="shared" si="43"/>
        <v>E311 STM Str/Impv, Colstrip 3-1</v>
      </c>
      <c r="C143" s="3" t="s">
        <v>9</v>
      </c>
      <c r="D143" s="3"/>
      <c r="E143" s="256">
        <v>43861</v>
      </c>
      <c r="F143" s="61">
        <v>30864171.719999999</v>
      </c>
      <c r="G143" s="300">
        <v>3.4099999999999998E-2</v>
      </c>
      <c r="H143" s="62">
        <v>87690.17</v>
      </c>
      <c r="I143" s="276">
        <f t="shared" si="44"/>
        <v>30864171.719999999</v>
      </c>
      <c r="J143" s="300">
        <v>3.4099999999999998E-2</v>
      </c>
      <c r="K143" s="61">
        <f t="shared" si="45"/>
        <v>87705.687970999992</v>
      </c>
      <c r="L143" s="62">
        <f t="shared" si="42"/>
        <v>15.52</v>
      </c>
      <c r="M143" t="s">
        <v>10</v>
      </c>
      <c r="O143" s="3" t="str">
        <f t="shared" si="46"/>
        <v>E311</v>
      </c>
      <c r="P143" s="4"/>
      <c r="Q143" s="245">
        <f t="shared" si="25"/>
        <v>0</v>
      </c>
      <c r="R143" t="s">
        <v>699</v>
      </c>
      <c r="S143" s="243"/>
      <c r="T143" s="243"/>
      <c r="V143" s="243"/>
      <c r="W143" s="243"/>
      <c r="Y143" s="243"/>
    </row>
    <row r="144" spans="1:25" outlineLevel="2" x14ac:dyDescent="0.25">
      <c r="A144" s="3" t="s">
        <v>24</v>
      </c>
      <c r="B144" s="3" t="str">
        <f t="shared" si="43"/>
        <v>E311 STM Str/Impv, Colstrip 3-2</v>
      </c>
      <c r="C144" s="3" t="s">
        <v>9</v>
      </c>
      <c r="D144" s="3"/>
      <c r="E144" s="256">
        <v>43889</v>
      </c>
      <c r="F144" s="61">
        <v>30864171.719999999</v>
      </c>
      <c r="G144" s="300">
        <v>3.4099999999999998E-2</v>
      </c>
      <c r="H144" s="62">
        <v>87705.680000000008</v>
      </c>
      <c r="I144" s="276">
        <f t="shared" si="44"/>
        <v>30864171.719999999</v>
      </c>
      <c r="J144" s="300">
        <v>3.4099999999999998E-2</v>
      </c>
      <c r="K144" s="61">
        <f t="shared" si="45"/>
        <v>87705.687970999992</v>
      </c>
      <c r="L144" s="62">
        <f t="shared" si="42"/>
        <v>0.01</v>
      </c>
      <c r="M144" t="s">
        <v>10</v>
      </c>
      <c r="O144" s="3" t="str">
        <f t="shared" si="46"/>
        <v>E311</v>
      </c>
      <c r="P144" s="4"/>
      <c r="Q144" s="245">
        <f t="shared" si="25"/>
        <v>0</v>
      </c>
      <c r="R144" t="s">
        <v>699</v>
      </c>
      <c r="S144" s="243"/>
      <c r="T144" s="243"/>
      <c r="V144" s="243"/>
      <c r="W144" s="243"/>
      <c r="Y144" s="243"/>
    </row>
    <row r="145" spans="1:25" outlineLevel="2" x14ac:dyDescent="0.25">
      <c r="A145" s="3" t="s">
        <v>24</v>
      </c>
      <c r="B145" s="3" t="str">
        <f t="shared" si="43"/>
        <v>E311 STM Str/Impv, Colstrip 3-3</v>
      </c>
      <c r="C145" s="3" t="s">
        <v>9</v>
      </c>
      <c r="D145" s="3"/>
      <c r="E145" s="256">
        <v>43921</v>
      </c>
      <c r="F145" s="61">
        <v>30864171.719999999</v>
      </c>
      <c r="G145" s="300">
        <v>3.4099999999999998E-2</v>
      </c>
      <c r="H145" s="62">
        <v>87705.680000000008</v>
      </c>
      <c r="I145" s="276">
        <f t="shared" si="44"/>
        <v>30864171.719999999</v>
      </c>
      <c r="J145" s="300">
        <v>3.4099999999999998E-2</v>
      </c>
      <c r="K145" s="61">
        <f t="shared" si="45"/>
        <v>87705.687970999992</v>
      </c>
      <c r="L145" s="62">
        <f t="shared" si="42"/>
        <v>0.01</v>
      </c>
      <c r="M145" t="s">
        <v>10</v>
      </c>
      <c r="O145" s="3" t="str">
        <f t="shared" si="46"/>
        <v>E311</v>
      </c>
      <c r="P145" s="4"/>
      <c r="Q145" s="245">
        <f t="shared" si="25"/>
        <v>0</v>
      </c>
      <c r="R145" t="s">
        <v>699</v>
      </c>
      <c r="S145" s="243"/>
      <c r="T145" s="243"/>
      <c r="V145" s="243"/>
      <c r="W145" s="243"/>
      <c r="Y145" s="243"/>
    </row>
    <row r="146" spans="1:25" outlineLevel="2" x14ac:dyDescent="0.25">
      <c r="A146" s="3" t="s">
        <v>24</v>
      </c>
      <c r="B146" s="3" t="str">
        <f t="shared" si="43"/>
        <v>E311 STM Str/Impv, Colstrip 3-4</v>
      </c>
      <c r="C146" s="3" t="s">
        <v>9</v>
      </c>
      <c r="D146" s="3"/>
      <c r="E146" s="256">
        <v>43951</v>
      </c>
      <c r="F146" s="61">
        <v>30864171.719999999</v>
      </c>
      <c r="G146" s="300">
        <v>3.4099999999999998E-2</v>
      </c>
      <c r="H146" s="62">
        <v>87705.680000000008</v>
      </c>
      <c r="I146" s="276">
        <f t="shared" si="44"/>
        <v>30864171.719999999</v>
      </c>
      <c r="J146" s="300">
        <v>3.4099999999999998E-2</v>
      </c>
      <c r="K146" s="61">
        <f t="shared" si="45"/>
        <v>87705.687970999992</v>
      </c>
      <c r="L146" s="62">
        <f t="shared" si="42"/>
        <v>0.01</v>
      </c>
      <c r="M146" t="s">
        <v>10</v>
      </c>
      <c r="O146" s="3" t="str">
        <f t="shared" si="46"/>
        <v>E311</v>
      </c>
      <c r="P146" s="4"/>
      <c r="Q146" s="245">
        <f t="shared" si="25"/>
        <v>0</v>
      </c>
      <c r="R146" t="s">
        <v>699</v>
      </c>
      <c r="S146" s="243"/>
      <c r="T146" s="243"/>
      <c r="V146" s="243"/>
      <c r="W146" s="243"/>
      <c r="Y146" s="243"/>
    </row>
    <row r="147" spans="1:25" outlineLevel="2" x14ac:dyDescent="0.25">
      <c r="A147" s="3" t="s">
        <v>24</v>
      </c>
      <c r="B147" s="3" t="str">
        <f t="shared" si="43"/>
        <v>E311 STM Str/Impv, Colstrip 3-5</v>
      </c>
      <c r="C147" s="3" t="s">
        <v>9</v>
      </c>
      <c r="D147" s="3"/>
      <c r="E147" s="256">
        <v>43982</v>
      </c>
      <c r="F147" s="61">
        <v>30864171.719999999</v>
      </c>
      <c r="G147" s="300">
        <v>3.4099999999999998E-2</v>
      </c>
      <c r="H147" s="62">
        <v>87705.680000000008</v>
      </c>
      <c r="I147" s="276">
        <f t="shared" si="44"/>
        <v>30864171.719999999</v>
      </c>
      <c r="J147" s="300">
        <v>3.4099999999999998E-2</v>
      </c>
      <c r="K147" s="61">
        <f t="shared" si="45"/>
        <v>87705.687970999992</v>
      </c>
      <c r="L147" s="62">
        <f t="shared" si="42"/>
        <v>0.01</v>
      </c>
      <c r="M147" t="s">
        <v>10</v>
      </c>
      <c r="O147" s="3" t="str">
        <f t="shared" si="46"/>
        <v>E311</v>
      </c>
      <c r="P147" s="4"/>
      <c r="Q147" s="245">
        <f t="shared" ref="Q147:Q223" si="47">IF(E147=DATE(2020,6,30),I147,0)</f>
        <v>0</v>
      </c>
      <c r="R147" t="s">
        <v>699</v>
      </c>
      <c r="S147" s="243"/>
      <c r="T147" s="243"/>
      <c r="V147" s="243"/>
      <c r="W147" s="243"/>
      <c r="Y147" s="243"/>
    </row>
    <row r="148" spans="1:25" outlineLevel="2" x14ac:dyDescent="0.25">
      <c r="A148" s="3" t="s">
        <v>24</v>
      </c>
      <c r="B148" s="3" t="str">
        <f t="shared" si="43"/>
        <v>E311 STM Str/Impv, Colstrip 3-6</v>
      </c>
      <c r="C148" s="3" t="s">
        <v>9</v>
      </c>
      <c r="D148" s="3"/>
      <c r="E148" s="256">
        <v>44012</v>
      </c>
      <c r="F148" s="61">
        <v>30864171.719999999</v>
      </c>
      <c r="G148" s="300">
        <v>3.4099999999999998E-2</v>
      </c>
      <c r="H148" s="62">
        <v>87705.680000000008</v>
      </c>
      <c r="I148" s="276">
        <f t="shared" si="44"/>
        <v>30864171.719999999</v>
      </c>
      <c r="J148" s="300">
        <v>3.4099999999999998E-2</v>
      </c>
      <c r="K148" s="61">
        <f t="shared" si="45"/>
        <v>87705.687970999992</v>
      </c>
      <c r="L148" s="62">
        <f t="shared" si="42"/>
        <v>0.01</v>
      </c>
      <c r="M148" t="s">
        <v>10</v>
      </c>
      <c r="O148" s="3" t="str">
        <f t="shared" si="46"/>
        <v>E311</v>
      </c>
      <c r="P148" s="4"/>
      <c r="Q148" s="245">
        <f t="shared" si="47"/>
        <v>30864171.719999999</v>
      </c>
      <c r="R148" t="s">
        <v>699</v>
      </c>
      <c r="S148" s="243">
        <f>AVERAGE(F137:F148)-F148</f>
        <v>-99962.198333323002</v>
      </c>
      <c r="T148" s="243">
        <f>AVERAGE(I137:I148)-I148</f>
        <v>0</v>
      </c>
      <c r="V148" s="243"/>
      <c r="W148" s="243"/>
      <c r="Y148" s="243"/>
    </row>
    <row r="149" spans="1:25" ht="15.75" outlineLevel="1" thickBot="1" x14ac:dyDescent="0.3">
      <c r="A149" s="5" t="s">
        <v>25</v>
      </c>
      <c r="C149" s="14" t="s">
        <v>12</v>
      </c>
      <c r="E149" s="255" t="s">
        <v>5</v>
      </c>
      <c r="F149" s="13"/>
      <c r="G149" s="301"/>
      <c r="H149" s="15">
        <f>SUBTOTAL(9,H137:H148)</f>
        <v>1048103.2600000002</v>
      </c>
      <c r="I149" s="275"/>
      <c r="J149" s="301"/>
      <c r="K149" s="10">
        <f>SUBTOTAL(9,K137:K148)</f>
        <v>1052468.255652</v>
      </c>
      <c r="L149" s="264">
        <f>SUBTOTAL(9,L137:L148)</f>
        <v>4365.0200000000023</v>
      </c>
      <c r="O149" s="3" t="str">
        <f>LEFT(A149,5)</f>
        <v xml:space="preserve">E311 </v>
      </c>
      <c r="P149" s="4">
        <f>-L149</f>
        <v>-4365.0200000000023</v>
      </c>
      <c r="Q149" s="245">
        <f t="shared" si="47"/>
        <v>0</v>
      </c>
      <c r="S149" s="243"/>
    </row>
    <row r="150" spans="1:25" s="3" customFormat="1" ht="15.75" outlineLevel="2" thickTop="1" x14ac:dyDescent="0.25">
      <c r="A150" s="16" t="s">
        <v>26</v>
      </c>
      <c r="B150" s="16" t="str">
        <f t="shared" ref="B150:B161" si="48">CONCATENATE(A150,"-",MONTH(E150))</f>
        <v>E311 STM Str/Impv, Colstrip 3-4 Com-7</v>
      </c>
      <c r="C150" s="16" t="s">
        <v>9</v>
      </c>
      <c r="D150" s="16"/>
      <c r="E150" s="257">
        <v>43676</v>
      </c>
      <c r="F150" s="18">
        <v>70041117.890000001</v>
      </c>
      <c r="G150" s="302" t="s">
        <v>759</v>
      </c>
      <c r="H150" s="17">
        <v>185025.28</v>
      </c>
      <c r="I150" s="278">
        <f t="shared" ref="I150:I174" si="49">VLOOKUP(CONCATENATE(A150,"-6"),$B$8:$F$2996,5,FALSE)</f>
        <v>70108668.859999999</v>
      </c>
      <c r="J150" s="302" t="s">
        <v>759</v>
      </c>
      <c r="K150" s="18">
        <f>VLOOKUP(CONCATENATE(A150,"-6"),B$9:$H$2996,7,0)</f>
        <v>185079.30000000002</v>
      </c>
      <c r="L150" s="17">
        <f t="shared" si="42"/>
        <v>54.02</v>
      </c>
      <c r="M150" s="3" t="s">
        <v>27</v>
      </c>
      <c r="N150" t="s">
        <v>10</v>
      </c>
      <c r="O150" s="3" t="str">
        <f t="shared" ref="O150:O161" si="50">LEFT(A150,4)</f>
        <v>E311</v>
      </c>
      <c r="P150" s="4"/>
      <c r="Q150" s="245">
        <f t="shared" si="47"/>
        <v>0</v>
      </c>
      <c r="R150" t="s">
        <v>699</v>
      </c>
      <c r="S150" s="243"/>
      <c r="T150" s="243"/>
      <c r="V150" s="243"/>
      <c r="W150" s="243"/>
      <c r="Y150" s="243"/>
    </row>
    <row r="151" spans="1:25" s="3" customFormat="1" outlineLevel="2" x14ac:dyDescent="0.25">
      <c r="A151" s="16" t="s">
        <v>26</v>
      </c>
      <c r="B151" s="16" t="str">
        <f t="shared" si="48"/>
        <v>E311 STM Str/Impv, Colstrip 3-4 Com-8</v>
      </c>
      <c r="C151" s="16" t="s">
        <v>9</v>
      </c>
      <c r="D151" s="16"/>
      <c r="E151" s="257">
        <v>43708</v>
      </c>
      <c r="F151" s="18">
        <v>70041117.890000001</v>
      </c>
      <c r="G151" s="302" t="s">
        <v>759</v>
      </c>
      <c r="H151" s="17">
        <v>185025.28</v>
      </c>
      <c r="I151" s="278">
        <f t="shared" si="49"/>
        <v>70108668.859999999</v>
      </c>
      <c r="J151" s="302" t="s">
        <v>759</v>
      </c>
      <c r="K151" s="18">
        <f>VLOOKUP(CONCATENATE(A151,"-6"),B$9:$H$2996,7,0)</f>
        <v>185079.30000000002</v>
      </c>
      <c r="L151" s="17">
        <f t="shared" si="42"/>
        <v>54.02</v>
      </c>
      <c r="M151" s="3" t="s">
        <v>27</v>
      </c>
      <c r="N151" t="s">
        <v>10</v>
      </c>
      <c r="O151" s="3" t="str">
        <f t="shared" si="50"/>
        <v>E311</v>
      </c>
      <c r="P151" s="4"/>
      <c r="Q151" s="245">
        <f t="shared" si="47"/>
        <v>0</v>
      </c>
      <c r="R151" t="s">
        <v>699</v>
      </c>
      <c r="S151" s="243"/>
      <c r="T151" s="243"/>
      <c r="V151" s="243"/>
      <c r="W151" s="243"/>
      <c r="Y151" s="243"/>
    </row>
    <row r="152" spans="1:25" s="3" customFormat="1" outlineLevel="2" x14ac:dyDescent="0.25">
      <c r="A152" s="16" t="s">
        <v>26</v>
      </c>
      <c r="B152" s="16" t="str">
        <f t="shared" si="48"/>
        <v>E311 STM Str/Impv, Colstrip 3-4 Com-9</v>
      </c>
      <c r="C152" s="16" t="s">
        <v>9</v>
      </c>
      <c r="D152" s="16"/>
      <c r="E152" s="257">
        <v>43738</v>
      </c>
      <c r="F152" s="18">
        <v>70041117.890000001</v>
      </c>
      <c r="G152" s="302" t="s">
        <v>759</v>
      </c>
      <c r="H152" s="17">
        <v>185025.28</v>
      </c>
      <c r="I152" s="278">
        <f t="shared" si="49"/>
        <v>70108668.859999999</v>
      </c>
      <c r="J152" s="302" t="s">
        <v>759</v>
      </c>
      <c r="K152" s="18">
        <f>VLOOKUP(CONCATENATE(A152,"-6"),B$9:$H$2996,7,0)</f>
        <v>185079.30000000002</v>
      </c>
      <c r="L152" s="17">
        <f t="shared" si="42"/>
        <v>54.02</v>
      </c>
      <c r="M152" s="3" t="s">
        <v>27</v>
      </c>
      <c r="N152" t="s">
        <v>10</v>
      </c>
      <c r="O152" s="3" t="str">
        <f t="shared" si="50"/>
        <v>E311</v>
      </c>
      <c r="P152" s="4"/>
      <c r="Q152" s="245">
        <f t="shared" si="47"/>
        <v>0</v>
      </c>
      <c r="R152" t="s">
        <v>699</v>
      </c>
      <c r="S152" s="243"/>
      <c r="T152" s="243"/>
      <c r="V152" s="243"/>
      <c r="W152" s="243"/>
      <c r="Y152" s="243"/>
    </row>
    <row r="153" spans="1:25" s="3" customFormat="1" outlineLevel="2" x14ac:dyDescent="0.25">
      <c r="A153" s="16" t="s">
        <v>26</v>
      </c>
      <c r="B153" s="16" t="str">
        <f t="shared" si="48"/>
        <v>E311 STM Str/Impv, Colstrip 3-4 Com-10</v>
      </c>
      <c r="C153" s="16" t="s">
        <v>9</v>
      </c>
      <c r="D153" s="16"/>
      <c r="E153" s="257">
        <v>43769</v>
      </c>
      <c r="F153" s="18">
        <v>70041117.890000001</v>
      </c>
      <c r="G153" s="302" t="s">
        <v>759</v>
      </c>
      <c r="H153" s="17">
        <v>185025.28</v>
      </c>
      <c r="I153" s="278">
        <f t="shared" si="49"/>
        <v>70108668.859999999</v>
      </c>
      <c r="J153" s="302" t="s">
        <v>759</v>
      </c>
      <c r="K153" s="18">
        <f>VLOOKUP(CONCATENATE(A153,"-6"),B$9:$H$2996,7,0)</f>
        <v>185079.30000000002</v>
      </c>
      <c r="L153" s="17">
        <f t="shared" si="42"/>
        <v>54.02</v>
      </c>
      <c r="M153" s="3" t="s">
        <v>27</v>
      </c>
      <c r="N153" t="s">
        <v>10</v>
      </c>
      <c r="O153" s="3" t="str">
        <f t="shared" si="50"/>
        <v>E311</v>
      </c>
      <c r="P153" s="4"/>
      <c r="Q153" s="245">
        <f t="shared" si="47"/>
        <v>0</v>
      </c>
      <c r="R153" t="s">
        <v>699</v>
      </c>
      <c r="S153" s="243"/>
      <c r="T153" s="243"/>
      <c r="V153" s="243"/>
      <c r="W153" s="243"/>
      <c r="Y153" s="243"/>
    </row>
    <row r="154" spans="1:25" s="3" customFormat="1" outlineLevel="2" x14ac:dyDescent="0.25">
      <c r="A154" s="16" t="s">
        <v>26</v>
      </c>
      <c r="B154" s="16" t="str">
        <f t="shared" si="48"/>
        <v>E311 STM Str/Impv, Colstrip 3-4 Com-11</v>
      </c>
      <c r="C154" s="16" t="s">
        <v>9</v>
      </c>
      <c r="D154" s="16"/>
      <c r="E154" s="257">
        <v>43799</v>
      </c>
      <c r="F154" s="18">
        <v>70041117.890000001</v>
      </c>
      <c r="G154" s="302" t="s">
        <v>759</v>
      </c>
      <c r="H154" s="17">
        <v>185025.28</v>
      </c>
      <c r="I154" s="278">
        <f t="shared" si="49"/>
        <v>70108668.859999999</v>
      </c>
      <c r="J154" s="302" t="s">
        <v>759</v>
      </c>
      <c r="K154" s="18">
        <f>VLOOKUP(CONCATENATE(A154,"-6"),B$9:$H$2996,7,0)</f>
        <v>185079.30000000002</v>
      </c>
      <c r="L154" s="17">
        <f t="shared" si="42"/>
        <v>54.02</v>
      </c>
      <c r="M154" s="3" t="s">
        <v>27</v>
      </c>
      <c r="N154" t="s">
        <v>10</v>
      </c>
      <c r="O154" s="3" t="str">
        <f t="shared" si="50"/>
        <v>E311</v>
      </c>
      <c r="P154" s="4"/>
      <c r="Q154" s="245">
        <f t="shared" si="47"/>
        <v>0</v>
      </c>
      <c r="R154" t="s">
        <v>699</v>
      </c>
      <c r="S154" s="243"/>
      <c r="T154" s="243"/>
      <c r="V154" s="243"/>
      <c r="W154" s="243"/>
      <c r="Y154" s="243"/>
    </row>
    <row r="155" spans="1:25" s="3" customFormat="1" outlineLevel="2" x14ac:dyDescent="0.25">
      <c r="A155" s="16" t="s">
        <v>26</v>
      </c>
      <c r="B155" s="16" t="str">
        <f t="shared" si="48"/>
        <v>E311 STM Str/Impv, Colstrip 3-4 Com-12</v>
      </c>
      <c r="C155" s="16" t="s">
        <v>9</v>
      </c>
      <c r="D155" s="16"/>
      <c r="E155" s="257">
        <v>43830</v>
      </c>
      <c r="F155" s="18">
        <v>70041117.890000001</v>
      </c>
      <c r="G155" s="302" t="s">
        <v>759</v>
      </c>
      <c r="H155" s="17">
        <v>185025.28</v>
      </c>
      <c r="I155" s="278">
        <f t="shared" si="49"/>
        <v>70108668.859999999</v>
      </c>
      <c r="J155" s="302" t="s">
        <v>759</v>
      </c>
      <c r="K155" s="18">
        <f>VLOOKUP(CONCATENATE(A155,"-6"),B$9:$H$2996,7,0)</f>
        <v>185079.30000000002</v>
      </c>
      <c r="L155" s="17">
        <f t="shared" si="42"/>
        <v>54.02</v>
      </c>
      <c r="M155" s="3" t="s">
        <v>27</v>
      </c>
      <c r="N155" t="s">
        <v>10</v>
      </c>
      <c r="O155" s="3" t="str">
        <f t="shared" si="50"/>
        <v>E311</v>
      </c>
      <c r="P155" s="4"/>
      <c r="Q155" s="245">
        <f t="shared" si="47"/>
        <v>0</v>
      </c>
      <c r="R155" t="s">
        <v>699</v>
      </c>
      <c r="S155" s="243"/>
      <c r="T155" s="243"/>
      <c r="V155" s="243"/>
      <c r="W155" s="243"/>
      <c r="Y155" s="243"/>
    </row>
    <row r="156" spans="1:25" s="3" customFormat="1" outlineLevel="2" x14ac:dyDescent="0.25">
      <c r="A156" s="16" t="s">
        <v>26</v>
      </c>
      <c r="B156" s="16" t="str">
        <f t="shared" si="48"/>
        <v>E311 STM Str/Impv, Colstrip 3-4 Com-1</v>
      </c>
      <c r="C156" s="16" t="s">
        <v>9</v>
      </c>
      <c r="D156" s="16"/>
      <c r="E156" s="257">
        <v>43861</v>
      </c>
      <c r="F156" s="18">
        <v>69686366.849999994</v>
      </c>
      <c r="G156" s="302" t="s">
        <v>759</v>
      </c>
      <c r="H156" s="17">
        <v>184556.72</v>
      </c>
      <c r="I156" s="278">
        <f t="shared" si="49"/>
        <v>70108668.859999999</v>
      </c>
      <c r="J156" s="302" t="s">
        <v>759</v>
      </c>
      <c r="K156" s="18">
        <f>VLOOKUP(CONCATENATE(A156,"-6"),B$9:$H$2996,7,0)</f>
        <v>185079.30000000002</v>
      </c>
      <c r="L156" s="17">
        <f t="shared" si="42"/>
        <v>522.58000000000004</v>
      </c>
      <c r="M156" s="3" t="s">
        <v>27</v>
      </c>
      <c r="N156" t="s">
        <v>10</v>
      </c>
      <c r="O156" s="3" t="str">
        <f t="shared" si="50"/>
        <v>E311</v>
      </c>
      <c r="P156" s="4"/>
      <c r="Q156" s="245">
        <f t="shared" si="47"/>
        <v>0</v>
      </c>
      <c r="R156" t="s">
        <v>699</v>
      </c>
      <c r="S156" s="243"/>
      <c r="T156" s="243"/>
      <c r="V156" s="243"/>
      <c r="W156" s="243"/>
      <c r="Y156" s="243"/>
    </row>
    <row r="157" spans="1:25" s="3" customFormat="1" outlineLevel="2" x14ac:dyDescent="0.25">
      <c r="A157" s="16" t="s">
        <v>26</v>
      </c>
      <c r="B157" s="16" t="str">
        <f t="shared" si="48"/>
        <v>E311 STM Str/Impv, Colstrip 3-4 Com-2</v>
      </c>
      <c r="C157" s="16" t="s">
        <v>9</v>
      </c>
      <c r="D157" s="16"/>
      <c r="E157" s="257">
        <v>43889</v>
      </c>
      <c r="F157" s="18">
        <v>69688289.040000007</v>
      </c>
      <c r="G157" s="302" t="s">
        <v>759</v>
      </c>
      <c r="H157" s="17">
        <v>184090.69</v>
      </c>
      <c r="I157" s="278">
        <f t="shared" si="49"/>
        <v>70108668.859999999</v>
      </c>
      <c r="J157" s="302" t="s">
        <v>759</v>
      </c>
      <c r="K157" s="18">
        <f>VLOOKUP(CONCATENATE(A157,"-6"),B$9:$H$2996,7,0)</f>
        <v>185079.30000000002</v>
      </c>
      <c r="L157" s="17">
        <f t="shared" si="42"/>
        <v>988.61</v>
      </c>
      <c r="M157" s="3" t="s">
        <v>27</v>
      </c>
      <c r="N157" t="s">
        <v>10</v>
      </c>
      <c r="O157" s="3" t="str">
        <f t="shared" si="50"/>
        <v>E311</v>
      </c>
      <c r="P157" s="4"/>
      <c r="Q157" s="245">
        <f t="shared" si="47"/>
        <v>0</v>
      </c>
      <c r="R157" t="s">
        <v>699</v>
      </c>
      <c r="S157" s="243"/>
      <c r="T157" s="243"/>
      <c r="V157" s="243"/>
      <c r="W157" s="243"/>
      <c r="Y157" s="243"/>
    </row>
    <row r="158" spans="1:25" s="3" customFormat="1" outlineLevel="2" x14ac:dyDescent="0.25">
      <c r="A158" s="16" t="s">
        <v>26</v>
      </c>
      <c r="B158" s="16" t="str">
        <f t="shared" si="48"/>
        <v>E311 STM Str/Impv, Colstrip 3-4 Com-3</v>
      </c>
      <c r="C158" s="16" t="s">
        <v>9</v>
      </c>
      <c r="D158" s="16"/>
      <c r="E158" s="257">
        <v>43921</v>
      </c>
      <c r="F158" s="18">
        <v>69769592.599999994</v>
      </c>
      <c r="G158" s="302" t="s">
        <v>759</v>
      </c>
      <c r="H158" s="17">
        <v>184200.62</v>
      </c>
      <c r="I158" s="278">
        <f t="shared" si="49"/>
        <v>70108668.859999999</v>
      </c>
      <c r="J158" s="302" t="s">
        <v>759</v>
      </c>
      <c r="K158" s="18">
        <f>VLOOKUP(CONCATENATE(A158,"-6"),B$9:$H$2996,7,0)</f>
        <v>185079.30000000002</v>
      </c>
      <c r="L158" s="17">
        <f t="shared" si="42"/>
        <v>878.68</v>
      </c>
      <c r="M158" s="3" t="s">
        <v>27</v>
      </c>
      <c r="N158" t="s">
        <v>10</v>
      </c>
      <c r="O158" s="3" t="str">
        <f t="shared" si="50"/>
        <v>E311</v>
      </c>
      <c r="P158" s="4"/>
      <c r="Q158" s="245">
        <f t="shared" si="47"/>
        <v>0</v>
      </c>
      <c r="R158" t="s">
        <v>699</v>
      </c>
      <c r="S158" s="243"/>
      <c r="T158" s="243"/>
      <c r="V158" s="243"/>
      <c r="W158" s="243"/>
      <c r="Y158" s="243"/>
    </row>
    <row r="159" spans="1:25" s="3" customFormat="1" outlineLevel="2" x14ac:dyDescent="0.25">
      <c r="A159" s="16" t="s">
        <v>26</v>
      </c>
      <c r="B159" s="16" t="str">
        <f t="shared" si="48"/>
        <v>E311 STM Str/Impv, Colstrip 3-4 Com-4</v>
      </c>
      <c r="C159" s="16" t="s">
        <v>9</v>
      </c>
      <c r="D159" s="16"/>
      <c r="E159" s="257">
        <v>43951</v>
      </c>
      <c r="F159" s="18">
        <v>69869264.689999998</v>
      </c>
      <c r="G159" s="302" t="s">
        <v>759</v>
      </c>
      <c r="H159" s="17">
        <v>184439.66</v>
      </c>
      <c r="I159" s="278">
        <f t="shared" si="49"/>
        <v>70108668.859999999</v>
      </c>
      <c r="J159" s="302" t="s">
        <v>759</v>
      </c>
      <c r="K159" s="18">
        <f>VLOOKUP(CONCATENATE(A159,"-6"),B$9:$H$2996,7,0)</f>
        <v>185079.30000000002</v>
      </c>
      <c r="L159" s="17">
        <f t="shared" si="42"/>
        <v>639.64</v>
      </c>
      <c r="M159" s="3" t="s">
        <v>27</v>
      </c>
      <c r="N159" t="s">
        <v>10</v>
      </c>
      <c r="O159" s="3" t="str">
        <f t="shared" si="50"/>
        <v>E311</v>
      </c>
      <c r="P159" s="4"/>
      <c r="Q159" s="245">
        <f t="shared" si="47"/>
        <v>0</v>
      </c>
      <c r="R159" t="s">
        <v>699</v>
      </c>
      <c r="S159" s="243"/>
      <c r="T159" s="243"/>
      <c r="V159" s="243"/>
      <c r="W159" s="243"/>
      <c r="Y159" s="243"/>
    </row>
    <row r="160" spans="1:25" s="3" customFormat="1" outlineLevel="2" x14ac:dyDescent="0.25">
      <c r="A160" s="16" t="s">
        <v>26</v>
      </c>
      <c r="B160" s="16" t="str">
        <f t="shared" si="48"/>
        <v>E311 STM Str/Impv, Colstrip 3-4 Com-5</v>
      </c>
      <c r="C160" s="16" t="s">
        <v>9</v>
      </c>
      <c r="D160" s="16"/>
      <c r="E160" s="257">
        <v>43982</v>
      </c>
      <c r="F160" s="18">
        <v>70014462.170000002</v>
      </c>
      <c r="G160" s="302" t="s">
        <v>759</v>
      </c>
      <c r="H160" s="17">
        <v>184763.09</v>
      </c>
      <c r="I160" s="278">
        <f t="shared" si="49"/>
        <v>70108668.859999999</v>
      </c>
      <c r="J160" s="302" t="s">
        <v>759</v>
      </c>
      <c r="K160" s="18">
        <f>VLOOKUP(CONCATENATE(A160,"-6"),B$9:$H$2996,7,0)</f>
        <v>185079.30000000002</v>
      </c>
      <c r="L160" s="17">
        <f t="shared" si="42"/>
        <v>316.20999999999998</v>
      </c>
      <c r="M160" s="3" t="s">
        <v>27</v>
      </c>
      <c r="N160" t="s">
        <v>10</v>
      </c>
      <c r="O160" s="3" t="str">
        <f t="shared" si="50"/>
        <v>E311</v>
      </c>
      <c r="P160" s="4"/>
      <c r="Q160" s="245">
        <f t="shared" si="47"/>
        <v>0</v>
      </c>
      <c r="R160" t="s">
        <v>699</v>
      </c>
      <c r="S160" s="243"/>
      <c r="T160" s="243"/>
      <c r="V160" s="243"/>
      <c r="W160" s="243"/>
      <c r="Y160" s="243"/>
    </row>
    <row r="161" spans="1:25" s="3" customFormat="1" outlineLevel="2" x14ac:dyDescent="0.25">
      <c r="A161" s="16" t="s">
        <v>26</v>
      </c>
      <c r="B161" s="16" t="str">
        <f t="shared" si="48"/>
        <v>E311 STM Str/Impv, Colstrip 3-4 Com-6</v>
      </c>
      <c r="C161" s="16" t="s">
        <v>9</v>
      </c>
      <c r="D161" s="16"/>
      <c r="E161" s="257">
        <v>44012</v>
      </c>
      <c r="F161" s="18">
        <v>70108668.859999999</v>
      </c>
      <c r="G161" s="302" t="s">
        <v>759</v>
      </c>
      <c r="H161" s="17">
        <v>185079.30000000002</v>
      </c>
      <c r="I161" s="278">
        <f t="shared" si="49"/>
        <v>70108668.859999999</v>
      </c>
      <c r="J161" s="302" t="s">
        <v>759</v>
      </c>
      <c r="K161" s="18">
        <f>VLOOKUP(CONCATENATE(A161,"-6"),B$9:$H$2996,7,0)</f>
        <v>185079.30000000002</v>
      </c>
      <c r="L161" s="17">
        <f t="shared" si="42"/>
        <v>0</v>
      </c>
      <c r="M161" s="3" t="s">
        <v>27</v>
      </c>
      <c r="N161" t="s">
        <v>10</v>
      </c>
      <c r="O161" s="3" t="str">
        <f t="shared" si="50"/>
        <v>E311</v>
      </c>
      <c r="P161" s="4"/>
      <c r="Q161" s="245">
        <f t="shared" si="47"/>
        <v>70108668.859999999</v>
      </c>
      <c r="R161" t="s">
        <v>699</v>
      </c>
      <c r="S161" s="243">
        <f>AVERAGE(F150:F161)-F161</f>
        <v>-160056.23083333671</v>
      </c>
      <c r="T161" s="243"/>
      <c r="V161" s="243"/>
      <c r="W161" s="243"/>
      <c r="Y161" s="243"/>
    </row>
    <row r="162" spans="1:25" s="3" customFormat="1" ht="15.75" outlineLevel="1" thickBot="1" x14ac:dyDescent="0.3">
      <c r="A162" s="19" t="s">
        <v>28</v>
      </c>
      <c r="C162" s="6" t="s">
        <v>12</v>
      </c>
      <c r="E162" s="258" t="s">
        <v>5</v>
      </c>
      <c r="F162" s="61"/>
      <c r="G162" s="300"/>
      <c r="H162" s="20">
        <f>SUBTOTAL(9,H150:H161)</f>
        <v>2217281.7599999998</v>
      </c>
      <c r="I162" s="275"/>
      <c r="J162" s="300"/>
      <c r="K162" s="21">
        <f>SUBTOTAL(9,K150:K161)</f>
        <v>2220951.6</v>
      </c>
      <c r="L162" s="264">
        <f>SUBTOTAL(9,L150:L161)</f>
        <v>3669.8399999999997</v>
      </c>
      <c r="O162" s="3" t="str">
        <f>LEFT(A162,5)</f>
        <v xml:space="preserve">E311 </v>
      </c>
      <c r="P162" s="4">
        <f>-L162</f>
        <v>-3669.8399999999997</v>
      </c>
      <c r="Q162" s="245">
        <f t="shared" si="47"/>
        <v>0</v>
      </c>
      <c r="R162"/>
      <c r="S162" s="243"/>
      <c r="T162"/>
    </row>
    <row r="163" spans="1:25" s="3" customFormat="1" ht="15.75" outlineLevel="1" thickTop="1" x14ac:dyDescent="0.25">
      <c r="A163" s="273" t="s">
        <v>697</v>
      </c>
      <c r="B163" s="273" t="str">
        <f t="shared" ref="B163:B174" si="51">CONCATENATE(A163,"-",MONTH(E163))</f>
        <v>E311 STM Str/Impv, Colstrip 3-4 Com Reclass-7</v>
      </c>
      <c r="C163" s="273" t="s">
        <v>9</v>
      </c>
      <c r="E163" s="256">
        <v>43676</v>
      </c>
      <c r="F163" s="61">
        <v>0</v>
      </c>
      <c r="G163" s="300" t="s">
        <v>759</v>
      </c>
      <c r="H163" s="62">
        <v>-452251.30000000005</v>
      </c>
      <c r="I163" s="275">
        <f t="shared" si="49"/>
        <v>0</v>
      </c>
      <c r="J163" s="300" t="s">
        <v>759</v>
      </c>
      <c r="K163" s="271">
        <f>VLOOKUP(CONCATENATE(A163,"-6"),B$9:$H$2996,7,0)</f>
        <v>-472264.58000000007</v>
      </c>
      <c r="L163" s="272">
        <f t="shared" ref="L163:L174" si="52">ROUND(K163-H163,2)</f>
        <v>-20013.28</v>
      </c>
      <c r="M163" s="3" t="s">
        <v>27</v>
      </c>
      <c r="P163" s="4"/>
      <c r="Q163" s="245"/>
      <c r="R163" t="s">
        <v>699</v>
      </c>
      <c r="S163" s="243"/>
      <c r="T163"/>
    </row>
    <row r="164" spans="1:25" s="3" customFormat="1" outlineLevel="1" x14ac:dyDescent="0.25">
      <c r="A164" s="273" t="s">
        <v>697</v>
      </c>
      <c r="B164" s="273" t="str">
        <f t="shared" si="51"/>
        <v>E311 STM Str/Impv, Colstrip 3-4 Com Reclass-8</v>
      </c>
      <c r="C164" s="273" t="s">
        <v>9</v>
      </c>
      <c r="E164" s="256">
        <v>43708</v>
      </c>
      <c r="F164" s="61">
        <v>0</v>
      </c>
      <c r="G164" s="300" t="s">
        <v>759</v>
      </c>
      <c r="H164" s="62">
        <v>-453030.34000000008</v>
      </c>
      <c r="I164" s="275">
        <f t="shared" si="49"/>
        <v>0</v>
      </c>
      <c r="J164" s="300" t="s">
        <v>759</v>
      </c>
      <c r="K164" s="271">
        <f>VLOOKUP(CONCATENATE(A164,"-6"),B$9:$H$2996,7,0)</f>
        <v>-472264.58000000007</v>
      </c>
      <c r="L164" s="272">
        <f t="shared" si="52"/>
        <v>-19234.240000000002</v>
      </c>
      <c r="M164" s="3" t="s">
        <v>27</v>
      </c>
      <c r="P164" s="4"/>
      <c r="Q164" s="245"/>
      <c r="R164" t="s">
        <v>699</v>
      </c>
      <c r="S164" s="243"/>
      <c r="T164"/>
    </row>
    <row r="165" spans="1:25" s="3" customFormat="1" outlineLevel="1" x14ac:dyDescent="0.25">
      <c r="A165" s="273" t="s">
        <v>697</v>
      </c>
      <c r="B165" s="273" t="str">
        <f t="shared" si="51"/>
        <v>E311 STM Str/Impv, Colstrip 3-4 Com Reclass-9</v>
      </c>
      <c r="C165" s="273" t="s">
        <v>9</v>
      </c>
      <c r="E165" s="256">
        <v>43738</v>
      </c>
      <c r="F165" s="61">
        <v>0</v>
      </c>
      <c r="G165" s="300" t="s">
        <v>759</v>
      </c>
      <c r="H165" s="62">
        <v>-453122.17000000004</v>
      </c>
      <c r="I165" s="275">
        <f t="shared" si="49"/>
        <v>0</v>
      </c>
      <c r="J165" s="300" t="s">
        <v>759</v>
      </c>
      <c r="K165" s="271">
        <f>VLOOKUP(CONCATENATE(A165,"-6"),B$9:$H$2996,7,0)</f>
        <v>-472264.58000000007</v>
      </c>
      <c r="L165" s="272">
        <f t="shared" si="52"/>
        <v>-19142.41</v>
      </c>
      <c r="M165" s="3" t="s">
        <v>27</v>
      </c>
      <c r="P165" s="4"/>
      <c r="Q165" s="245"/>
      <c r="R165" t="s">
        <v>699</v>
      </c>
      <c r="S165" s="243"/>
      <c r="T165"/>
    </row>
    <row r="166" spans="1:25" s="3" customFormat="1" outlineLevel="1" x14ac:dyDescent="0.25">
      <c r="A166" s="273" t="s">
        <v>697</v>
      </c>
      <c r="B166" s="273" t="str">
        <f t="shared" si="51"/>
        <v>E311 STM Str/Impv, Colstrip 3-4 Com Reclass-10</v>
      </c>
      <c r="C166" s="273" t="s">
        <v>9</v>
      </c>
      <c r="E166" s="256">
        <v>43769</v>
      </c>
      <c r="F166" s="61">
        <v>0</v>
      </c>
      <c r="G166" s="300" t="s">
        <v>759</v>
      </c>
      <c r="H166" s="62">
        <v>-452499.49</v>
      </c>
      <c r="I166" s="275">
        <f t="shared" si="49"/>
        <v>0</v>
      </c>
      <c r="J166" s="300" t="s">
        <v>759</v>
      </c>
      <c r="K166" s="271">
        <f>VLOOKUP(CONCATENATE(A166,"-6"),B$9:$H$2996,7,0)</f>
        <v>-472264.58000000007</v>
      </c>
      <c r="L166" s="272">
        <f t="shared" si="52"/>
        <v>-19765.09</v>
      </c>
      <c r="M166" s="3" t="s">
        <v>27</v>
      </c>
      <c r="P166" s="4"/>
      <c r="Q166" s="245"/>
      <c r="R166" t="s">
        <v>699</v>
      </c>
      <c r="S166" s="243"/>
      <c r="T166"/>
    </row>
    <row r="167" spans="1:25" s="3" customFormat="1" outlineLevel="1" x14ac:dyDescent="0.25">
      <c r="A167" s="273" t="s">
        <v>697</v>
      </c>
      <c r="B167" s="273" t="str">
        <f t="shared" si="51"/>
        <v>E311 STM Str/Impv, Colstrip 3-4 Com Reclass-11</v>
      </c>
      <c r="C167" s="273" t="s">
        <v>9</v>
      </c>
      <c r="E167" s="256">
        <v>43799</v>
      </c>
      <c r="F167" s="61">
        <v>0</v>
      </c>
      <c r="G167" s="300" t="s">
        <v>759</v>
      </c>
      <c r="H167" s="62">
        <v>-452781.18000000005</v>
      </c>
      <c r="I167" s="275">
        <f t="shared" si="49"/>
        <v>0</v>
      </c>
      <c r="J167" s="300" t="s">
        <v>759</v>
      </c>
      <c r="K167" s="271">
        <f>VLOOKUP(CONCATENATE(A167,"-6"),B$9:$H$2996,7,0)</f>
        <v>-472264.58000000007</v>
      </c>
      <c r="L167" s="272">
        <f t="shared" si="52"/>
        <v>-19483.400000000001</v>
      </c>
      <c r="M167" s="3" t="s">
        <v>27</v>
      </c>
      <c r="P167" s="4"/>
      <c r="Q167" s="245"/>
      <c r="R167" t="s">
        <v>699</v>
      </c>
      <c r="S167" s="243"/>
      <c r="T167"/>
    </row>
    <row r="168" spans="1:25" s="3" customFormat="1" outlineLevel="1" x14ac:dyDescent="0.25">
      <c r="A168" s="273" t="s">
        <v>697</v>
      </c>
      <c r="B168" s="273" t="str">
        <f t="shared" si="51"/>
        <v>E311 STM Str/Impv, Colstrip 3-4 Com Reclass-12</v>
      </c>
      <c r="C168" s="273" t="s">
        <v>9</v>
      </c>
      <c r="E168" s="256">
        <v>43830</v>
      </c>
      <c r="F168" s="61">
        <v>0</v>
      </c>
      <c r="G168" s="300" t="s">
        <v>759</v>
      </c>
      <c r="H168" s="62">
        <v>-453042.38</v>
      </c>
      <c r="I168" s="275">
        <f t="shared" si="49"/>
        <v>0</v>
      </c>
      <c r="J168" s="300" t="s">
        <v>759</v>
      </c>
      <c r="K168" s="271">
        <f>VLOOKUP(CONCATENATE(A168,"-6"),B$9:$H$2996,7,0)</f>
        <v>-472264.58000000007</v>
      </c>
      <c r="L168" s="272">
        <f t="shared" si="52"/>
        <v>-19222.2</v>
      </c>
      <c r="M168" s="3" t="s">
        <v>27</v>
      </c>
      <c r="P168" s="4"/>
      <c r="Q168" s="245"/>
      <c r="R168" t="s">
        <v>699</v>
      </c>
      <c r="S168" s="243"/>
      <c r="T168"/>
    </row>
    <row r="169" spans="1:25" s="3" customFormat="1" outlineLevel="1" x14ac:dyDescent="0.25">
      <c r="A169" s="273" t="s">
        <v>697</v>
      </c>
      <c r="B169" s="273" t="str">
        <f t="shared" si="51"/>
        <v>E311 STM Str/Impv, Colstrip 3-4 Com Reclass-1</v>
      </c>
      <c r="C169" s="273" t="s">
        <v>9</v>
      </c>
      <c r="E169" s="256">
        <v>43861</v>
      </c>
      <c r="F169" s="61">
        <v>0</v>
      </c>
      <c r="G169" s="300" t="s">
        <v>759</v>
      </c>
      <c r="H169" s="62">
        <v>-446342.8</v>
      </c>
      <c r="I169" s="275">
        <f t="shared" si="49"/>
        <v>0</v>
      </c>
      <c r="J169" s="300" t="s">
        <v>759</v>
      </c>
      <c r="K169" s="271">
        <f>VLOOKUP(CONCATENATE(A169,"-6"),B$9:$H$2996,7,0)</f>
        <v>-472264.58000000007</v>
      </c>
      <c r="L169" s="272">
        <f t="shared" si="52"/>
        <v>-25921.78</v>
      </c>
      <c r="M169" s="3" t="s">
        <v>27</v>
      </c>
      <c r="P169" s="4"/>
      <c r="Q169" s="245"/>
      <c r="R169" t="s">
        <v>699</v>
      </c>
      <c r="S169" s="243"/>
      <c r="T169"/>
    </row>
    <row r="170" spans="1:25" s="3" customFormat="1" outlineLevel="1" x14ac:dyDescent="0.25">
      <c r="A170" s="273" t="s">
        <v>697</v>
      </c>
      <c r="B170" s="273" t="str">
        <f t="shared" si="51"/>
        <v>E311 STM Str/Impv, Colstrip 3-4 Com Reclass-2</v>
      </c>
      <c r="C170" s="273" t="s">
        <v>9</v>
      </c>
      <c r="E170" s="256">
        <v>43889</v>
      </c>
      <c r="F170" s="61">
        <v>0</v>
      </c>
      <c r="G170" s="300" t="s">
        <v>759</v>
      </c>
      <c r="H170" s="62">
        <v>-444905.17</v>
      </c>
      <c r="I170" s="275">
        <f t="shared" si="49"/>
        <v>0</v>
      </c>
      <c r="J170" s="300" t="s">
        <v>759</v>
      </c>
      <c r="K170" s="271">
        <f>VLOOKUP(CONCATENATE(A170,"-6"),B$9:$H$2996,7,0)</f>
        <v>-472264.58000000007</v>
      </c>
      <c r="L170" s="272">
        <f t="shared" si="52"/>
        <v>-27359.41</v>
      </c>
      <c r="M170" s="3" t="s">
        <v>27</v>
      </c>
      <c r="P170" s="4"/>
      <c r="Q170" s="245"/>
      <c r="R170" t="s">
        <v>699</v>
      </c>
      <c r="S170" s="243"/>
      <c r="T170"/>
    </row>
    <row r="171" spans="1:25" s="3" customFormat="1" outlineLevel="1" x14ac:dyDescent="0.25">
      <c r="A171" s="273" t="s">
        <v>697</v>
      </c>
      <c r="B171" s="273" t="str">
        <f t="shared" si="51"/>
        <v>E311 STM Str/Impv, Colstrip 3-4 Com Reclass-3</v>
      </c>
      <c r="C171" s="273" t="s">
        <v>9</v>
      </c>
      <c r="E171" s="256">
        <v>43921</v>
      </c>
      <c r="F171" s="61">
        <v>0</v>
      </c>
      <c r="G171" s="300" t="s">
        <v>759</v>
      </c>
      <c r="H171" s="62">
        <v>-455756.59</v>
      </c>
      <c r="I171" s="275">
        <f t="shared" si="49"/>
        <v>0</v>
      </c>
      <c r="J171" s="300" t="s">
        <v>759</v>
      </c>
      <c r="K171" s="271">
        <f>VLOOKUP(CONCATENATE(A171,"-6"),B$9:$H$2996,7,0)</f>
        <v>-472264.58000000007</v>
      </c>
      <c r="L171" s="272">
        <f t="shared" si="52"/>
        <v>-16507.990000000002</v>
      </c>
      <c r="M171" s="3" t="s">
        <v>27</v>
      </c>
      <c r="P171" s="4"/>
      <c r="Q171" s="245"/>
      <c r="R171" t="s">
        <v>699</v>
      </c>
      <c r="S171" s="243"/>
      <c r="T171"/>
    </row>
    <row r="172" spans="1:25" s="3" customFormat="1" outlineLevel="1" x14ac:dyDescent="0.25">
      <c r="A172" s="273" t="s">
        <v>697</v>
      </c>
      <c r="B172" s="273" t="str">
        <f t="shared" si="51"/>
        <v>E311 STM Str/Impv, Colstrip 3-4 Com Reclass-4</v>
      </c>
      <c r="C172" s="273" t="s">
        <v>9</v>
      </c>
      <c r="E172" s="256">
        <v>43951</v>
      </c>
      <c r="F172" s="61">
        <v>0</v>
      </c>
      <c r="G172" s="300" t="s">
        <v>759</v>
      </c>
      <c r="H172" s="62">
        <v>-472203.32000000007</v>
      </c>
      <c r="I172" s="275">
        <f t="shared" si="49"/>
        <v>0</v>
      </c>
      <c r="J172" s="300" t="s">
        <v>759</v>
      </c>
      <c r="K172" s="271">
        <f>VLOOKUP(CONCATENATE(A172,"-6"),B$9:$H$2996,7,0)</f>
        <v>-472264.58000000007</v>
      </c>
      <c r="L172" s="272">
        <f t="shared" si="52"/>
        <v>-61.26</v>
      </c>
      <c r="M172" s="3" t="s">
        <v>27</v>
      </c>
      <c r="P172" s="4"/>
      <c r="Q172" s="245"/>
      <c r="R172" t="s">
        <v>699</v>
      </c>
      <c r="S172" s="243"/>
      <c r="T172"/>
    </row>
    <row r="173" spans="1:25" s="3" customFormat="1" outlineLevel="1" x14ac:dyDescent="0.25">
      <c r="A173" s="273" t="s">
        <v>697</v>
      </c>
      <c r="B173" s="273" t="str">
        <f t="shared" si="51"/>
        <v>E311 STM Str/Impv, Colstrip 3-4 Com Reclass-5</v>
      </c>
      <c r="C173" s="273" t="s">
        <v>9</v>
      </c>
      <c r="E173" s="256">
        <v>43982</v>
      </c>
      <c r="F173" s="61">
        <v>0</v>
      </c>
      <c r="G173" s="300" t="s">
        <v>759</v>
      </c>
      <c r="H173" s="62">
        <v>-472115.56999999995</v>
      </c>
      <c r="I173" s="275">
        <f t="shared" si="49"/>
        <v>0</v>
      </c>
      <c r="J173" s="300" t="s">
        <v>759</v>
      </c>
      <c r="K173" s="271">
        <f>VLOOKUP(CONCATENATE(A173,"-6"),B$9:$H$2996,7,0)</f>
        <v>-472264.58000000007</v>
      </c>
      <c r="L173" s="272">
        <f t="shared" si="52"/>
        <v>-149.01</v>
      </c>
      <c r="M173" s="3" t="s">
        <v>27</v>
      </c>
      <c r="P173" s="4"/>
      <c r="Q173" s="245"/>
      <c r="R173" t="s">
        <v>699</v>
      </c>
      <c r="S173" s="243"/>
      <c r="T173"/>
    </row>
    <row r="174" spans="1:25" s="3" customFormat="1" outlineLevel="1" x14ac:dyDescent="0.25">
      <c r="A174" s="273" t="s">
        <v>697</v>
      </c>
      <c r="B174" s="273" t="str">
        <f t="shared" si="51"/>
        <v>E311 STM Str/Impv, Colstrip 3-4 Com Reclass-6</v>
      </c>
      <c r="C174" s="273" t="s">
        <v>9</v>
      </c>
      <c r="E174" s="256">
        <v>44012</v>
      </c>
      <c r="F174" s="61">
        <v>0</v>
      </c>
      <c r="G174" s="300" t="s">
        <v>759</v>
      </c>
      <c r="H174" s="62">
        <v>-472264.58000000007</v>
      </c>
      <c r="I174" s="275">
        <f t="shared" si="49"/>
        <v>0</v>
      </c>
      <c r="J174" s="300" t="s">
        <v>759</v>
      </c>
      <c r="K174" s="271">
        <f>VLOOKUP(CONCATENATE(A174,"-6"),B$9:$H$2996,7,0)</f>
        <v>-472264.58000000007</v>
      </c>
      <c r="L174" s="272">
        <f t="shared" si="52"/>
        <v>0</v>
      </c>
      <c r="M174" s="3" t="s">
        <v>27</v>
      </c>
      <c r="P174" s="4"/>
      <c r="Q174" s="245"/>
      <c r="R174" t="s">
        <v>699</v>
      </c>
      <c r="S174" s="243">
        <f>AVERAGE(F163:F174)-F174</f>
        <v>0</v>
      </c>
      <c r="T174"/>
    </row>
    <row r="175" spans="1:25" s="3" customFormat="1" ht="15.75" outlineLevel="1" thickBot="1" x14ac:dyDescent="0.3">
      <c r="A175" s="46" t="s">
        <v>28</v>
      </c>
      <c r="B175" s="273"/>
      <c r="C175" s="274" t="s">
        <v>12</v>
      </c>
      <c r="E175" s="258" t="s">
        <v>5</v>
      </c>
      <c r="F175" s="61"/>
      <c r="G175" s="300"/>
      <c r="H175" s="20">
        <f>SUBTOTAL(9,H163:H174)</f>
        <v>-5480314.8899999997</v>
      </c>
      <c r="I175" s="275"/>
      <c r="J175" s="300"/>
      <c r="K175" s="21">
        <f>SUBTOTAL(9,K163:K174)</f>
        <v>-5667174.9600000009</v>
      </c>
      <c r="L175" s="264">
        <f>SUBTOTAL(9,L163:L174)</f>
        <v>-186860.07000000004</v>
      </c>
      <c r="P175" s="4"/>
      <c r="Q175" s="245"/>
      <c r="R175"/>
      <c r="S175" s="243"/>
      <c r="T175"/>
    </row>
    <row r="176" spans="1:25" ht="15.75" outlineLevel="2" thickTop="1" x14ac:dyDescent="0.25">
      <c r="A176" s="3" t="s">
        <v>29</v>
      </c>
      <c r="B176" s="3" t="str">
        <f t="shared" ref="B176:B187" si="53">CONCATENATE(A176,"-",MONTH(E176))</f>
        <v>E311 STM Str/Impv, Colstrip 4-7</v>
      </c>
      <c r="C176" s="3" t="s">
        <v>9</v>
      </c>
      <c r="D176" s="3"/>
      <c r="E176" s="256">
        <v>43676</v>
      </c>
      <c r="F176" s="61">
        <v>28284748.600000001</v>
      </c>
      <c r="G176" s="300">
        <v>3.6799999999999999E-2</v>
      </c>
      <c r="H176" s="62">
        <v>86739.9</v>
      </c>
      <c r="I176" s="276">
        <f t="shared" ref="I176:I187" si="54">VLOOKUP(CONCATENATE(A176,"-6"),$B$8:$F$2996,5,FALSE)</f>
        <v>28969702.73</v>
      </c>
      <c r="J176" s="300">
        <v>3.6799999999999999E-2</v>
      </c>
      <c r="K176" s="61">
        <f t="shared" ref="K176:K187" si="55">I176*J176/12</f>
        <v>88840.421705333341</v>
      </c>
      <c r="L176" s="62">
        <f t="shared" si="42"/>
        <v>2100.52</v>
      </c>
      <c r="M176" t="s">
        <v>10</v>
      </c>
      <c r="O176" s="3" t="str">
        <f t="shared" ref="O176:O187" si="56">LEFT(A176,4)</f>
        <v>E311</v>
      </c>
      <c r="P176" s="4"/>
      <c r="Q176" s="245">
        <f t="shared" si="47"/>
        <v>0</v>
      </c>
      <c r="R176" t="s">
        <v>699</v>
      </c>
      <c r="S176" s="243"/>
      <c r="T176" s="243"/>
      <c r="V176" s="243"/>
      <c r="W176" s="243"/>
      <c r="Y176" s="243"/>
    </row>
    <row r="177" spans="1:25" outlineLevel="2" x14ac:dyDescent="0.25">
      <c r="A177" s="3" t="s">
        <v>29</v>
      </c>
      <c r="B177" s="3" t="str">
        <f t="shared" si="53"/>
        <v>E311 STM Str/Impv, Colstrip 4-8</v>
      </c>
      <c r="C177" s="3" t="s">
        <v>9</v>
      </c>
      <c r="D177" s="3"/>
      <c r="E177" s="256">
        <v>43708</v>
      </c>
      <c r="F177" s="61">
        <v>28849899.27</v>
      </c>
      <c r="G177" s="300">
        <v>3.6799999999999999E-2</v>
      </c>
      <c r="H177" s="62">
        <v>87606.459999999992</v>
      </c>
      <c r="I177" s="276">
        <f t="shared" si="54"/>
        <v>28969702.73</v>
      </c>
      <c r="J177" s="300">
        <v>3.6799999999999999E-2</v>
      </c>
      <c r="K177" s="61">
        <f t="shared" si="55"/>
        <v>88840.421705333341</v>
      </c>
      <c r="L177" s="62">
        <f t="shared" si="42"/>
        <v>1233.96</v>
      </c>
      <c r="M177" t="s">
        <v>10</v>
      </c>
      <c r="O177" s="3" t="str">
        <f t="shared" si="56"/>
        <v>E311</v>
      </c>
      <c r="P177" s="4"/>
      <c r="Q177" s="245">
        <f t="shared" si="47"/>
        <v>0</v>
      </c>
      <c r="R177" t="s">
        <v>699</v>
      </c>
      <c r="S177" s="243"/>
      <c r="T177" s="243"/>
      <c r="V177" s="243"/>
      <c r="W177" s="243"/>
      <c r="Y177" s="243"/>
    </row>
    <row r="178" spans="1:25" outlineLevel="2" x14ac:dyDescent="0.25">
      <c r="A178" s="3" t="s">
        <v>29</v>
      </c>
      <c r="B178" s="3" t="str">
        <f t="shared" si="53"/>
        <v>E311 STM Str/Impv, Colstrip 4-9</v>
      </c>
      <c r="C178" s="3" t="s">
        <v>9</v>
      </c>
      <c r="D178" s="3"/>
      <c r="E178" s="256">
        <v>43738</v>
      </c>
      <c r="F178" s="61">
        <v>28839109.75</v>
      </c>
      <c r="G178" s="300">
        <v>3.6799999999999999E-2</v>
      </c>
      <c r="H178" s="62">
        <v>88456.48000000001</v>
      </c>
      <c r="I178" s="276">
        <f t="shared" si="54"/>
        <v>28969702.73</v>
      </c>
      <c r="J178" s="300">
        <v>3.6799999999999999E-2</v>
      </c>
      <c r="K178" s="61">
        <f t="shared" si="55"/>
        <v>88840.421705333341</v>
      </c>
      <c r="L178" s="62">
        <f t="shared" si="42"/>
        <v>383.94</v>
      </c>
      <c r="M178" t="s">
        <v>10</v>
      </c>
      <c r="O178" s="3" t="str">
        <f t="shared" si="56"/>
        <v>E311</v>
      </c>
      <c r="P178" s="4"/>
      <c r="Q178" s="245">
        <f t="shared" si="47"/>
        <v>0</v>
      </c>
      <c r="R178" t="s">
        <v>699</v>
      </c>
      <c r="S178" s="243"/>
      <c r="T178" s="243"/>
      <c r="V178" s="243"/>
      <c r="W178" s="243"/>
      <c r="Y178" s="243"/>
    </row>
    <row r="179" spans="1:25" outlineLevel="2" x14ac:dyDescent="0.25">
      <c r="A179" s="3" t="s">
        <v>29</v>
      </c>
      <c r="B179" s="3" t="str">
        <f t="shared" si="53"/>
        <v>E311 STM Str/Impv, Colstrip 4-10</v>
      </c>
      <c r="C179" s="3" t="s">
        <v>9</v>
      </c>
      <c r="D179" s="3"/>
      <c r="E179" s="256">
        <v>43769</v>
      </c>
      <c r="F179" s="61">
        <v>28952142.43</v>
      </c>
      <c r="G179" s="300">
        <v>3.6799999999999999E-2</v>
      </c>
      <c r="H179" s="62">
        <v>88613.260000000009</v>
      </c>
      <c r="I179" s="276">
        <f t="shared" si="54"/>
        <v>28969702.73</v>
      </c>
      <c r="J179" s="300">
        <v>3.6799999999999999E-2</v>
      </c>
      <c r="K179" s="61">
        <f t="shared" si="55"/>
        <v>88840.421705333341</v>
      </c>
      <c r="L179" s="62">
        <f t="shared" si="42"/>
        <v>227.16</v>
      </c>
      <c r="M179" t="s">
        <v>10</v>
      </c>
      <c r="O179" s="3" t="str">
        <f t="shared" si="56"/>
        <v>E311</v>
      </c>
      <c r="P179" s="4"/>
      <c r="Q179" s="245">
        <f t="shared" si="47"/>
        <v>0</v>
      </c>
      <c r="R179" t="s">
        <v>699</v>
      </c>
      <c r="S179" s="243"/>
      <c r="T179" s="243"/>
      <c r="V179" s="243"/>
      <c r="W179" s="243"/>
      <c r="Y179" s="243"/>
    </row>
    <row r="180" spans="1:25" outlineLevel="2" x14ac:dyDescent="0.25">
      <c r="A180" s="3" t="s">
        <v>29</v>
      </c>
      <c r="B180" s="3" t="str">
        <f t="shared" si="53"/>
        <v>E311 STM Str/Impv, Colstrip 4-11</v>
      </c>
      <c r="C180" s="3" t="s">
        <v>9</v>
      </c>
      <c r="D180" s="3"/>
      <c r="E180" s="256">
        <v>43799</v>
      </c>
      <c r="F180" s="61">
        <v>28967280</v>
      </c>
      <c r="G180" s="300">
        <v>3.6799999999999999E-2</v>
      </c>
      <c r="H180" s="62">
        <v>88809.78</v>
      </c>
      <c r="I180" s="276">
        <f t="shared" si="54"/>
        <v>28969702.73</v>
      </c>
      <c r="J180" s="300">
        <v>3.6799999999999999E-2</v>
      </c>
      <c r="K180" s="61">
        <f t="shared" si="55"/>
        <v>88840.421705333341</v>
      </c>
      <c r="L180" s="62">
        <f t="shared" si="42"/>
        <v>30.64</v>
      </c>
      <c r="M180" t="s">
        <v>10</v>
      </c>
      <c r="O180" s="3" t="str">
        <f t="shared" si="56"/>
        <v>E311</v>
      </c>
      <c r="P180" s="4"/>
      <c r="Q180" s="245">
        <f t="shared" si="47"/>
        <v>0</v>
      </c>
      <c r="R180" t="s">
        <v>699</v>
      </c>
      <c r="S180" s="243"/>
      <c r="T180" s="243"/>
      <c r="V180" s="243"/>
      <c r="W180" s="243"/>
      <c r="Y180" s="243"/>
    </row>
    <row r="181" spans="1:25" outlineLevel="2" x14ac:dyDescent="0.25">
      <c r="A181" s="3" t="s">
        <v>29</v>
      </c>
      <c r="B181" s="3" t="str">
        <f t="shared" si="53"/>
        <v>E311 STM Str/Impv, Colstrip 4-12</v>
      </c>
      <c r="C181" s="3" t="s">
        <v>9</v>
      </c>
      <c r="D181" s="3"/>
      <c r="E181" s="256">
        <v>43830</v>
      </c>
      <c r="F181" s="61">
        <v>29013135.899999999</v>
      </c>
      <c r="G181" s="300">
        <v>3.6799999999999999E-2</v>
      </c>
      <c r="H181" s="62">
        <v>88903.31</v>
      </c>
      <c r="I181" s="276">
        <f t="shared" si="54"/>
        <v>28969702.73</v>
      </c>
      <c r="J181" s="300">
        <v>3.6799999999999999E-2</v>
      </c>
      <c r="K181" s="61">
        <f t="shared" si="55"/>
        <v>88840.421705333341</v>
      </c>
      <c r="L181" s="62">
        <f t="shared" si="42"/>
        <v>-62.89</v>
      </c>
      <c r="M181" t="s">
        <v>10</v>
      </c>
      <c r="O181" s="3" t="str">
        <f t="shared" si="56"/>
        <v>E311</v>
      </c>
      <c r="P181" s="4"/>
      <c r="Q181" s="245">
        <f t="shared" si="47"/>
        <v>0</v>
      </c>
      <c r="R181" t="s">
        <v>699</v>
      </c>
      <c r="S181" s="243"/>
      <c r="T181" s="243"/>
      <c r="V181" s="243"/>
      <c r="W181" s="243"/>
      <c r="Y181" s="243"/>
    </row>
    <row r="182" spans="1:25" outlineLevel="2" x14ac:dyDescent="0.25">
      <c r="A182" s="3" t="s">
        <v>29</v>
      </c>
      <c r="B182" s="3" t="str">
        <f t="shared" si="53"/>
        <v>E311 STM Str/Impv, Colstrip 4-1</v>
      </c>
      <c r="C182" s="3" t="s">
        <v>9</v>
      </c>
      <c r="D182" s="3"/>
      <c r="E182" s="256">
        <v>43861</v>
      </c>
      <c r="F182" s="61">
        <v>28915205.059999999</v>
      </c>
      <c r="G182" s="300">
        <v>3.6799999999999999E-2</v>
      </c>
      <c r="H182" s="62">
        <v>88823.459999999992</v>
      </c>
      <c r="I182" s="276">
        <f t="shared" si="54"/>
        <v>28969702.73</v>
      </c>
      <c r="J182" s="300">
        <v>3.6799999999999999E-2</v>
      </c>
      <c r="K182" s="61">
        <f t="shared" si="55"/>
        <v>88840.421705333341</v>
      </c>
      <c r="L182" s="62">
        <f t="shared" si="42"/>
        <v>16.96</v>
      </c>
      <c r="M182" t="s">
        <v>10</v>
      </c>
      <c r="O182" s="3" t="str">
        <f t="shared" si="56"/>
        <v>E311</v>
      </c>
      <c r="P182" s="4"/>
      <c r="Q182" s="245">
        <f t="shared" si="47"/>
        <v>0</v>
      </c>
      <c r="R182" t="s">
        <v>699</v>
      </c>
      <c r="S182" s="243"/>
      <c r="T182" s="243"/>
      <c r="V182" s="243"/>
      <c r="W182" s="243"/>
      <c r="Y182" s="243"/>
    </row>
    <row r="183" spans="1:25" outlineLevel="2" x14ac:dyDescent="0.25">
      <c r="A183" s="3" t="s">
        <v>29</v>
      </c>
      <c r="B183" s="3" t="str">
        <f t="shared" si="53"/>
        <v>E311 STM Str/Impv, Colstrip 4-2</v>
      </c>
      <c r="C183" s="3" t="s">
        <v>9</v>
      </c>
      <c r="D183" s="3"/>
      <c r="E183" s="256">
        <v>43889</v>
      </c>
      <c r="F183" s="61">
        <v>28915205.059999999</v>
      </c>
      <c r="G183" s="300">
        <v>3.6799999999999999E-2</v>
      </c>
      <c r="H183" s="62">
        <v>88673.290000000008</v>
      </c>
      <c r="I183" s="276">
        <f t="shared" si="54"/>
        <v>28969702.73</v>
      </c>
      <c r="J183" s="300">
        <v>3.6799999999999999E-2</v>
      </c>
      <c r="K183" s="61">
        <f t="shared" si="55"/>
        <v>88840.421705333341</v>
      </c>
      <c r="L183" s="62">
        <f t="shared" si="42"/>
        <v>167.13</v>
      </c>
      <c r="M183" t="s">
        <v>10</v>
      </c>
      <c r="O183" s="3" t="str">
        <f t="shared" si="56"/>
        <v>E311</v>
      </c>
      <c r="P183" s="4"/>
      <c r="Q183" s="245">
        <f t="shared" si="47"/>
        <v>0</v>
      </c>
      <c r="R183" t="s">
        <v>699</v>
      </c>
      <c r="S183" s="243"/>
      <c r="T183" s="243"/>
      <c r="V183" s="243"/>
      <c r="W183" s="243"/>
      <c r="Y183" s="243"/>
    </row>
    <row r="184" spans="1:25" outlineLevel="2" x14ac:dyDescent="0.25">
      <c r="A184" s="3" t="s">
        <v>29</v>
      </c>
      <c r="B184" s="3" t="str">
        <f t="shared" si="53"/>
        <v>E311 STM Str/Impv, Colstrip 4-3</v>
      </c>
      <c r="C184" s="3" t="s">
        <v>9</v>
      </c>
      <c r="D184" s="3"/>
      <c r="E184" s="256">
        <v>43921</v>
      </c>
      <c r="F184" s="61">
        <v>28915921.100000001</v>
      </c>
      <c r="G184" s="300">
        <v>3.6799999999999999E-2</v>
      </c>
      <c r="H184" s="62">
        <v>88674.39</v>
      </c>
      <c r="I184" s="276">
        <f t="shared" si="54"/>
        <v>28969702.73</v>
      </c>
      <c r="J184" s="300">
        <v>3.6799999999999999E-2</v>
      </c>
      <c r="K184" s="61">
        <f t="shared" si="55"/>
        <v>88840.421705333341</v>
      </c>
      <c r="L184" s="62">
        <f t="shared" si="42"/>
        <v>166.03</v>
      </c>
      <c r="M184" t="s">
        <v>10</v>
      </c>
      <c r="O184" s="3" t="str">
        <f t="shared" si="56"/>
        <v>E311</v>
      </c>
      <c r="P184" s="4"/>
      <c r="Q184" s="245">
        <f t="shared" si="47"/>
        <v>0</v>
      </c>
      <c r="R184" t="s">
        <v>699</v>
      </c>
      <c r="S184" s="243"/>
      <c r="T184" s="243"/>
      <c r="V184" s="243"/>
      <c r="W184" s="243"/>
      <c r="Y184" s="243"/>
    </row>
    <row r="185" spans="1:25" outlineLevel="2" x14ac:dyDescent="0.25">
      <c r="A185" s="3" t="s">
        <v>29</v>
      </c>
      <c r="B185" s="3" t="str">
        <f t="shared" si="53"/>
        <v>E311 STM Str/Impv, Colstrip 4-4</v>
      </c>
      <c r="C185" s="3" t="s">
        <v>9</v>
      </c>
      <c r="D185" s="3"/>
      <c r="E185" s="256">
        <v>43951</v>
      </c>
      <c r="F185" s="61">
        <v>28917300.940000001</v>
      </c>
      <c r="G185" s="300">
        <v>3.6799999999999999E-2</v>
      </c>
      <c r="H185" s="62">
        <v>88677.610000000015</v>
      </c>
      <c r="I185" s="276">
        <f t="shared" si="54"/>
        <v>28969702.73</v>
      </c>
      <c r="J185" s="300">
        <v>3.6799999999999999E-2</v>
      </c>
      <c r="K185" s="61">
        <f t="shared" si="55"/>
        <v>88840.421705333341</v>
      </c>
      <c r="L185" s="62">
        <f t="shared" si="42"/>
        <v>162.81</v>
      </c>
      <c r="M185" t="s">
        <v>10</v>
      </c>
      <c r="O185" s="3" t="str">
        <f t="shared" si="56"/>
        <v>E311</v>
      </c>
      <c r="P185" s="4"/>
      <c r="Q185" s="245">
        <f t="shared" si="47"/>
        <v>0</v>
      </c>
      <c r="R185" t="s">
        <v>699</v>
      </c>
      <c r="S185" s="243"/>
      <c r="T185" s="243"/>
      <c r="V185" s="243"/>
      <c r="W185" s="243"/>
      <c r="Y185" s="243"/>
    </row>
    <row r="186" spans="1:25" outlineLevel="2" x14ac:dyDescent="0.25">
      <c r="A186" s="3" t="s">
        <v>29</v>
      </c>
      <c r="B186" s="3" t="str">
        <f t="shared" si="53"/>
        <v>E311 STM Str/Impv, Colstrip 4-5</v>
      </c>
      <c r="C186" s="3" t="s">
        <v>9</v>
      </c>
      <c r="D186" s="3"/>
      <c r="E186" s="256">
        <v>43982</v>
      </c>
      <c r="F186" s="61">
        <v>28950703.510000002</v>
      </c>
      <c r="G186" s="300">
        <v>3.6799999999999999E-2</v>
      </c>
      <c r="H186" s="62">
        <v>88730.94</v>
      </c>
      <c r="I186" s="276">
        <f t="shared" si="54"/>
        <v>28969702.73</v>
      </c>
      <c r="J186" s="300">
        <v>3.6799999999999999E-2</v>
      </c>
      <c r="K186" s="61">
        <f t="shared" si="55"/>
        <v>88840.421705333341</v>
      </c>
      <c r="L186" s="62">
        <f t="shared" si="42"/>
        <v>109.48</v>
      </c>
      <c r="M186" t="s">
        <v>10</v>
      </c>
      <c r="O186" s="3" t="str">
        <f t="shared" si="56"/>
        <v>E311</v>
      </c>
      <c r="P186" s="4"/>
      <c r="Q186" s="245">
        <f t="shared" si="47"/>
        <v>0</v>
      </c>
      <c r="R186" t="s">
        <v>699</v>
      </c>
      <c r="S186" s="243"/>
      <c r="T186" s="243"/>
      <c r="V186" s="243"/>
      <c r="W186" s="243"/>
      <c r="Y186" s="243"/>
    </row>
    <row r="187" spans="1:25" outlineLevel="2" x14ac:dyDescent="0.25">
      <c r="A187" s="3" t="s">
        <v>29</v>
      </c>
      <c r="B187" s="3" t="str">
        <f t="shared" si="53"/>
        <v>E311 STM Str/Impv, Colstrip 4-6</v>
      </c>
      <c r="C187" s="3" t="s">
        <v>9</v>
      </c>
      <c r="D187" s="3"/>
      <c r="E187" s="256">
        <v>44012</v>
      </c>
      <c r="F187" s="61">
        <v>28969702.73</v>
      </c>
      <c r="G187" s="300">
        <v>3.6799999999999999E-2</v>
      </c>
      <c r="H187" s="62">
        <v>88811.29</v>
      </c>
      <c r="I187" s="276">
        <f t="shared" si="54"/>
        <v>28969702.73</v>
      </c>
      <c r="J187" s="300">
        <v>3.6799999999999999E-2</v>
      </c>
      <c r="K187" s="61">
        <f t="shared" si="55"/>
        <v>88840.421705333341</v>
      </c>
      <c r="L187" s="62">
        <f t="shared" si="42"/>
        <v>29.13</v>
      </c>
      <c r="M187" t="s">
        <v>10</v>
      </c>
      <c r="O187" s="3" t="str">
        <f t="shared" si="56"/>
        <v>E311</v>
      </c>
      <c r="P187" s="4"/>
      <c r="Q187" s="245">
        <f t="shared" si="47"/>
        <v>28969702.73</v>
      </c>
      <c r="R187" t="s">
        <v>699</v>
      </c>
      <c r="S187" s="243">
        <f>AVERAGE(F176:F187)-F187</f>
        <v>-95506.534166663885</v>
      </c>
      <c r="T187" s="243">
        <f>AVERAGE(I176:I187)-I187</f>
        <v>0</v>
      </c>
      <c r="V187" s="243"/>
      <c r="W187" s="243"/>
      <c r="Y187" s="243"/>
    </row>
    <row r="188" spans="1:25" ht="15.75" outlineLevel="1" thickBot="1" x14ac:dyDescent="0.3">
      <c r="A188" s="5" t="s">
        <v>30</v>
      </c>
      <c r="C188" s="14" t="s">
        <v>12</v>
      </c>
      <c r="E188" s="255" t="s">
        <v>5</v>
      </c>
      <c r="F188" s="13"/>
      <c r="G188" s="301"/>
      <c r="H188" s="15">
        <f>SUBTOTAL(9,H176:H187)</f>
        <v>1061520.17</v>
      </c>
      <c r="I188" s="275"/>
      <c r="J188" s="301"/>
      <c r="K188" s="10">
        <f>SUBTOTAL(9,K176:K187)</f>
        <v>1066085.0604639999</v>
      </c>
      <c r="L188" s="264">
        <f>SUBTOTAL(9,L176:L187)</f>
        <v>4564.87</v>
      </c>
      <c r="O188" s="3" t="str">
        <f>LEFT(A188,5)</f>
        <v xml:space="preserve">E311 </v>
      </c>
      <c r="P188" s="4">
        <f>-L188</f>
        <v>-4564.87</v>
      </c>
      <c r="Q188" s="245">
        <f t="shared" si="47"/>
        <v>0</v>
      </c>
      <c r="S188" s="243"/>
    </row>
    <row r="189" spans="1:25" ht="15.75" outlineLevel="2" thickTop="1" x14ac:dyDescent="0.25">
      <c r="A189" s="3" t="s">
        <v>31</v>
      </c>
      <c r="B189" s="3" t="str">
        <f t="shared" ref="B189:B200" si="57">CONCATENATE(A189,"-",MONTH(E189))</f>
        <v>E311 STM Str/Impv, Ferndale-7</v>
      </c>
      <c r="C189" s="3" t="s">
        <v>9</v>
      </c>
      <c r="D189" s="3"/>
      <c r="E189" s="256">
        <v>43676</v>
      </c>
      <c r="F189" s="61">
        <v>608933.95000000007</v>
      </c>
      <c r="G189" s="300">
        <v>2.3300000000000001E-2</v>
      </c>
      <c r="H189" s="62">
        <v>1182.3499999999999</v>
      </c>
      <c r="I189" s="276">
        <f t="shared" ref="I189:I200" si="58">VLOOKUP(CONCATENATE(A189,"-6"),$B$8:$F$2996,5,FALSE)</f>
        <v>608933.95000000007</v>
      </c>
      <c r="J189" s="300">
        <v>2.3300000000000001E-2</v>
      </c>
      <c r="K189" s="59">
        <f t="shared" ref="K189:K200" si="59">I189*J189/12</f>
        <v>1182.3467529166669</v>
      </c>
      <c r="L189" s="62">
        <f t="shared" si="42"/>
        <v>0</v>
      </c>
      <c r="M189" t="s">
        <v>10</v>
      </c>
      <c r="O189" s="3" t="str">
        <f t="shared" ref="O189:O200" si="60">LEFT(A189,4)</f>
        <v>E311</v>
      </c>
      <c r="P189" s="4"/>
      <c r="Q189" s="245">
        <f t="shared" si="47"/>
        <v>0</v>
      </c>
      <c r="S189" s="243"/>
      <c r="T189" s="243"/>
      <c r="V189" s="243"/>
      <c r="W189" s="243"/>
      <c r="Y189" s="243"/>
    </row>
    <row r="190" spans="1:25" outlineLevel="2" x14ac:dyDescent="0.25">
      <c r="A190" s="3" t="s">
        <v>31</v>
      </c>
      <c r="B190" s="3" t="str">
        <f t="shared" si="57"/>
        <v>E311 STM Str/Impv, Ferndale-8</v>
      </c>
      <c r="C190" s="3" t="s">
        <v>9</v>
      </c>
      <c r="D190" s="3"/>
      <c r="E190" s="256">
        <v>43708</v>
      </c>
      <c r="F190" s="61">
        <v>608933.95000000007</v>
      </c>
      <c r="G190" s="300">
        <v>2.3300000000000001E-2</v>
      </c>
      <c r="H190" s="62">
        <v>1182.3499999999999</v>
      </c>
      <c r="I190" s="276">
        <f t="shared" si="58"/>
        <v>608933.95000000007</v>
      </c>
      <c r="J190" s="300">
        <v>2.3300000000000001E-2</v>
      </c>
      <c r="K190" s="61">
        <f t="shared" si="59"/>
        <v>1182.3467529166669</v>
      </c>
      <c r="L190" s="62">
        <f t="shared" si="42"/>
        <v>0</v>
      </c>
      <c r="M190" t="s">
        <v>10</v>
      </c>
      <c r="O190" s="3" t="str">
        <f t="shared" si="60"/>
        <v>E311</v>
      </c>
      <c r="P190" s="4"/>
      <c r="Q190" s="245">
        <f t="shared" si="47"/>
        <v>0</v>
      </c>
      <c r="S190" s="243"/>
      <c r="T190" s="243"/>
      <c r="V190" s="243"/>
      <c r="W190" s="243"/>
      <c r="Y190" s="243"/>
    </row>
    <row r="191" spans="1:25" outlineLevel="2" x14ac:dyDescent="0.25">
      <c r="A191" s="3" t="s">
        <v>31</v>
      </c>
      <c r="B191" s="3" t="str">
        <f t="shared" si="57"/>
        <v>E311 STM Str/Impv, Ferndale-9</v>
      </c>
      <c r="C191" s="3" t="s">
        <v>9</v>
      </c>
      <c r="D191" s="3"/>
      <c r="E191" s="256">
        <v>43738</v>
      </c>
      <c r="F191" s="61">
        <v>608933.95000000007</v>
      </c>
      <c r="G191" s="300">
        <v>2.3300000000000001E-2</v>
      </c>
      <c r="H191" s="62">
        <v>1182.3499999999999</v>
      </c>
      <c r="I191" s="276">
        <f t="shared" si="58"/>
        <v>608933.95000000007</v>
      </c>
      <c r="J191" s="300">
        <v>2.3300000000000001E-2</v>
      </c>
      <c r="K191" s="61">
        <f t="shared" si="59"/>
        <v>1182.3467529166669</v>
      </c>
      <c r="L191" s="62">
        <f t="shared" si="42"/>
        <v>0</v>
      </c>
      <c r="M191" t="s">
        <v>10</v>
      </c>
      <c r="O191" s="3" t="str">
        <f t="shared" si="60"/>
        <v>E311</v>
      </c>
      <c r="P191" s="4"/>
      <c r="Q191" s="245">
        <f t="shared" si="47"/>
        <v>0</v>
      </c>
      <c r="S191" s="243"/>
      <c r="T191" s="243"/>
      <c r="V191" s="243"/>
      <c r="W191" s="243"/>
      <c r="Y191" s="243"/>
    </row>
    <row r="192" spans="1:25" outlineLevel="2" x14ac:dyDescent="0.25">
      <c r="A192" s="3" t="s">
        <v>31</v>
      </c>
      <c r="B192" s="3" t="str">
        <f t="shared" si="57"/>
        <v>E311 STM Str/Impv, Ferndale-10</v>
      </c>
      <c r="C192" s="3" t="s">
        <v>9</v>
      </c>
      <c r="D192" s="3"/>
      <c r="E192" s="256">
        <v>43769</v>
      </c>
      <c r="F192" s="61">
        <v>608933.95000000007</v>
      </c>
      <c r="G192" s="300">
        <v>2.3300000000000001E-2</v>
      </c>
      <c r="H192" s="62">
        <v>1182.3499999999999</v>
      </c>
      <c r="I192" s="276">
        <f t="shared" si="58"/>
        <v>608933.95000000007</v>
      </c>
      <c r="J192" s="300">
        <v>2.3300000000000001E-2</v>
      </c>
      <c r="K192" s="61">
        <f t="shared" si="59"/>
        <v>1182.3467529166669</v>
      </c>
      <c r="L192" s="62">
        <f t="shared" si="42"/>
        <v>0</v>
      </c>
      <c r="M192" t="s">
        <v>10</v>
      </c>
      <c r="O192" s="3" t="str">
        <f t="shared" si="60"/>
        <v>E311</v>
      </c>
      <c r="P192" s="4"/>
      <c r="Q192" s="245">
        <f t="shared" si="47"/>
        <v>0</v>
      </c>
      <c r="S192" s="243"/>
      <c r="T192" s="243"/>
      <c r="V192" s="243"/>
      <c r="W192" s="243"/>
      <c r="Y192" s="243"/>
    </row>
    <row r="193" spans="1:25" outlineLevel="2" x14ac:dyDescent="0.25">
      <c r="A193" s="3" t="s">
        <v>31</v>
      </c>
      <c r="B193" s="3" t="str">
        <f t="shared" si="57"/>
        <v>E311 STM Str/Impv, Ferndale-11</v>
      </c>
      <c r="C193" s="3" t="s">
        <v>9</v>
      </c>
      <c r="D193" s="3"/>
      <c r="E193" s="256">
        <v>43799</v>
      </c>
      <c r="F193" s="61">
        <v>608933.95000000007</v>
      </c>
      <c r="G193" s="300">
        <v>2.3300000000000001E-2</v>
      </c>
      <c r="H193" s="62">
        <v>1182.3499999999999</v>
      </c>
      <c r="I193" s="276">
        <f t="shared" si="58"/>
        <v>608933.95000000007</v>
      </c>
      <c r="J193" s="300">
        <v>2.3300000000000001E-2</v>
      </c>
      <c r="K193" s="61">
        <f t="shared" si="59"/>
        <v>1182.3467529166669</v>
      </c>
      <c r="L193" s="62">
        <f t="shared" si="42"/>
        <v>0</v>
      </c>
      <c r="M193" t="s">
        <v>10</v>
      </c>
      <c r="O193" s="3" t="str">
        <f t="shared" si="60"/>
        <v>E311</v>
      </c>
      <c r="P193" s="4"/>
      <c r="Q193" s="245">
        <f t="shared" si="47"/>
        <v>0</v>
      </c>
      <c r="S193" s="243"/>
      <c r="T193" s="243"/>
      <c r="V193" s="243"/>
      <c r="W193" s="243"/>
      <c r="Y193" s="243"/>
    </row>
    <row r="194" spans="1:25" outlineLevel="2" x14ac:dyDescent="0.25">
      <c r="A194" s="3" t="s">
        <v>31</v>
      </c>
      <c r="B194" s="3" t="str">
        <f t="shared" si="57"/>
        <v>E311 STM Str/Impv, Ferndale-12</v>
      </c>
      <c r="C194" s="3" t="s">
        <v>9</v>
      </c>
      <c r="D194" s="3"/>
      <c r="E194" s="256">
        <v>43830</v>
      </c>
      <c r="F194" s="61">
        <v>608933.95000000007</v>
      </c>
      <c r="G194" s="300">
        <v>2.3300000000000001E-2</v>
      </c>
      <c r="H194" s="62">
        <v>1182.3499999999999</v>
      </c>
      <c r="I194" s="276">
        <f t="shared" si="58"/>
        <v>608933.95000000007</v>
      </c>
      <c r="J194" s="300">
        <v>2.3300000000000001E-2</v>
      </c>
      <c r="K194" s="61">
        <f t="shared" si="59"/>
        <v>1182.3467529166669</v>
      </c>
      <c r="L194" s="62">
        <f t="shared" si="42"/>
        <v>0</v>
      </c>
      <c r="M194" t="s">
        <v>10</v>
      </c>
      <c r="O194" s="3" t="str">
        <f t="shared" si="60"/>
        <v>E311</v>
      </c>
      <c r="P194" s="4"/>
      <c r="Q194" s="245">
        <f t="shared" si="47"/>
        <v>0</v>
      </c>
      <c r="S194" s="243"/>
      <c r="T194" s="243"/>
      <c r="V194" s="243"/>
      <c r="W194" s="243"/>
      <c r="Y194" s="243"/>
    </row>
    <row r="195" spans="1:25" outlineLevel="2" x14ac:dyDescent="0.25">
      <c r="A195" s="3" t="s">
        <v>31</v>
      </c>
      <c r="B195" s="3" t="str">
        <f t="shared" si="57"/>
        <v>E311 STM Str/Impv, Ferndale-1</v>
      </c>
      <c r="C195" s="3" t="s">
        <v>9</v>
      </c>
      <c r="D195" s="3"/>
      <c r="E195" s="256">
        <v>43861</v>
      </c>
      <c r="F195" s="61">
        <v>608933.95000000007</v>
      </c>
      <c r="G195" s="300">
        <v>2.3300000000000001E-2</v>
      </c>
      <c r="H195" s="62">
        <v>1182.3499999999999</v>
      </c>
      <c r="I195" s="276">
        <f t="shared" si="58"/>
        <v>608933.95000000007</v>
      </c>
      <c r="J195" s="300">
        <v>2.3300000000000001E-2</v>
      </c>
      <c r="K195" s="61">
        <f t="shared" si="59"/>
        <v>1182.3467529166669</v>
      </c>
      <c r="L195" s="62">
        <f t="shared" si="42"/>
        <v>0</v>
      </c>
      <c r="M195" t="s">
        <v>10</v>
      </c>
      <c r="O195" s="3" t="str">
        <f t="shared" si="60"/>
        <v>E311</v>
      </c>
      <c r="P195" s="4"/>
      <c r="Q195" s="245">
        <f t="shared" si="47"/>
        <v>0</v>
      </c>
      <c r="S195" s="243"/>
      <c r="T195" s="243"/>
      <c r="V195" s="243"/>
      <c r="W195" s="243"/>
      <c r="Y195" s="243"/>
    </row>
    <row r="196" spans="1:25" outlineLevel="2" x14ac:dyDescent="0.25">
      <c r="A196" s="3" t="s">
        <v>31</v>
      </c>
      <c r="B196" s="3" t="str">
        <f t="shared" si="57"/>
        <v>E311 STM Str/Impv, Ferndale-2</v>
      </c>
      <c r="C196" s="3" t="s">
        <v>9</v>
      </c>
      <c r="D196" s="3"/>
      <c r="E196" s="256">
        <v>43889</v>
      </c>
      <c r="F196" s="61">
        <v>608933.95000000007</v>
      </c>
      <c r="G196" s="300">
        <v>2.3300000000000001E-2</v>
      </c>
      <c r="H196" s="62">
        <v>1182.3499999999999</v>
      </c>
      <c r="I196" s="276">
        <f t="shared" si="58"/>
        <v>608933.95000000007</v>
      </c>
      <c r="J196" s="300">
        <v>2.3300000000000001E-2</v>
      </c>
      <c r="K196" s="61">
        <f t="shared" si="59"/>
        <v>1182.3467529166669</v>
      </c>
      <c r="L196" s="62">
        <f t="shared" si="42"/>
        <v>0</v>
      </c>
      <c r="M196" t="s">
        <v>10</v>
      </c>
      <c r="O196" s="3" t="str">
        <f t="shared" si="60"/>
        <v>E311</v>
      </c>
      <c r="P196" s="4"/>
      <c r="Q196" s="245">
        <f t="shared" si="47"/>
        <v>0</v>
      </c>
      <c r="S196" s="243"/>
      <c r="T196" s="243"/>
      <c r="V196" s="243"/>
      <c r="W196" s="243"/>
      <c r="Y196" s="243"/>
    </row>
    <row r="197" spans="1:25" outlineLevel="2" x14ac:dyDescent="0.25">
      <c r="A197" s="3" t="s">
        <v>31</v>
      </c>
      <c r="B197" s="3" t="str">
        <f t="shared" si="57"/>
        <v>E311 STM Str/Impv, Ferndale-3</v>
      </c>
      <c r="C197" s="3" t="s">
        <v>9</v>
      </c>
      <c r="D197" s="3"/>
      <c r="E197" s="256">
        <v>43921</v>
      </c>
      <c r="F197" s="61">
        <v>608933.95000000007</v>
      </c>
      <c r="G197" s="300">
        <v>2.3300000000000001E-2</v>
      </c>
      <c r="H197" s="62">
        <v>1182.3499999999999</v>
      </c>
      <c r="I197" s="276">
        <f t="shared" si="58"/>
        <v>608933.95000000007</v>
      </c>
      <c r="J197" s="300">
        <v>2.3300000000000001E-2</v>
      </c>
      <c r="K197" s="61">
        <f t="shared" si="59"/>
        <v>1182.3467529166669</v>
      </c>
      <c r="L197" s="62">
        <f t="shared" si="42"/>
        <v>0</v>
      </c>
      <c r="M197" t="s">
        <v>10</v>
      </c>
      <c r="O197" s="3" t="str">
        <f t="shared" si="60"/>
        <v>E311</v>
      </c>
      <c r="P197" s="4"/>
      <c r="Q197" s="245">
        <f t="shared" si="47"/>
        <v>0</v>
      </c>
      <c r="S197" s="243"/>
      <c r="T197" s="243"/>
      <c r="V197" s="243"/>
      <c r="W197" s="243"/>
      <c r="Y197" s="243"/>
    </row>
    <row r="198" spans="1:25" outlineLevel="2" x14ac:dyDescent="0.25">
      <c r="A198" s="3" t="s">
        <v>31</v>
      </c>
      <c r="B198" s="3" t="str">
        <f t="shared" si="57"/>
        <v>E311 STM Str/Impv, Ferndale-4</v>
      </c>
      <c r="C198" s="3" t="s">
        <v>9</v>
      </c>
      <c r="D198" s="3"/>
      <c r="E198" s="256">
        <v>43951</v>
      </c>
      <c r="F198" s="61">
        <v>608933.95000000007</v>
      </c>
      <c r="G198" s="300">
        <v>2.3300000000000001E-2</v>
      </c>
      <c r="H198" s="62">
        <v>1182.3499999999999</v>
      </c>
      <c r="I198" s="276">
        <f t="shared" si="58"/>
        <v>608933.95000000007</v>
      </c>
      <c r="J198" s="300">
        <v>2.3300000000000001E-2</v>
      </c>
      <c r="K198" s="61">
        <f t="shared" si="59"/>
        <v>1182.3467529166669</v>
      </c>
      <c r="L198" s="62">
        <f t="shared" si="42"/>
        <v>0</v>
      </c>
      <c r="M198" t="s">
        <v>10</v>
      </c>
      <c r="O198" s="3" t="str">
        <f t="shared" si="60"/>
        <v>E311</v>
      </c>
      <c r="P198" s="4"/>
      <c r="Q198" s="245">
        <f t="shared" si="47"/>
        <v>0</v>
      </c>
      <c r="S198" s="243"/>
      <c r="T198" s="243"/>
      <c r="V198" s="243"/>
      <c r="W198" s="243"/>
      <c r="Y198" s="243"/>
    </row>
    <row r="199" spans="1:25" outlineLevel="2" x14ac:dyDescent="0.25">
      <c r="A199" s="3" t="s">
        <v>31</v>
      </c>
      <c r="B199" s="3" t="str">
        <f t="shared" si="57"/>
        <v>E311 STM Str/Impv, Ferndale-5</v>
      </c>
      <c r="C199" s="3" t="s">
        <v>9</v>
      </c>
      <c r="D199" s="3"/>
      <c r="E199" s="256">
        <v>43982</v>
      </c>
      <c r="F199" s="61">
        <v>608933.95000000007</v>
      </c>
      <c r="G199" s="300">
        <v>2.3300000000000001E-2</v>
      </c>
      <c r="H199" s="62">
        <v>1182.3499999999999</v>
      </c>
      <c r="I199" s="276">
        <f t="shared" si="58"/>
        <v>608933.95000000007</v>
      </c>
      <c r="J199" s="300">
        <v>2.3300000000000001E-2</v>
      </c>
      <c r="K199" s="61">
        <f t="shared" si="59"/>
        <v>1182.3467529166669</v>
      </c>
      <c r="L199" s="62">
        <f t="shared" ref="L199:L275" si="61">ROUND(K199-H199,2)</f>
        <v>0</v>
      </c>
      <c r="M199" t="s">
        <v>10</v>
      </c>
      <c r="O199" s="3" t="str">
        <f t="shared" si="60"/>
        <v>E311</v>
      </c>
      <c r="P199" s="4"/>
      <c r="Q199" s="245">
        <f t="shared" si="47"/>
        <v>0</v>
      </c>
      <c r="S199" s="243"/>
      <c r="T199" s="243"/>
      <c r="V199" s="243"/>
      <c r="W199" s="243"/>
      <c r="Y199" s="243"/>
    </row>
    <row r="200" spans="1:25" outlineLevel="2" x14ac:dyDescent="0.25">
      <c r="A200" s="3" t="s">
        <v>31</v>
      </c>
      <c r="B200" s="3" t="str">
        <f t="shared" si="57"/>
        <v>E311 STM Str/Impv, Ferndale-6</v>
      </c>
      <c r="C200" s="3" t="s">
        <v>9</v>
      </c>
      <c r="D200" s="3"/>
      <c r="E200" s="256">
        <v>44012</v>
      </c>
      <c r="F200" s="61">
        <v>608933.95000000007</v>
      </c>
      <c r="G200" s="300">
        <v>2.3300000000000001E-2</v>
      </c>
      <c r="H200" s="62">
        <v>1182.3499999999999</v>
      </c>
      <c r="I200" s="276">
        <f t="shared" si="58"/>
        <v>608933.95000000007</v>
      </c>
      <c r="J200" s="300">
        <v>2.3300000000000001E-2</v>
      </c>
      <c r="K200" s="61">
        <f t="shared" si="59"/>
        <v>1182.3467529166669</v>
      </c>
      <c r="L200" s="62">
        <f t="shared" si="61"/>
        <v>0</v>
      </c>
      <c r="M200" t="s">
        <v>10</v>
      </c>
      <c r="O200" s="3" t="str">
        <f t="shared" si="60"/>
        <v>E311</v>
      </c>
      <c r="P200" s="4"/>
      <c r="Q200" s="245">
        <f t="shared" si="47"/>
        <v>608933.95000000007</v>
      </c>
      <c r="S200" s="243">
        <f>AVERAGE(F189:F200)-F200</f>
        <v>0</v>
      </c>
      <c r="T200" s="243">
        <f>AVERAGE(I189:I200)-I200</f>
        <v>0</v>
      </c>
      <c r="V200" s="243"/>
      <c r="W200" s="243"/>
      <c r="Y200" s="243"/>
    </row>
    <row r="201" spans="1:25" ht="15.75" outlineLevel="1" thickBot="1" x14ac:dyDescent="0.3">
      <c r="A201" s="5" t="s">
        <v>32</v>
      </c>
      <c r="C201" s="14" t="s">
        <v>12</v>
      </c>
      <c r="E201" s="255" t="s">
        <v>5</v>
      </c>
      <c r="F201" s="13"/>
      <c r="G201" s="301"/>
      <c r="H201" s="15">
        <f>SUBTOTAL(9,H189:H200)</f>
        <v>14188.200000000003</v>
      </c>
      <c r="I201" s="275"/>
      <c r="J201" s="301"/>
      <c r="K201" s="10">
        <f>SUBTOTAL(9,K189:K200)</f>
        <v>14188.161034999999</v>
      </c>
      <c r="L201" s="264">
        <f>SUBTOTAL(9,L189:L200)</f>
        <v>0</v>
      </c>
      <c r="O201" s="3" t="str">
        <f>LEFT(A201,5)</f>
        <v xml:space="preserve">E311 </v>
      </c>
      <c r="P201" s="4">
        <f>-L201</f>
        <v>0</v>
      </c>
      <c r="Q201" s="245">
        <f t="shared" si="47"/>
        <v>0</v>
      </c>
      <c r="S201" s="243"/>
    </row>
    <row r="202" spans="1:25" ht="15.75" outlineLevel="2" thickTop="1" x14ac:dyDescent="0.25">
      <c r="A202" s="3" t="s">
        <v>33</v>
      </c>
      <c r="B202" s="3" t="str">
        <f t="shared" ref="B202:B213" si="62">CONCATENATE(A202,"-",MONTH(E202))</f>
        <v>E311 STM Str/Impv, Fred 1/APC-7</v>
      </c>
      <c r="C202" s="3" t="s">
        <v>9</v>
      </c>
      <c r="D202" s="3"/>
      <c r="E202" s="256">
        <v>43676</v>
      </c>
      <c r="F202" s="61">
        <v>403636</v>
      </c>
      <c r="G202" s="300">
        <v>4.1100000000000005E-2</v>
      </c>
      <c r="H202" s="62">
        <v>1382.45</v>
      </c>
      <c r="I202" s="276">
        <f t="shared" ref="I202:I213" si="63">VLOOKUP(CONCATENATE(A202,"-6"),$B$8:$F$2996,5,FALSE)</f>
        <v>403636</v>
      </c>
      <c r="J202" s="300">
        <v>4.1100000000000005E-2</v>
      </c>
      <c r="K202" s="59">
        <f t="shared" ref="K202:K213" si="64">I202*J202/12</f>
        <v>1382.4533000000001</v>
      </c>
      <c r="L202" s="62">
        <f t="shared" si="61"/>
        <v>0</v>
      </c>
      <c r="M202" t="s">
        <v>10</v>
      </c>
      <c r="O202" s="3" t="str">
        <f t="shared" ref="O202:O213" si="65">LEFT(A202,4)</f>
        <v>E311</v>
      </c>
      <c r="P202" s="4"/>
      <c r="Q202" s="245">
        <f t="shared" si="47"/>
        <v>0</v>
      </c>
      <c r="S202" s="243"/>
      <c r="T202" s="243"/>
      <c r="V202" s="243"/>
      <c r="W202" s="243"/>
      <c r="Y202" s="243"/>
    </row>
    <row r="203" spans="1:25" outlineLevel="2" x14ac:dyDescent="0.25">
      <c r="A203" s="3" t="s">
        <v>33</v>
      </c>
      <c r="B203" s="3" t="str">
        <f t="shared" si="62"/>
        <v>E311 STM Str/Impv, Fred 1/APC-8</v>
      </c>
      <c r="C203" s="3" t="s">
        <v>9</v>
      </c>
      <c r="D203" s="3"/>
      <c r="E203" s="256">
        <v>43708</v>
      </c>
      <c r="F203" s="61">
        <v>403636</v>
      </c>
      <c r="G203" s="300">
        <v>4.1100000000000005E-2</v>
      </c>
      <c r="H203" s="62">
        <v>1382.45</v>
      </c>
      <c r="I203" s="276">
        <f t="shared" si="63"/>
        <v>403636</v>
      </c>
      <c r="J203" s="300">
        <v>4.1100000000000005E-2</v>
      </c>
      <c r="K203" s="61">
        <f t="shared" si="64"/>
        <v>1382.4533000000001</v>
      </c>
      <c r="L203" s="62">
        <f t="shared" si="61"/>
        <v>0</v>
      </c>
      <c r="M203" t="s">
        <v>10</v>
      </c>
      <c r="O203" s="3" t="str">
        <f t="shared" si="65"/>
        <v>E311</v>
      </c>
      <c r="P203" s="4"/>
      <c r="Q203" s="245">
        <f t="shared" si="47"/>
        <v>0</v>
      </c>
      <c r="S203" s="243"/>
      <c r="T203" s="243"/>
      <c r="V203" s="243"/>
      <c r="W203" s="243"/>
      <c r="Y203" s="243"/>
    </row>
    <row r="204" spans="1:25" outlineLevel="2" x14ac:dyDescent="0.25">
      <c r="A204" s="3" t="s">
        <v>33</v>
      </c>
      <c r="B204" s="3" t="str">
        <f t="shared" si="62"/>
        <v>E311 STM Str/Impv, Fred 1/APC-9</v>
      </c>
      <c r="C204" s="3" t="s">
        <v>9</v>
      </c>
      <c r="D204" s="3"/>
      <c r="E204" s="256">
        <v>43738</v>
      </c>
      <c r="F204" s="61">
        <v>403636</v>
      </c>
      <c r="G204" s="300">
        <v>4.1100000000000005E-2</v>
      </c>
      <c r="H204" s="62">
        <v>1382.45</v>
      </c>
      <c r="I204" s="276">
        <f t="shared" si="63"/>
        <v>403636</v>
      </c>
      <c r="J204" s="300">
        <v>4.1100000000000005E-2</v>
      </c>
      <c r="K204" s="61">
        <f t="shared" si="64"/>
        <v>1382.4533000000001</v>
      </c>
      <c r="L204" s="62">
        <f t="shared" si="61"/>
        <v>0</v>
      </c>
      <c r="M204" t="s">
        <v>10</v>
      </c>
      <c r="O204" s="3" t="str">
        <f t="shared" si="65"/>
        <v>E311</v>
      </c>
      <c r="P204" s="4"/>
      <c r="Q204" s="245">
        <f t="shared" si="47"/>
        <v>0</v>
      </c>
      <c r="S204" s="243"/>
      <c r="T204" s="243"/>
      <c r="V204" s="243"/>
      <c r="W204" s="243"/>
      <c r="Y204" s="243"/>
    </row>
    <row r="205" spans="1:25" outlineLevel="2" x14ac:dyDescent="0.25">
      <c r="A205" s="3" t="s">
        <v>33</v>
      </c>
      <c r="B205" s="3" t="str">
        <f t="shared" si="62"/>
        <v>E311 STM Str/Impv, Fred 1/APC-10</v>
      </c>
      <c r="C205" s="3" t="s">
        <v>9</v>
      </c>
      <c r="D205" s="3"/>
      <c r="E205" s="256">
        <v>43769</v>
      </c>
      <c r="F205" s="61">
        <v>403636</v>
      </c>
      <c r="G205" s="300">
        <v>4.1100000000000005E-2</v>
      </c>
      <c r="H205" s="62">
        <v>1382.45</v>
      </c>
      <c r="I205" s="276">
        <f t="shared" si="63"/>
        <v>403636</v>
      </c>
      <c r="J205" s="300">
        <v>4.1100000000000005E-2</v>
      </c>
      <c r="K205" s="61">
        <f t="shared" si="64"/>
        <v>1382.4533000000001</v>
      </c>
      <c r="L205" s="62">
        <f t="shared" si="61"/>
        <v>0</v>
      </c>
      <c r="M205" t="s">
        <v>10</v>
      </c>
      <c r="O205" s="3" t="str">
        <f t="shared" si="65"/>
        <v>E311</v>
      </c>
      <c r="P205" s="4"/>
      <c r="Q205" s="245">
        <f t="shared" si="47"/>
        <v>0</v>
      </c>
      <c r="S205" s="243"/>
      <c r="T205" s="243"/>
      <c r="V205" s="243"/>
      <c r="W205" s="243"/>
      <c r="Y205" s="243"/>
    </row>
    <row r="206" spans="1:25" outlineLevel="2" x14ac:dyDescent="0.25">
      <c r="A206" s="3" t="s">
        <v>33</v>
      </c>
      <c r="B206" s="3" t="str">
        <f t="shared" si="62"/>
        <v>E311 STM Str/Impv, Fred 1/APC-11</v>
      </c>
      <c r="C206" s="3" t="s">
        <v>9</v>
      </c>
      <c r="D206" s="3"/>
      <c r="E206" s="256">
        <v>43799</v>
      </c>
      <c r="F206" s="61">
        <v>403636</v>
      </c>
      <c r="G206" s="300">
        <v>4.1100000000000005E-2</v>
      </c>
      <c r="H206" s="62">
        <v>1382.45</v>
      </c>
      <c r="I206" s="276">
        <f t="shared" si="63"/>
        <v>403636</v>
      </c>
      <c r="J206" s="300">
        <v>4.1100000000000005E-2</v>
      </c>
      <c r="K206" s="61">
        <f t="shared" si="64"/>
        <v>1382.4533000000001</v>
      </c>
      <c r="L206" s="62">
        <f t="shared" si="61"/>
        <v>0</v>
      </c>
      <c r="M206" t="s">
        <v>10</v>
      </c>
      <c r="O206" s="3" t="str">
        <f t="shared" si="65"/>
        <v>E311</v>
      </c>
      <c r="P206" s="4"/>
      <c r="Q206" s="245">
        <f t="shared" si="47"/>
        <v>0</v>
      </c>
      <c r="S206" s="243"/>
      <c r="T206" s="243"/>
      <c r="V206" s="243"/>
      <c r="W206" s="243"/>
      <c r="Y206" s="243"/>
    </row>
    <row r="207" spans="1:25" outlineLevel="2" x14ac:dyDescent="0.25">
      <c r="A207" s="3" t="s">
        <v>33</v>
      </c>
      <c r="B207" s="3" t="str">
        <f t="shared" si="62"/>
        <v>E311 STM Str/Impv, Fred 1/APC-12</v>
      </c>
      <c r="C207" s="3" t="s">
        <v>9</v>
      </c>
      <c r="D207" s="3"/>
      <c r="E207" s="256">
        <v>43830</v>
      </c>
      <c r="F207" s="61">
        <v>403636</v>
      </c>
      <c r="G207" s="300">
        <v>4.1100000000000005E-2</v>
      </c>
      <c r="H207" s="62">
        <v>1382.45</v>
      </c>
      <c r="I207" s="276">
        <f t="shared" si="63"/>
        <v>403636</v>
      </c>
      <c r="J207" s="300">
        <v>4.1100000000000005E-2</v>
      </c>
      <c r="K207" s="61">
        <f t="shared" si="64"/>
        <v>1382.4533000000001</v>
      </c>
      <c r="L207" s="62">
        <f t="shared" si="61"/>
        <v>0</v>
      </c>
      <c r="M207" t="s">
        <v>10</v>
      </c>
      <c r="O207" s="3" t="str">
        <f t="shared" si="65"/>
        <v>E311</v>
      </c>
      <c r="P207" s="4"/>
      <c r="Q207" s="245">
        <f t="shared" si="47"/>
        <v>0</v>
      </c>
      <c r="S207" s="243"/>
      <c r="T207" s="243"/>
      <c r="V207" s="243"/>
      <c r="W207" s="243"/>
      <c r="Y207" s="243"/>
    </row>
    <row r="208" spans="1:25" outlineLevel="2" x14ac:dyDescent="0.25">
      <c r="A208" s="3" t="s">
        <v>33</v>
      </c>
      <c r="B208" s="3" t="str">
        <f t="shared" si="62"/>
        <v>E311 STM Str/Impv, Fred 1/APC-1</v>
      </c>
      <c r="C208" s="3" t="s">
        <v>9</v>
      </c>
      <c r="D208" s="3"/>
      <c r="E208" s="256">
        <v>43861</v>
      </c>
      <c r="F208" s="61">
        <v>403636</v>
      </c>
      <c r="G208" s="300">
        <v>4.1100000000000005E-2</v>
      </c>
      <c r="H208" s="62">
        <v>1382.45</v>
      </c>
      <c r="I208" s="276">
        <f t="shared" si="63"/>
        <v>403636</v>
      </c>
      <c r="J208" s="300">
        <v>4.1100000000000005E-2</v>
      </c>
      <c r="K208" s="61">
        <f t="shared" si="64"/>
        <v>1382.4533000000001</v>
      </c>
      <c r="L208" s="62">
        <f t="shared" si="61"/>
        <v>0</v>
      </c>
      <c r="M208" t="s">
        <v>10</v>
      </c>
      <c r="O208" s="3" t="str">
        <f t="shared" si="65"/>
        <v>E311</v>
      </c>
      <c r="P208" s="4"/>
      <c r="Q208" s="245">
        <f t="shared" si="47"/>
        <v>0</v>
      </c>
      <c r="S208" s="243"/>
      <c r="T208" s="243"/>
      <c r="V208" s="243"/>
      <c r="W208" s="243"/>
      <c r="Y208" s="243"/>
    </row>
    <row r="209" spans="1:25" outlineLevel="2" x14ac:dyDescent="0.25">
      <c r="A209" s="3" t="s">
        <v>33</v>
      </c>
      <c r="B209" s="3" t="str">
        <f t="shared" si="62"/>
        <v>E311 STM Str/Impv, Fred 1/APC-2</v>
      </c>
      <c r="C209" s="3" t="s">
        <v>9</v>
      </c>
      <c r="D209" s="3"/>
      <c r="E209" s="256">
        <v>43889</v>
      </c>
      <c r="F209" s="61">
        <v>403636</v>
      </c>
      <c r="G209" s="300">
        <v>4.1100000000000005E-2</v>
      </c>
      <c r="H209" s="62">
        <v>1382.45</v>
      </c>
      <c r="I209" s="276">
        <f t="shared" si="63"/>
        <v>403636</v>
      </c>
      <c r="J209" s="300">
        <v>4.1100000000000005E-2</v>
      </c>
      <c r="K209" s="61">
        <f t="shared" si="64"/>
        <v>1382.4533000000001</v>
      </c>
      <c r="L209" s="62">
        <f t="shared" si="61"/>
        <v>0</v>
      </c>
      <c r="M209" t="s">
        <v>10</v>
      </c>
      <c r="O209" s="3" t="str">
        <f t="shared" si="65"/>
        <v>E311</v>
      </c>
      <c r="P209" s="4"/>
      <c r="Q209" s="245">
        <f t="shared" si="47"/>
        <v>0</v>
      </c>
      <c r="S209" s="243"/>
      <c r="T209" s="243"/>
      <c r="V209" s="243"/>
      <c r="W209" s="243"/>
      <c r="Y209" s="243"/>
    </row>
    <row r="210" spans="1:25" outlineLevel="2" x14ac:dyDescent="0.25">
      <c r="A210" s="3" t="s">
        <v>33</v>
      </c>
      <c r="B210" s="3" t="str">
        <f t="shared" si="62"/>
        <v>E311 STM Str/Impv, Fred 1/APC-3</v>
      </c>
      <c r="C210" s="3" t="s">
        <v>9</v>
      </c>
      <c r="D210" s="3"/>
      <c r="E210" s="256">
        <v>43921</v>
      </c>
      <c r="F210" s="61">
        <v>403636</v>
      </c>
      <c r="G210" s="300">
        <v>4.1100000000000005E-2</v>
      </c>
      <c r="H210" s="62">
        <v>1382.45</v>
      </c>
      <c r="I210" s="276">
        <f t="shared" si="63"/>
        <v>403636</v>
      </c>
      <c r="J210" s="300">
        <v>4.1100000000000005E-2</v>
      </c>
      <c r="K210" s="61">
        <f t="shared" si="64"/>
        <v>1382.4533000000001</v>
      </c>
      <c r="L210" s="62">
        <f t="shared" si="61"/>
        <v>0</v>
      </c>
      <c r="M210" t="s">
        <v>10</v>
      </c>
      <c r="O210" s="3" t="str">
        <f t="shared" si="65"/>
        <v>E311</v>
      </c>
      <c r="P210" s="4"/>
      <c r="Q210" s="245">
        <f t="shared" si="47"/>
        <v>0</v>
      </c>
      <c r="S210" s="243"/>
      <c r="T210" s="243"/>
      <c r="V210" s="243"/>
      <c r="W210" s="243"/>
      <c r="Y210" s="243"/>
    </row>
    <row r="211" spans="1:25" outlineLevel="2" x14ac:dyDescent="0.25">
      <c r="A211" s="3" t="s">
        <v>33</v>
      </c>
      <c r="B211" s="3" t="str">
        <f t="shared" si="62"/>
        <v>E311 STM Str/Impv, Fred 1/APC-4</v>
      </c>
      <c r="C211" s="3" t="s">
        <v>9</v>
      </c>
      <c r="D211" s="3"/>
      <c r="E211" s="256">
        <v>43951</v>
      </c>
      <c r="F211" s="61">
        <v>403636</v>
      </c>
      <c r="G211" s="300">
        <v>4.1100000000000005E-2</v>
      </c>
      <c r="H211" s="62">
        <v>1382.45</v>
      </c>
      <c r="I211" s="276">
        <f t="shared" si="63"/>
        <v>403636</v>
      </c>
      <c r="J211" s="300">
        <v>4.1100000000000005E-2</v>
      </c>
      <c r="K211" s="61">
        <f t="shared" si="64"/>
        <v>1382.4533000000001</v>
      </c>
      <c r="L211" s="62">
        <f t="shared" si="61"/>
        <v>0</v>
      </c>
      <c r="M211" t="s">
        <v>10</v>
      </c>
      <c r="O211" s="3" t="str">
        <f t="shared" si="65"/>
        <v>E311</v>
      </c>
      <c r="P211" s="4"/>
      <c r="Q211" s="245">
        <f t="shared" si="47"/>
        <v>0</v>
      </c>
      <c r="S211" s="243"/>
      <c r="T211" s="243"/>
      <c r="V211" s="243"/>
      <c r="W211" s="243"/>
      <c r="Y211" s="243"/>
    </row>
    <row r="212" spans="1:25" outlineLevel="2" x14ac:dyDescent="0.25">
      <c r="A212" s="3" t="s">
        <v>33</v>
      </c>
      <c r="B212" s="3" t="str">
        <f t="shared" si="62"/>
        <v>E311 STM Str/Impv, Fred 1/APC-5</v>
      </c>
      <c r="C212" s="3" t="s">
        <v>9</v>
      </c>
      <c r="D212" s="3"/>
      <c r="E212" s="256">
        <v>43982</v>
      </c>
      <c r="F212" s="61">
        <v>403636</v>
      </c>
      <c r="G212" s="300">
        <v>4.1100000000000005E-2</v>
      </c>
      <c r="H212" s="62">
        <v>1382.45</v>
      </c>
      <c r="I212" s="276">
        <f t="shared" si="63"/>
        <v>403636</v>
      </c>
      <c r="J212" s="300">
        <v>4.1100000000000005E-2</v>
      </c>
      <c r="K212" s="61">
        <f t="shared" si="64"/>
        <v>1382.4533000000001</v>
      </c>
      <c r="L212" s="62">
        <f t="shared" si="61"/>
        <v>0</v>
      </c>
      <c r="M212" t="s">
        <v>10</v>
      </c>
      <c r="O212" s="3" t="str">
        <f t="shared" si="65"/>
        <v>E311</v>
      </c>
      <c r="P212" s="4"/>
      <c r="Q212" s="245">
        <f t="shared" si="47"/>
        <v>0</v>
      </c>
      <c r="S212" s="243"/>
      <c r="T212" s="243"/>
      <c r="V212" s="243"/>
      <c r="W212" s="243"/>
      <c r="Y212" s="243"/>
    </row>
    <row r="213" spans="1:25" outlineLevel="2" x14ac:dyDescent="0.25">
      <c r="A213" s="3" t="s">
        <v>33</v>
      </c>
      <c r="B213" s="3" t="str">
        <f t="shared" si="62"/>
        <v>E311 STM Str/Impv, Fred 1/APC-6</v>
      </c>
      <c r="C213" s="3" t="s">
        <v>9</v>
      </c>
      <c r="D213" s="3"/>
      <c r="E213" s="256">
        <v>44012</v>
      </c>
      <c r="F213" s="61">
        <v>403636</v>
      </c>
      <c r="G213" s="300">
        <v>4.1100000000000005E-2</v>
      </c>
      <c r="H213" s="62">
        <v>1382.45</v>
      </c>
      <c r="I213" s="276">
        <f t="shared" si="63"/>
        <v>403636</v>
      </c>
      <c r="J213" s="300">
        <v>4.1100000000000005E-2</v>
      </c>
      <c r="K213" s="61">
        <f t="shared" si="64"/>
        <v>1382.4533000000001</v>
      </c>
      <c r="L213" s="62">
        <f t="shared" si="61"/>
        <v>0</v>
      </c>
      <c r="M213" t="s">
        <v>10</v>
      </c>
      <c r="O213" s="3" t="str">
        <f t="shared" si="65"/>
        <v>E311</v>
      </c>
      <c r="P213" s="4"/>
      <c r="Q213" s="245">
        <f t="shared" si="47"/>
        <v>403636</v>
      </c>
      <c r="S213" s="243">
        <f>AVERAGE(F202:F213)-F213</f>
        <v>0</v>
      </c>
      <c r="T213" s="243">
        <f>AVERAGE(I202:I213)-I213</f>
        <v>0</v>
      </c>
      <c r="V213" s="243"/>
      <c r="W213" s="243"/>
      <c r="Y213" s="243"/>
    </row>
    <row r="214" spans="1:25" ht="15.75" outlineLevel="1" thickBot="1" x14ac:dyDescent="0.3">
      <c r="A214" s="5" t="s">
        <v>34</v>
      </c>
      <c r="C214" s="14" t="s">
        <v>12</v>
      </c>
      <c r="E214" s="255" t="s">
        <v>5</v>
      </c>
      <c r="F214" s="13"/>
      <c r="G214" s="301"/>
      <c r="H214" s="15">
        <f>SUBTOTAL(9,H202:H213)</f>
        <v>16589.400000000005</v>
      </c>
      <c r="I214" s="275"/>
      <c r="J214" s="301"/>
      <c r="K214" s="10">
        <f>SUBTOTAL(9,K202:K213)</f>
        <v>16589.439600000005</v>
      </c>
      <c r="L214" s="264">
        <f>SUBTOTAL(9,L202:L213)</f>
        <v>0</v>
      </c>
      <c r="O214" s="3" t="str">
        <f>LEFT(A214,5)</f>
        <v xml:space="preserve">E311 </v>
      </c>
      <c r="P214" s="4">
        <f>-L214</f>
        <v>0</v>
      </c>
      <c r="Q214" s="245">
        <f t="shared" si="47"/>
        <v>0</v>
      </c>
      <c r="S214" s="243"/>
    </row>
    <row r="215" spans="1:25" ht="15.75" outlineLevel="2" thickTop="1" x14ac:dyDescent="0.25">
      <c r="A215" s="3" t="s">
        <v>35</v>
      </c>
      <c r="B215" s="3" t="str">
        <f t="shared" ref="B215:B226" si="66">CONCATENATE(A215,"-",MONTH(E215))</f>
        <v>E311 STM Str/Impv, Goldendale-7</v>
      </c>
      <c r="C215" s="3" t="s">
        <v>9</v>
      </c>
      <c r="D215" s="3"/>
      <c r="E215" s="256">
        <v>43676</v>
      </c>
      <c r="F215" s="61">
        <v>460485.93</v>
      </c>
      <c r="G215" s="300">
        <v>1.3299999999999999E-2</v>
      </c>
      <c r="H215" s="62">
        <v>510.37</v>
      </c>
      <c r="I215" s="276">
        <f t="shared" ref="I215:I226" si="67">VLOOKUP(CONCATENATE(A215,"-6"),$B$8:$F$2996,5,FALSE)</f>
        <v>1006626.31</v>
      </c>
      <c r="J215" s="300">
        <v>1.3299999999999999E-2</v>
      </c>
      <c r="K215" s="59">
        <f t="shared" ref="K215:K226" si="68">I215*J215/12</f>
        <v>1115.6774935833334</v>
      </c>
      <c r="L215" s="62">
        <f t="shared" si="61"/>
        <v>605.30999999999995</v>
      </c>
      <c r="M215" t="s">
        <v>10</v>
      </c>
      <c r="O215" s="3" t="str">
        <f t="shared" ref="O215:O226" si="69">LEFT(A215,4)</f>
        <v>E311</v>
      </c>
      <c r="P215" s="4"/>
      <c r="Q215" s="245">
        <f t="shared" si="47"/>
        <v>0</v>
      </c>
      <c r="S215" s="243"/>
      <c r="T215" s="243"/>
      <c r="V215" s="243"/>
      <c r="W215" s="243"/>
      <c r="Y215" s="243"/>
    </row>
    <row r="216" spans="1:25" outlineLevel="2" x14ac:dyDescent="0.25">
      <c r="A216" s="3" t="s">
        <v>35</v>
      </c>
      <c r="B216" s="3" t="str">
        <f t="shared" si="66"/>
        <v>E311 STM Str/Impv, Goldendale-8</v>
      </c>
      <c r="C216" s="3" t="s">
        <v>9</v>
      </c>
      <c r="D216" s="3"/>
      <c r="E216" s="256">
        <v>43708</v>
      </c>
      <c r="F216" s="61">
        <v>460485.93</v>
      </c>
      <c r="G216" s="300">
        <v>1.3299999999999999E-2</v>
      </c>
      <c r="H216" s="62">
        <v>510.37</v>
      </c>
      <c r="I216" s="276">
        <f t="shared" si="67"/>
        <v>1006626.31</v>
      </c>
      <c r="J216" s="300">
        <v>1.3299999999999999E-2</v>
      </c>
      <c r="K216" s="61">
        <f t="shared" si="68"/>
        <v>1115.6774935833334</v>
      </c>
      <c r="L216" s="62">
        <f t="shared" si="61"/>
        <v>605.30999999999995</v>
      </c>
      <c r="M216" t="s">
        <v>10</v>
      </c>
      <c r="O216" s="3" t="str">
        <f t="shared" si="69"/>
        <v>E311</v>
      </c>
      <c r="P216" s="4"/>
      <c r="Q216" s="245">
        <f t="shared" si="47"/>
        <v>0</v>
      </c>
      <c r="S216" s="243"/>
      <c r="T216" s="243"/>
      <c r="V216" s="243"/>
      <c r="W216" s="243"/>
      <c r="Y216" s="243"/>
    </row>
    <row r="217" spans="1:25" outlineLevel="2" x14ac:dyDescent="0.25">
      <c r="A217" s="3" t="s">
        <v>35</v>
      </c>
      <c r="B217" s="3" t="str">
        <f t="shared" si="66"/>
        <v>E311 STM Str/Impv, Goldendale-9</v>
      </c>
      <c r="C217" s="3" t="s">
        <v>9</v>
      </c>
      <c r="D217" s="3"/>
      <c r="E217" s="256">
        <v>43738</v>
      </c>
      <c r="F217" s="61">
        <v>460485.93</v>
      </c>
      <c r="G217" s="300">
        <v>1.3299999999999999E-2</v>
      </c>
      <c r="H217" s="62">
        <v>510.37</v>
      </c>
      <c r="I217" s="276">
        <f t="shared" si="67"/>
        <v>1006626.31</v>
      </c>
      <c r="J217" s="300">
        <v>1.3299999999999999E-2</v>
      </c>
      <c r="K217" s="61">
        <f t="shared" si="68"/>
        <v>1115.6774935833334</v>
      </c>
      <c r="L217" s="62">
        <f t="shared" si="61"/>
        <v>605.30999999999995</v>
      </c>
      <c r="M217" t="s">
        <v>10</v>
      </c>
      <c r="O217" s="3" t="str">
        <f t="shared" si="69"/>
        <v>E311</v>
      </c>
      <c r="P217" s="4"/>
      <c r="Q217" s="245">
        <f t="shared" si="47"/>
        <v>0</v>
      </c>
      <c r="S217" s="243"/>
      <c r="T217" s="243"/>
      <c r="V217" s="243"/>
      <c r="W217" s="243"/>
      <c r="Y217" s="243"/>
    </row>
    <row r="218" spans="1:25" outlineLevel="2" x14ac:dyDescent="0.25">
      <c r="A218" s="3" t="s">
        <v>35</v>
      </c>
      <c r="B218" s="3" t="str">
        <f t="shared" si="66"/>
        <v>E311 STM Str/Impv, Goldendale-10</v>
      </c>
      <c r="C218" s="3" t="s">
        <v>9</v>
      </c>
      <c r="D218" s="3"/>
      <c r="E218" s="256">
        <v>43769</v>
      </c>
      <c r="F218" s="61">
        <v>460485.93</v>
      </c>
      <c r="G218" s="300">
        <v>1.3299999999999999E-2</v>
      </c>
      <c r="H218" s="62">
        <v>510.37</v>
      </c>
      <c r="I218" s="276">
        <f t="shared" si="67"/>
        <v>1006626.31</v>
      </c>
      <c r="J218" s="300">
        <v>1.3299999999999999E-2</v>
      </c>
      <c r="K218" s="61">
        <f t="shared" si="68"/>
        <v>1115.6774935833334</v>
      </c>
      <c r="L218" s="62">
        <f t="shared" si="61"/>
        <v>605.30999999999995</v>
      </c>
      <c r="M218" t="s">
        <v>10</v>
      </c>
      <c r="O218" s="3" t="str">
        <f t="shared" si="69"/>
        <v>E311</v>
      </c>
      <c r="P218" s="4"/>
      <c r="Q218" s="245">
        <f t="shared" si="47"/>
        <v>0</v>
      </c>
      <c r="S218" s="243"/>
      <c r="T218" s="243"/>
      <c r="V218" s="243"/>
      <c r="W218" s="243"/>
      <c r="Y218" s="243"/>
    </row>
    <row r="219" spans="1:25" outlineLevel="2" x14ac:dyDescent="0.25">
      <c r="A219" s="3" t="s">
        <v>35</v>
      </c>
      <c r="B219" s="3" t="str">
        <f t="shared" si="66"/>
        <v>E311 STM Str/Impv, Goldendale-11</v>
      </c>
      <c r="C219" s="3" t="s">
        <v>9</v>
      </c>
      <c r="D219" s="3"/>
      <c r="E219" s="256">
        <v>43799</v>
      </c>
      <c r="F219" s="61">
        <v>460485.93</v>
      </c>
      <c r="G219" s="300">
        <v>1.3299999999999999E-2</v>
      </c>
      <c r="H219" s="62">
        <v>510.37</v>
      </c>
      <c r="I219" s="276">
        <f t="shared" si="67"/>
        <v>1006626.31</v>
      </c>
      <c r="J219" s="300">
        <v>1.3299999999999999E-2</v>
      </c>
      <c r="K219" s="61">
        <f t="shared" si="68"/>
        <v>1115.6774935833334</v>
      </c>
      <c r="L219" s="62">
        <f t="shared" si="61"/>
        <v>605.30999999999995</v>
      </c>
      <c r="M219" t="s">
        <v>10</v>
      </c>
      <c r="O219" s="3" t="str">
        <f t="shared" si="69"/>
        <v>E311</v>
      </c>
      <c r="P219" s="4"/>
      <c r="Q219" s="245">
        <f t="shared" si="47"/>
        <v>0</v>
      </c>
      <c r="S219" s="243"/>
      <c r="T219" s="243"/>
      <c r="V219" s="243"/>
      <c r="W219" s="243"/>
      <c r="Y219" s="243"/>
    </row>
    <row r="220" spans="1:25" outlineLevel="2" x14ac:dyDescent="0.25">
      <c r="A220" s="3" t="s">
        <v>35</v>
      </c>
      <c r="B220" s="3" t="str">
        <f t="shared" si="66"/>
        <v>E311 STM Str/Impv, Goldendale-12</v>
      </c>
      <c r="C220" s="3" t="s">
        <v>9</v>
      </c>
      <c r="D220" s="3"/>
      <c r="E220" s="256">
        <v>43830</v>
      </c>
      <c r="F220" s="61">
        <v>995343.6</v>
      </c>
      <c r="G220" s="300">
        <v>1.3299999999999999E-2</v>
      </c>
      <c r="H220" s="62">
        <v>806.78</v>
      </c>
      <c r="I220" s="276">
        <f t="shared" si="67"/>
        <v>1006626.31</v>
      </c>
      <c r="J220" s="300">
        <v>1.3299999999999999E-2</v>
      </c>
      <c r="K220" s="61">
        <f t="shared" si="68"/>
        <v>1115.6774935833334</v>
      </c>
      <c r="L220" s="62">
        <f t="shared" si="61"/>
        <v>308.89999999999998</v>
      </c>
      <c r="M220" t="s">
        <v>10</v>
      </c>
      <c r="O220" s="3" t="str">
        <f t="shared" si="69"/>
        <v>E311</v>
      </c>
      <c r="P220" s="4"/>
      <c r="Q220" s="245">
        <f t="shared" si="47"/>
        <v>0</v>
      </c>
      <c r="S220" s="243"/>
      <c r="T220" s="243"/>
      <c r="V220" s="243"/>
      <c r="W220" s="243"/>
      <c r="Y220" s="243"/>
    </row>
    <row r="221" spans="1:25" outlineLevel="2" x14ac:dyDescent="0.25">
      <c r="A221" s="3" t="s">
        <v>35</v>
      </c>
      <c r="B221" s="3" t="str">
        <f t="shared" si="66"/>
        <v>E311 STM Str/Impv, Goldendale-1</v>
      </c>
      <c r="C221" s="3" t="s">
        <v>9</v>
      </c>
      <c r="D221" s="3"/>
      <c r="E221" s="256">
        <v>43861</v>
      </c>
      <c r="F221" s="61">
        <v>999429.26</v>
      </c>
      <c r="G221" s="300">
        <v>1.3299999999999999E-2</v>
      </c>
      <c r="H221" s="62">
        <v>1105.44</v>
      </c>
      <c r="I221" s="276">
        <f t="shared" si="67"/>
        <v>1006626.31</v>
      </c>
      <c r="J221" s="300">
        <v>1.3299999999999999E-2</v>
      </c>
      <c r="K221" s="61">
        <f t="shared" si="68"/>
        <v>1115.6774935833334</v>
      </c>
      <c r="L221" s="62">
        <f t="shared" si="61"/>
        <v>10.24</v>
      </c>
      <c r="M221" t="s">
        <v>10</v>
      </c>
      <c r="O221" s="3" t="str">
        <f t="shared" si="69"/>
        <v>E311</v>
      </c>
      <c r="P221" s="4"/>
      <c r="Q221" s="245">
        <f t="shared" si="47"/>
        <v>0</v>
      </c>
      <c r="S221" s="243"/>
      <c r="T221" s="243"/>
      <c r="V221" s="243"/>
      <c r="W221" s="243"/>
      <c r="Y221" s="243"/>
    </row>
    <row r="222" spans="1:25" outlineLevel="2" x14ac:dyDescent="0.25">
      <c r="A222" s="3" t="s">
        <v>35</v>
      </c>
      <c r="B222" s="3" t="str">
        <f t="shared" si="66"/>
        <v>E311 STM Str/Impv, Goldendale-2</v>
      </c>
      <c r="C222" s="3" t="s">
        <v>9</v>
      </c>
      <c r="D222" s="3"/>
      <c r="E222" s="256">
        <v>43889</v>
      </c>
      <c r="F222" s="61">
        <v>1007682.11</v>
      </c>
      <c r="G222" s="300">
        <v>1.3299999999999999E-2</v>
      </c>
      <c r="H222" s="62">
        <v>1112.28</v>
      </c>
      <c r="I222" s="276">
        <f t="shared" si="67"/>
        <v>1006626.31</v>
      </c>
      <c r="J222" s="300">
        <v>1.3299999999999999E-2</v>
      </c>
      <c r="K222" s="61">
        <f t="shared" si="68"/>
        <v>1115.6774935833334</v>
      </c>
      <c r="L222" s="62">
        <f t="shared" si="61"/>
        <v>3.4</v>
      </c>
      <c r="M222" t="s">
        <v>10</v>
      </c>
      <c r="O222" s="3" t="str">
        <f t="shared" si="69"/>
        <v>E311</v>
      </c>
      <c r="P222" s="4"/>
      <c r="Q222" s="245">
        <f t="shared" si="47"/>
        <v>0</v>
      </c>
      <c r="S222" s="243"/>
      <c r="T222" s="243"/>
      <c r="V222" s="243"/>
      <c r="W222" s="243"/>
      <c r="Y222" s="243"/>
    </row>
    <row r="223" spans="1:25" outlineLevel="2" x14ac:dyDescent="0.25">
      <c r="A223" s="3" t="s">
        <v>35</v>
      </c>
      <c r="B223" s="3" t="str">
        <f t="shared" si="66"/>
        <v>E311 STM Str/Impv, Goldendale-3</v>
      </c>
      <c r="C223" s="3" t="s">
        <v>9</v>
      </c>
      <c r="D223" s="3"/>
      <c r="E223" s="256">
        <v>43921</v>
      </c>
      <c r="F223" s="61">
        <v>1006626.31</v>
      </c>
      <c r="G223" s="300">
        <v>1.3299999999999999E-2</v>
      </c>
      <c r="H223" s="62">
        <v>1116.26</v>
      </c>
      <c r="I223" s="276">
        <f t="shared" si="67"/>
        <v>1006626.31</v>
      </c>
      <c r="J223" s="300">
        <v>1.3299999999999999E-2</v>
      </c>
      <c r="K223" s="61">
        <f t="shared" si="68"/>
        <v>1115.6774935833334</v>
      </c>
      <c r="L223" s="62">
        <f t="shared" si="61"/>
        <v>-0.57999999999999996</v>
      </c>
      <c r="M223" t="s">
        <v>10</v>
      </c>
      <c r="O223" s="3" t="str">
        <f t="shared" si="69"/>
        <v>E311</v>
      </c>
      <c r="P223" s="4"/>
      <c r="Q223" s="245">
        <f t="shared" si="47"/>
        <v>0</v>
      </c>
      <c r="S223" s="243"/>
      <c r="T223" s="243"/>
      <c r="V223" s="243"/>
      <c r="W223" s="243"/>
      <c r="Y223" s="243"/>
    </row>
    <row r="224" spans="1:25" outlineLevel="2" x14ac:dyDescent="0.25">
      <c r="A224" s="3" t="s">
        <v>35</v>
      </c>
      <c r="B224" s="3" t="str">
        <f t="shared" si="66"/>
        <v>E311 STM Str/Impv, Goldendale-4</v>
      </c>
      <c r="C224" s="3" t="s">
        <v>9</v>
      </c>
      <c r="D224" s="3"/>
      <c r="E224" s="256">
        <v>43951</v>
      </c>
      <c r="F224" s="61">
        <v>1006626.31</v>
      </c>
      <c r="G224" s="300">
        <v>1.3299999999999999E-2</v>
      </c>
      <c r="H224" s="62">
        <v>1115.6799999999998</v>
      </c>
      <c r="I224" s="276">
        <f t="shared" si="67"/>
        <v>1006626.31</v>
      </c>
      <c r="J224" s="300">
        <v>1.3299999999999999E-2</v>
      </c>
      <c r="K224" s="61">
        <f t="shared" si="68"/>
        <v>1115.6774935833334</v>
      </c>
      <c r="L224" s="62">
        <f t="shared" si="61"/>
        <v>0</v>
      </c>
      <c r="M224" t="s">
        <v>10</v>
      </c>
      <c r="O224" s="3" t="str">
        <f t="shared" si="69"/>
        <v>E311</v>
      </c>
      <c r="P224" s="4"/>
      <c r="Q224" s="245">
        <f t="shared" ref="Q224:Q287" si="70">IF(E224=DATE(2020,6,30),I224,0)</f>
        <v>0</v>
      </c>
      <c r="S224" s="243"/>
      <c r="T224" s="243"/>
      <c r="V224" s="243"/>
      <c r="W224" s="243"/>
      <c r="Y224" s="243"/>
    </row>
    <row r="225" spans="1:25" outlineLevel="2" x14ac:dyDescent="0.25">
      <c r="A225" s="3" t="s">
        <v>35</v>
      </c>
      <c r="B225" s="3" t="str">
        <f t="shared" si="66"/>
        <v>E311 STM Str/Impv, Goldendale-5</v>
      </c>
      <c r="C225" s="3" t="s">
        <v>9</v>
      </c>
      <c r="D225" s="3"/>
      <c r="E225" s="256">
        <v>43982</v>
      </c>
      <c r="F225" s="61">
        <v>1006626.31</v>
      </c>
      <c r="G225" s="300">
        <v>1.3299999999999999E-2</v>
      </c>
      <c r="H225" s="62">
        <v>1115.6799999999998</v>
      </c>
      <c r="I225" s="276">
        <f t="shared" si="67"/>
        <v>1006626.31</v>
      </c>
      <c r="J225" s="300">
        <v>1.3299999999999999E-2</v>
      </c>
      <c r="K225" s="61">
        <f t="shared" si="68"/>
        <v>1115.6774935833334</v>
      </c>
      <c r="L225" s="62">
        <f t="shared" si="61"/>
        <v>0</v>
      </c>
      <c r="M225" t="s">
        <v>10</v>
      </c>
      <c r="O225" s="3" t="str">
        <f t="shared" si="69"/>
        <v>E311</v>
      </c>
      <c r="P225" s="4"/>
      <c r="Q225" s="245">
        <f t="shared" si="70"/>
        <v>0</v>
      </c>
      <c r="S225" s="243"/>
      <c r="T225" s="243"/>
      <c r="V225" s="243"/>
      <c r="W225" s="243"/>
      <c r="Y225" s="243"/>
    </row>
    <row r="226" spans="1:25" outlineLevel="2" x14ac:dyDescent="0.25">
      <c r="A226" s="3" t="s">
        <v>35</v>
      </c>
      <c r="B226" s="3" t="str">
        <f t="shared" si="66"/>
        <v>E311 STM Str/Impv, Goldendale-6</v>
      </c>
      <c r="C226" s="3" t="s">
        <v>9</v>
      </c>
      <c r="D226" s="3"/>
      <c r="E226" s="256">
        <v>44012</v>
      </c>
      <c r="F226" s="61">
        <v>1006626.31</v>
      </c>
      <c r="G226" s="300">
        <v>1.3299999999999999E-2</v>
      </c>
      <c r="H226" s="62">
        <v>1115.6799999999998</v>
      </c>
      <c r="I226" s="276">
        <f t="shared" si="67"/>
        <v>1006626.31</v>
      </c>
      <c r="J226" s="300">
        <v>1.3299999999999999E-2</v>
      </c>
      <c r="K226" s="61">
        <f t="shared" si="68"/>
        <v>1115.6774935833334</v>
      </c>
      <c r="L226" s="62">
        <f t="shared" si="61"/>
        <v>0</v>
      </c>
      <c r="M226" t="s">
        <v>10</v>
      </c>
      <c r="O226" s="3" t="str">
        <f t="shared" si="69"/>
        <v>E311</v>
      </c>
      <c r="P226" s="4"/>
      <c r="Q226" s="245">
        <f t="shared" si="70"/>
        <v>1006626.31</v>
      </c>
      <c r="S226" s="243">
        <f>AVERAGE(F215:F226)-F226</f>
        <v>-229010.48833333328</v>
      </c>
      <c r="T226" s="243">
        <f>AVERAGE(I215:I226)-I226</f>
        <v>0</v>
      </c>
      <c r="V226" s="243"/>
      <c r="W226" s="243"/>
      <c r="Y226" s="243"/>
    </row>
    <row r="227" spans="1:25" ht="15.75" outlineLevel="1" thickBot="1" x14ac:dyDescent="0.3">
      <c r="A227" s="5" t="s">
        <v>36</v>
      </c>
      <c r="C227" s="14" t="s">
        <v>12</v>
      </c>
      <c r="E227" s="255" t="s">
        <v>5</v>
      </c>
      <c r="F227" s="13"/>
      <c r="G227" s="301"/>
      <c r="H227" s="15">
        <f>SUBTOTAL(9,H215:H226)</f>
        <v>10039.65</v>
      </c>
      <c r="I227" s="275"/>
      <c r="J227" s="301"/>
      <c r="K227" s="10">
        <f>SUBTOTAL(9,K215:K226)</f>
        <v>13388.129922999999</v>
      </c>
      <c r="L227" s="264">
        <f>SUBTOTAL(9,L215:L226)</f>
        <v>3348.5099999999998</v>
      </c>
      <c r="O227" s="3" t="str">
        <f>LEFT(A227,5)</f>
        <v xml:space="preserve">E311 </v>
      </c>
      <c r="P227" s="4">
        <f>-L227</f>
        <v>-3348.5099999999998</v>
      </c>
      <c r="Q227" s="245">
        <f t="shared" si="70"/>
        <v>0</v>
      </c>
      <c r="S227" s="243"/>
    </row>
    <row r="228" spans="1:25" ht="15.75" outlineLevel="2" thickTop="1" x14ac:dyDescent="0.25">
      <c r="A228" s="3" t="s">
        <v>37</v>
      </c>
      <c r="B228" s="3" t="str">
        <f t="shared" ref="B228:B239" si="71">CONCATENATE(A228,"-",MONTH(E228))</f>
        <v>E311 STM Str/Impv, Goldendale OP-7</v>
      </c>
      <c r="C228" s="3" t="s">
        <v>9</v>
      </c>
      <c r="D228" s="3"/>
      <c r="E228" s="256">
        <v>43676</v>
      </c>
      <c r="F228" s="61">
        <v>1843914</v>
      </c>
      <c r="G228" s="300">
        <v>1.3299999999999999E-2</v>
      </c>
      <c r="H228" s="62">
        <v>2043.68</v>
      </c>
      <c r="I228" s="276">
        <f t="shared" ref="I228:I239" si="72">VLOOKUP(CONCATENATE(A228,"-6"),$B$8:$F$2996,5,FALSE)</f>
        <v>1843914</v>
      </c>
      <c r="J228" s="300">
        <v>1.3299999999999999E-2</v>
      </c>
      <c r="K228" s="59">
        <f t="shared" ref="K228:K239" si="73">I228*J228/12</f>
        <v>2043.6713499999998</v>
      </c>
      <c r="L228" s="62">
        <f t="shared" si="61"/>
        <v>-0.01</v>
      </c>
      <c r="M228" t="s">
        <v>10</v>
      </c>
      <c r="O228" s="3" t="str">
        <f t="shared" ref="O228:O239" si="74">LEFT(A228,4)</f>
        <v>E311</v>
      </c>
      <c r="P228" s="4"/>
      <c r="Q228" s="245">
        <f t="shared" si="70"/>
        <v>0</v>
      </c>
      <c r="S228" s="243"/>
      <c r="T228" s="243"/>
      <c r="V228" s="243"/>
      <c r="W228" s="243"/>
      <c r="Y228" s="243"/>
    </row>
    <row r="229" spans="1:25" outlineLevel="2" x14ac:dyDescent="0.25">
      <c r="A229" s="3" t="s">
        <v>37</v>
      </c>
      <c r="B229" s="3" t="str">
        <f t="shared" si="71"/>
        <v>E311 STM Str/Impv, Goldendale OP-8</v>
      </c>
      <c r="C229" s="3" t="s">
        <v>9</v>
      </c>
      <c r="D229" s="3"/>
      <c r="E229" s="256">
        <v>43708</v>
      </c>
      <c r="F229" s="61">
        <v>1843914</v>
      </c>
      <c r="G229" s="300">
        <v>1.3299999999999999E-2</v>
      </c>
      <c r="H229" s="62">
        <v>2043.68</v>
      </c>
      <c r="I229" s="276">
        <f t="shared" si="72"/>
        <v>1843914</v>
      </c>
      <c r="J229" s="300">
        <v>1.3299999999999999E-2</v>
      </c>
      <c r="K229" s="61">
        <f t="shared" si="73"/>
        <v>2043.6713499999998</v>
      </c>
      <c r="L229" s="62">
        <f t="shared" si="61"/>
        <v>-0.01</v>
      </c>
      <c r="M229" t="s">
        <v>10</v>
      </c>
      <c r="O229" s="3" t="str">
        <f t="shared" si="74"/>
        <v>E311</v>
      </c>
      <c r="P229" s="4"/>
      <c r="Q229" s="245">
        <f t="shared" si="70"/>
        <v>0</v>
      </c>
      <c r="S229" s="243"/>
      <c r="T229" s="243"/>
      <c r="V229" s="243"/>
      <c r="W229" s="243"/>
      <c r="Y229" s="243"/>
    </row>
    <row r="230" spans="1:25" outlineLevel="2" x14ac:dyDescent="0.25">
      <c r="A230" s="3" t="s">
        <v>37</v>
      </c>
      <c r="B230" s="3" t="str">
        <f t="shared" si="71"/>
        <v>E311 STM Str/Impv, Goldendale OP-9</v>
      </c>
      <c r="C230" s="3" t="s">
        <v>9</v>
      </c>
      <c r="D230" s="3"/>
      <c r="E230" s="256">
        <v>43738</v>
      </c>
      <c r="F230" s="61">
        <v>1843914</v>
      </c>
      <c r="G230" s="300">
        <v>1.3299999999999999E-2</v>
      </c>
      <c r="H230" s="62">
        <v>2043.68</v>
      </c>
      <c r="I230" s="276">
        <f t="shared" si="72"/>
        <v>1843914</v>
      </c>
      <c r="J230" s="300">
        <v>1.3299999999999999E-2</v>
      </c>
      <c r="K230" s="61">
        <f t="shared" si="73"/>
        <v>2043.6713499999998</v>
      </c>
      <c r="L230" s="62">
        <f t="shared" si="61"/>
        <v>-0.01</v>
      </c>
      <c r="M230" t="s">
        <v>10</v>
      </c>
      <c r="O230" s="3" t="str">
        <f t="shared" si="74"/>
        <v>E311</v>
      </c>
      <c r="P230" s="4"/>
      <c r="Q230" s="245">
        <f t="shared" si="70"/>
        <v>0</v>
      </c>
      <c r="S230" s="243"/>
      <c r="T230" s="243"/>
      <c r="V230" s="243"/>
      <c r="W230" s="243"/>
      <c r="Y230" s="243"/>
    </row>
    <row r="231" spans="1:25" outlineLevel="2" x14ac:dyDescent="0.25">
      <c r="A231" s="3" t="s">
        <v>37</v>
      </c>
      <c r="B231" s="3" t="str">
        <f t="shared" si="71"/>
        <v>E311 STM Str/Impv, Goldendale OP-10</v>
      </c>
      <c r="C231" s="3" t="s">
        <v>9</v>
      </c>
      <c r="D231" s="3"/>
      <c r="E231" s="256">
        <v>43769</v>
      </c>
      <c r="F231" s="61">
        <v>1843914</v>
      </c>
      <c r="G231" s="300">
        <v>1.3299999999999999E-2</v>
      </c>
      <c r="H231" s="62">
        <v>2043.68</v>
      </c>
      <c r="I231" s="276">
        <f t="shared" si="72"/>
        <v>1843914</v>
      </c>
      <c r="J231" s="300">
        <v>1.3299999999999999E-2</v>
      </c>
      <c r="K231" s="61">
        <f t="shared" si="73"/>
        <v>2043.6713499999998</v>
      </c>
      <c r="L231" s="62">
        <f t="shared" si="61"/>
        <v>-0.01</v>
      </c>
      <c r="M231" t="s">
        <v>10</v>
      </c>
      <c r="O231" s="3" t="str">
        <f t="shared" si="74"/>
        <v>E311</v>
      </c>
      <c r="P231" s="4"/>
      <c r="Q231" s="245">
        <f t="shared" si="70"/>
        <v>0</v>
      </c>
      <c r="S231" s="243"/>
      <c r="T231" s="243"/>
      <c r="V231" s="243"/>
      <c r="W231" s="243"/>
      <c r="Y231" s="243"/>
    </row>
    <row r="232" spans="1:25" outlineLevel="2" x14ac:dyDescent="0.25">
      <c r="A232" s="3" t="s">
        <v>37</v>
      </c>
      <c r="B232" s="3" t="str">
        <f t="shared" si="71"/>
        <v>E311 STM Str/Impv, Goldendale OP-11</v>
      </c>
      <c r="C232" s="3" t="s">
        <v>9</v>
      </c>
      <c r="D232" s="3"/>
      <c r="E232" s="256">
        <v>43799</v>
      </c>
      <c r="F232" s="61">
        <v>1843914</v>
      </c>
      <c r="G232" s="300">
        <v>1.3299999999999999E-2</v>
      </c>
      <c r="H232" s="62">
        <v>2043.68</v>
      </c>
      <c r="I232" s="276">
        <f t="shared" si="72"/>
        <v>1843914</v>
      </c>
      <c r="J232" s="300">
        <v>1.3299999999999999E-2</v>
      </c>
      <c r="K232" s="61">
        <f t="shared" si="73"/>
        <v>2043.6713499999998</v>
      </c>
      <c r="L232" s="62">
        <f t="shared" si="61"/>
        <v>-0.01</v>
      </c>
      <c r="M232" t="s">
        <v>10</v>
      </c>
      <c r="O232" s="3" t="str">
        <f t="shared" si="74"/>
        <v>E311</v>
      </c>
      <c r="P232" s="4"/>
      <c r="Q232" s="245">
        <f t="shared" si="70"/>
        <v>0</v>
      </c>
      <c r="S232" s="243"/>
      <c r="T232" s="243"/>
      <c r="V232" s="243"/>
      <c r="W232" s="243"/>
      <c r="Y232" s="243"/>
    </row>
    <row r="233" spans="1:25" outlineLevel="2" x14ac:dyDescent="0.25">
      <c r="A233" s="3" t="s">
        <v>37</v>
      </c>
      <c r="B233" s="3" t="str">
        <f t="shared" si="71"/>
        <v>E311 STM Str/Impv, Goldendale OP-12</v>
      </c>
      <c r="C233" s="3" t="s">
        <v>9</v>
      </c>
      <c r="D233" s="3"/>
      <c r="E233" s="256">
        <v>43830</v>
      </c>
      <c r="F233" s="61">
        <v>1843914</v>
      </c>
      <c r="G233" s="300">
        <v>1.3299999999999999E-2</v>
      </c>
      <c r="H233" s="62">
        <v>2043.68</v>
      </c>
      <c r="I233" s="276">
        <f t="shared" si="72"/>
        <v>1843914</v>
      </c>
      <c r="J233" s="300">
        <v>1.3299999999999999E-2</v>
      </c>
      <c r="K233" s="61">
        <f t="shared" si="73"/>
        <v>2043.6713499999998</v>
      </c>
      <c r="L233" s="62">
        <f t="shared" si="61"/>
        <v>-0.01</v>
      </c>
      <c r="M233" t="s">
        <v>10</v>
      </c>
      <c r="O233" s="3" t="str">
        <f t="shared" si="74"/>
        <v>E311</v>
      </c>
      <c r="P233" s="4"/>
      <c r="Q233" s="245">
        <f t="shared" si="70"/>
        <v>0</v>
      </c>
      <c r="S233" s="243"/>
      <c r="T233" s="243"/>
      <c r="V233" s="243"/>
      <c r="W233" s="243"/>
      <c r="Y233" s="243"/>
    </row>
    <row r="234" spans="1:25" outlineLevel="2" x14ac:dyDescent="0.25">
      <c r="A234" s="3" t="s">
        <v>37</v>
      </c>
      <c r="B234" s="3" t="str">
        <f t="shared" si="71"/>
        <v>E311 STM Str/Impv, Goldendale OP-1</v>
      </c>
      <c r="C234" s="3" t="s">
        <v>9</v>
      </c>
      <c r="D234" s="3"/>
      <c r="E234" s="256">
        <v>43861</v>
      </c>
      <c r="F234" s="61">
        <v>1843914</v>
      </c>
      <c r="G234" s="300">
        <v>1.3299999999999999E-2</v>
      </c>
      <c r="H234" s="62">
        <v>2043.68</v>
      </c>
      <c r="I234" s="276">
        <f t="shared" si="72"/>
        <v>1843914</v>
      </c>
      <c r="J234" s="300">
        <v>1.3299999999999999E-2</v>
      </c>
      <c r="K234" s="61">
        <f t="shared" si="73"/>
        <v>2043.6713499999998</v>
      </c>
      <c r="L234" s="62">
        <f t="shared" si="61"/>
        <v>-0.01</v>
      </c>
      <c r="M234" t="s">
        <v>10</v>
      </c>
      <c r="O234" s="3" t="str">
        <f t="shared" si="74"/>
        <v>E311</v>
      </c>
      <c r="P234" s="4"/>
      <c r="Q234" s="245">
        <f t="shared" si="70"/>
        <v>0</v>
      </c>
      <c r="S234" s="243"/>
      <c r="T234" s="243"/>
      <c r="V234" s="243"/>
      <c r="W234" s="243"/>
      <c r="Y234" s="243"/>
    </row>
    <row r="235" spans="1:25" outlineLevel="2" x14ac:dyDescent="0.25">
      <c r="A235" s="3" t="s">
        <v>37</v>
      </c>
      <c r="B235" s="3" t="str">
        <f t="shared" si="71"/>
        <v>E311 STM Str/Impv, Goldendale OP-2</v>
      </c>
      <c r="C235" s="3" t="s">
        <v>9</v>
      </c>
      <c r="D235" s="3"/>
      <c r="E235" s="256">
        <v>43889</v>
      </c>
      <c r="F235" s="61">
        <v>1843914</v>
      </c>
      <c r="G235" s="300">
        <v>1.3299999999999999E-2</v>
      </c>
      <c r="H235" s="62">
        <v>2043.68</v>
      </c>
      <c r="I235" s="276">
        <f t="shared" si="72"/>
        <v>1843914</v>
      </c>
      <c r="J235" s="300">
        <v>1.3299999999999999E-2</v>
      </c>
      <c r="K235" s="61">
        <f t="shared" si="73"/>
        <v>2043.6713499999998</v>
      </c>
      <c r="L235" s="62">
        <f t="shared" si="61"/>
        <v>-0.01</v>
      </c>
      <c r="M235" t="s">
        <v>10</v>
      </c>
      <c r="O235" s="3" t="str">
        <f t="shared" si="74"/>
        <v>E311</v>
      </c>
      <c r="P235" s="4"/>
      <c r="Q235" s="245">
        <f t="shared" si="70"/>
        <v>0</v>
      </c>
      <c r="S235" s="243"/>
      <c r="T235" s="243"/>
      <c r="V235" s="243"/>
      <c r="W235" s="243"/>
      <c r="Y235" s="243"/>
    </row>
    <row r="236" spans="1:25" outlineLevel="2" x14ac:dyDescent="0.25">
      <c r="A236" s="3" t="s">
        <v>37</v>
      </c>
      <c r="B236" s="3" t="str">
        <f t="shared" si="71"/>
        <v>E311 STM Str/Impv, Goldendale OP-3</v>
      </c>
      <c r="C236" s="3" t="s">
        <v>9</v>
      </c>
      <c r="D236" s="3"/>
      <c r="E236" s="256">
        <v>43921</v>
      </c>
      <c r="F236" s="61">
        <v>1843914</v>
      </c>
      <c r="G236" s="300">
        <v>1.3299999999999999E-2</v>
      </c>
      <c r="H236" s="62">
        <v>2043.68</v>
      </c>
      <c r="I236" s="276">
        <f t="shared" si="72"/>
        <v>1843914</v>
      </c>
      <c r="J236" s="300">
        <v>1.3299999999999999E-2</v>
      </c>
      <c r="K236" s="61">
        <f t="shared" si="73"/>
        <v>2043.6713499999998</v>
      </c>
      <c r="L236" s="62">
        <f t="shared" si="61"/>
        <v>-0.01</v>
      </c>
      <c r="M236" t="s">
        <v>10</v>
      </c>
      <c r="O236" s="3" t="str">
        <f t="shared" si="74"/>
        <v>E311</v>
      </c>
      <c r="P236" s="4"/>
      <c r="Q236" s="245">
        <f t="shared" si="70"/>
        <v>0</v>
      </c>
      <c r="S236" s="243"/>
      <c r="T236" s="243"/>
      <c r="V236" s="243"/>
      <c r="W236" s="243"/>
      <c r="Y236" s="243"/>
    </row>
    <row r="237" spans="1:25" outlineLevel="2" x14ac:dyDescent="0.25">
      <c r="A237" s="3" t="s">
        <v>37</v>
      </c>
      <c r="B237" s="3" t="str">
        <f t="shared" si="71"/>
        <v>E311 STM Str/Impv, Goldendale OP-4</v>
      </c>
      <c r="C237" s="3" t="s">
        <v>9</v>
      </c>
      <c r="D237" s="3"/>
      <c r="E237" s="256">
        <v>43951</v>
      </c>
      <c r="F237" s="61">
        <v>1843914</v>
      </c>
      <c r="G237" s="300">
        <v>1.3299999999999999E-2</v>
      </c>
      <c r="H237" s="62">
        <v>2043.68</v>
      </c>
      <c r="I237" s="276">
        <f t="shared" si="72"/>
        <v>1843914</v>
      </c>
      <c r="J237" s="300">
        <v>1.3299999999999999E-2</v>
      </c>
      <c r="K237" s="61">
        <f t="shared" si="73"/>
        <v>2043.6713499999998</v>
      </c>
      <c r="L237" s="62">
        <f t="shared" si="61"/>
        <v>-0.01</v>
      </c>
      <c r="M237" t="s">
        <v>10</v>
      </c>
      <c r="O237" s="3" t="str">
        <f t="shared" si="74"/>
        <v>E311</v>
      </c>
      <c r="P237" s="4"/>
      <c r="Q237" s="245">
        <f t="shared" si="70"/>
        <v>0</v>
      </c>
      <c r="S237" s="243"/>
      <c r="T237" s="243"/>
      <c r="V237" s="243"/>
      <c r="W237" s="243"/>
      <c r="Y237" s="243"/>
    </row>
    <row r="238" spans="1:25" outlineLevel="2" x14ac:dyDescent="0.25">
      <c r="A238" s="3" t="s">
        <v>37</v>
      </c>
      <c r="B238" s="3" t="str">
        <f t="shared" si="71"/>
        <v>E311 STM Str/Impv, Goldendale OP-5</v>
      </c>
      <c r="C238" s="3" t="s">
        <v>9</v>
      </c>
      <c r="D238" s="3"/>
      <c r="E238" s="256">
        <v>43982</v>
      </c>
      <c r="F238" s="61">
        <v>1843914</v>
      </c>
      <c r="G238" s="300">
        <v>1.3299999999999999E-2</v>
      </c>
      <c r="H238" s="62">
        <v>2043.68</v>
      </c>
      <c r="I238" s="276">
        <f t="shared" si="72"/>
        <v>1843914</v>
      </c>
      <c r="J238" s="300">
        <v>1.3299999999999999E-2</v>
      </c>
      <c r="K238" s="61">
        <f t="shared" si="73"/>
        <v>2043.6713499999998</v>
      </c>
      <c r="L238" s="62">
        <f t="shared" si="61"/>
        <v>-0.01</v>
      </c>
      <c r="M238" t="s">
        <v>10</v>
      </c>
      <c r="O238" s="3" t="str">
        <f t="shared" si="74"/>
        <v>E311</v>
      </c>
      <c r="P238" s="4"/>
      <c r="Q238" s="245">
        <f t="shared" si="70"/>
        <v>0</v>
      </c>
      <c r="S238" s="243"/>
      <c r="T238" s="243"/>
      <c r="V238" s="243"/>
      <c r="W238" s="243"/>
      <c r="Y238" s="243"/>
    </row>
    <row r="239" spans="1:25" outlineLevel="2" x14ac:dyDescent="0.25">
      <c r="A239" s="3" t="s">
        <v>37</v>
      </c>
      <c r="B239" s="3" t="str">
        <f t="shared" si="71"/>
        <v>E311 STM Str/Impv, Goldendale OP-6</v>
      </c>
      <c r="C239" s="3" t="s">
        <v>9</v>
      </c>
      <c r="D239" s="3"/>
      <c r="E239" s="256">
        <v>44012</v>
      </c>
      <c r="F239" s="61">
        <v>1843914</v>
      </c>
      <c r="G239" s="300">
        <v>1.3299999999999999E-2</v>
      </c>
      <c r="H239" s="62">
        <v>2043.68</v>
      </c>
      <c r="I239" s="276">
        <f t="shared" si="72"/>
        <v>1843914</v>
      </c>
      <c r="J239" s="300">
        <v>1.3299999999999999E-2</v>
      </c>
      <c r="K239" s="61">
        <f t="shared" si="73"/>
        <v>2043.6713499999998</v>
      </c>
      <c r="L239" s="62">
        <f t="shared" si="61"/>
        <v>-0.01</v>
      </c>
      <c r="M239" t="s">
        <v>10</v>
      </c>
      <c r="O239" s="3" t="str">
        <f t="shared" si="74"/>
        <v>E311</v>
      </c>
      <c r="P239" s="4"/>
      <c r="Q239" s="245">
        <f t="shared" si="70"/>
        <v>1843914</v>
      </c>
      <c r="S239" s="243">
        <f>AVERAGE(F228:F239)-F239</f>
        <v>0</v>
      </c>
      <c r="T239" s="243">
        <f>AVERAGE(I228:I239)-I239</f>
        <v>0</v>
      </c>
      <c r="V239" s="243"/>
      <c r="W239" s="243"/>
      <c r="Y239" s="243"/>
    </row>
    <row r="240" spans="1:25" ht="15.75" outlineLevel="1" thickBot="1" x14ac:dyDescent="0.3">
      <c r="A240" s="5" t="s">
        <v>38</v>
      </c>
      <c r="C240" s="14" t="s">
        <v>12</v>
      </c>
      <c r="E240" s="255" t="s">
        <v>5</v>
      </c>
      <c r="F240" s="13"/>
      <c r="G240" s="301"/>
      <c r="H240" s="15">
        <f>SUBTOTAL(9,H228:H239)</f>
        <v>24524.16</v>
      </c>
      <c r="I240" s="275"/>
      <c r="J240" s="301"/>
      <c r="K240" s="10">
        <f>SUBTOTAL(9,K228:K239)</f>
        <v>24524.056200000003</v>
      </c>
      <c r="L240" s="264">
        <f>SUBTOTAL(9,L228:L239)</f>
        <v>-0.11999999999999998</v>
      </c>
      <c r="O240" s="3" t="str">
        <f>LEFT(A240,5)</f>
        <v xml:space="preserve">E311 </v>
      </c>
      <c r="P240" s="4">
        <f>-L240</f>
        <v>0.11999999999999998</v>
      </c>
      <c r="Q240" s="245">
        <f t="shared" si="70"/>
        <v>0</v>
      </c>
      <c r="S240" s="243"/>
    </row>
    <row r="241" spans="1:25" ht="15.75" outlineLevel="2" thickTop="1" x14ac:dyDescent="0.25">
      <c r="A241" s="3" t="s">
        <v>39</v>
      </c>
      <c r="B241" s="3" t="str">
        <f t="shared" ref="B241:B252" si="75">CONCATENATE(A241,"-",MONTH(E241))</f>
        <v>E312 STM Boiler, Colstrip 1-7</v>
      </c>
      <c r="C241" s="3" t="s">
        <v>9</v>
      </c>
      <c r="D241" s="3"/>
      <c r="E241" s="256">
        <v>43676</v>
      </c>
      <c r="F241" s="61">
        <v>90535813.579999998</v>
      </c>
      <c r="G241" s="300">
        <v>6.1800000000000001E-2</v>
      </c>
      <c r="H241" s="62">
        <v>466259.44</v>
      </c>
      <c r="I241" s="276">
        <f t="shared" ref="I241:I252" si="76">VLOOKUP(CONCATENATE(A241,"-6"),$B$8:$F$2996,5,FALSE)</f>
        <v>0</v>
      </c>
      <c r="J241" s="300">
        <v>6.1800000000000001E-2</v>
      </c>
      <c r="K241" s="61">
        <f t="shared" ref="K241:K252" si="77">I241*J241/12</f>
        <v>0</v>
      </c>
      <c r="L241" s="62">
        <f t="shared" si="61"/>
        <v>-466259.44</v>
      </c>
      <c r="M241" t="s">
        <v>10</v>
      </c>
      <c r="O241" s="3" t="str">
        <f t="shared" ref="O241:O252" si="78">LEFT(A241,4)</f>
        <v>E312</v>
      </c>
      <c r="P241" s="4"/>
      <c r="Q241" s="245">
        <f t="shared" si="70"/>
        <v>0</v>
      </c>
      <c r="R241" t="s">
        <v>698</v>
      </c>
      <c r="S241" s="243"/>
      <c r="T241" s="243"/>
      <c r="V241" s="243"/>
      <c r="W241" s="243"/>
      <c r="Y241" s="243"/>
    </row>
    <row r="242" spans="1:25" outlineLevel="2" x14ac:dyDescent="0.25">
      <c r="A242" s="3" t="s">
        <v>39</v>
      </c>
      <c r="B242" s="3" t="str">
        <f t="shared" si="75"/>
        <v>E312 STM Boiler, Colstrip 1-8</v>
      </c>
      <c r="C242" s="3" t="s">
        <v>9</v>
      </c>
      <c r="D242" s="3"/>
      <c r="E242" s="256">
        <v>43708</v>
      </c>
      <c r="F242" s="61">
        <v>90520602.969999999</v>
      </c>
      <c r="G242" s="300">
        <v>6.1800000000000001E-2</v>
      </c>
      <c r="H242" s="62">
        <v>466220.27</v>
      </c>
      <c r="I242" s="276">
        <f t="shared" si="76"/>
        <v>0</v>
      </c>
      <c r="J242" s="300">
        <v>6.1800000000000001E-2</v>
      </c>
      <c r="K242" s="61">
        <f t="shared" si="77"/>
        <v>0</v>
      </c>
      <c r="L242" s="62">
        <f t="shared" si="61"/>
        <v>-466220.27</v>
      </c>
      <c r="M242" t="s">
        <v>10</v>
      </c>
      <c r="O242" s="3" t="str">
        <f t="shared" si="78"/>
        <v>E312</v>
      </c>
      <c r="P242" s="4"/>
      <c r="Q242" s="245">
        <f t="shared" si="70"/>
        <v>0</v>
      </c>
      <c r="R242" t="s">
        <v>698</v>
      </c>
      <c r="S242" s="243"/>
      <c r="T242" s="243"/>
      <c r="V242" s="243"/>
      <c r="W242" s="243"/>
      <c r="Y242" s="243"/>
    </row>
    <row r="243" spans="1:25" outlineLevel="2" x14ac:dyDescent="0.25">
      <c r="A243" s="3" t="s">
        <v>39</v>
      </c>
      <c r="B243" s="3" t="str">
        <f t="shared" si="75"/>
        <v>E312 STM Boiler, Colstrip 1-9</v>
      </c>
      <c r="C243" s="3" t="s">
        <v>9</v>
      </c>
      <c r="D243" s="3"/>
      <c r="E243" s="256">
        <v>43738</v>
      </c>
      <c r="F243" s="61">
        <v>90523452.030000001</v>
      </c>
      <c r="G243" s="300">
        <v>6.1800000000000001E-2</v>
      </c>
      <c r="H243" s="62">
        <v>466188.44</v>
      </c>
      <c r="I243" s="276">
        <f t="shared" si="76"/>
        <v>0</v>
      </c>
      <c r="J243" s="300">
        <v>6.1800000000000001E-2</v>
      </c>
      <c r="K243" s="61">
        <f t="shared" si="77"/>
        <v>0</v>
      </c>
      <c r="L243" s="62">
        <f t="shared" si="61"/>
        <v>-466188.44</v>
      </c>
      <c r="M243" t="s">
        <v>10</v>
      </c>
      <c r="O243" s="3" t="str">
        <f t="shared" si="78"/>
        <v>E312</v>
      </c>
      <c r="P243" s="4"/>
      <c r="Q243" s="245">
        <f t="shared" si="70"/>
        <v>0</v>
      </c>
      <c r="R243" t="s">
        <v>698</v>
      </c>
      <c r="S243" s="243"/>
      <c r="T243" s="243"/>
      <c r="V243" s="243"/>
      <c r="W243" s="243"/>
      <c r="Y243" s="243"/>
    </row>
    <row r="244" spans="1:25" outlineLevel="2" x14ac:dyDescent="0.25">
      <c r="A244" s="3" t="s">
        <v>39</v>
      </c>
      <c r="B244" s="3" t="str">
        <f t="shared" si="75"/>
        <v>E312 STM Boiler, Colstrip 1-10</v>
      </c>
      <c r="C244" s="3" t="s">
        <v>9</v>
      </c>
      <c r="D244" s="3"/>
      <c r="E244" s="256">
        <v>43769</v>
      </c>
      <c r="F244" s="61">
        <v>90531668.370000005</v>
      </c>
      <c r="G244" s="300">
        <v>6.1800000000000001E-2</v>
      </c>
      <c r="H244" s="62">
        <v>466216.94</v>
      </c>
      <c r="I244" s="276">
        <f t="shared" si="76"/>
        <v>0</v>
      </c>
      <c r="J244" s="300">
        <v>6.1800000000000001E-2</v>
      </c>
      <c r="K244" s="61">
        <f t="shared" si="77"/>
        <v>0</v>
      </c>
      <c r="L244" s="62">
        <f t="shared" si="61"/>
        <v>-466216.94</v>
      </c>
      <c r="M244" t="s">
        <v>10</v>
      </c>
      <c r="O244" s="3" t="str">
        <f t="shared" si="78"/>
        <v>E312</v>
      </c>
      <c r="P244" s="4"/>
      <c r="Q244" s="245">
        <f t="shared" si="70"/>
        <v>0</v>
      </c>
      <c r="R244" t="s">
        <v>698</v>
      </c>
      <c r="S244" s="243"/>
      <c r="T244" s="243"/>
      <c r="V244" s="243"/>
      <c r="W244" s="243"/>
      <c r="Y244" s="243"/>
    </row>
    <row r="245" spans="1:25" outlineLevel="2" x14ac:dyDescent="0.25">
      <c r="A245" s="3" t="s">
        <v>39</v>
      </c>
      <c r="B245" s="3" t="str">
        <f t="shared" si="75"/>
        <v>E312 STM Boiler, Colstrip 1-11</v>
      </c>
      <c r="C245" s="3" t="s">
        <v>9</v>
      </c>
      <c r="D245" s="3"/>
      <c r="E245" s="256">
        <v>43799</v>
      </c>
      <c r="F245" s="61">
        <v>90533832.040000007</v>
      </c>
      <c r="G245" s="300">
        <v>6.1800000000000001E-2</v>
      </c>
      <c r="H245" s="62">
        <v>466243.66000000003</v>
      </c>
      <c r="I245" s="276">
        <f t="shared" si="76"/>
        <v>0</v>
      </c>
      <c r="J245" s="300">
        <v>6.1800000000000001E-2</v>
      </c>
      <c r="K245" s="61">
        <f t="shared" si="77"/>
        <v>0</v>
      </c>
      <c r="L245" s="62">
        <f t="shared" si="61"/>
        <v>-466243.66</v>
      </c>
      <c r="M245" t="s">
        <v>10</v>
      </c>
      <c r="O245" s="3" t="str">
        <f t="shared" si="78"/>
        <v>E312</v>
      </c>
      <c r="P245" s="4"/>
      <c r="Q245" s="245">
        <f t="shared" si="70"/>
        <v>0</v>
      </c>
      <c r="R245" t="s">
        <v>698</v>
      </c>
      <c r="S245" s="243"/>
      <c r="T245" s="243"/>
      <c r="V245" s="243"/>
      <c r="W245" s="243"/>
      <c r="Y245" s="243"/>
    </row>
    <row r="246" spans="1:25" outlineLevel="2" x14ac:dyDescent="0.25">
      <c r="A246" s="3" t="s">
        <v>39</v>
      </c>
      <c r="B246" s="3" t="str">
        <f t="shared" si="75"/>
        <v>E312 STM Boiler, Colstrip 1-12</v>
      </c>
      <c r="C246" s="3" t="s">
        <v>9</v>
      </c>
      <c r="D246" s="3"/>
      <c r="E246" s="256">
        <v>43830</v>
      </c>
      <c r="F246" s="61">
        <v>0</v>
      </c>
      <c r="G246" s="300">
        <v>6.1800000000000001E-2</v>
      </c>
      <c r="H246" s="62">
        <v>233124.62</v>
      </c>
      <c r="I246" s="276">
        <f t="shared" si="76"/>
        <v>0</v>
      </c>
      <c r="J246" s="300">
        <v>6.1800000000000001E-2</v>
      </c>
      <c r="K246" s="61">
        <f t="shared" si="77"/>
        <v>0</v>
      </c>
      <c r="L246" s="62">
        <f t="shared" si="61"/>
        <v>-233124.62</v>
      </c>
      <c r="M246" t="s">
        <v>10</v>
      </c>
      <c r="O246" s="3" t="str">
        <f t="shared" si="78"/>
        <v>E312</v>
      </c>
      <c r="P246" s="4"/>
      <c r="Q246" s="245">
        <f t="shared" si="70"/>
        <v>0</v>
      </c>
      <c r="R246" t="s">
        <v>698</v>
      </c>
      <c r="S246" s="243"/>
      <c r="T246" s="243"/>
      <c r="V246" s="243"/>
      <c r="W246" s="243"/>
      <c r="Y246" s="243"/>
    </row>
    <row r="247" spans="1:25" outlineLevel="2" x14ac:dyDescent="0.25">
      <c r="A247" s="3" t="s">
        <v>39</v>
      </c>
      <c r="B247" s="3" t="str">
        <f t="shared" si="75"/>
        <v>E312 STM Boiler, Colstrip 1-1</v>
      </c>
      <c r="C247" s="3" t="s">
        <v>9</v>
      </c>
      <c r="D247" s="3"/>
      <c r="E247" s="256">
        <v>43861</v>
      </c>
      <c r="F247" s="61">
        <v>0</v>
      </c>
      <c r="G247" s="300">
        <v>6.1800000000000001E-2</v>
      </c>
      <c r="H247" s="62">
        <v>0</v>
      </c>
      <c r="I247" s="276">
        <f t="shared" si="76"/>
        <v>0</v>
      </c>
      <c r="J247" s="300">
        <v>6.1800000000000001E-2</v>
      </c>
      <c r="K247" s="61">
        <f t="shared" si="77"/>
        <v>0</v>
      </c>
      <c r="L247" s="62">
        <f t="shared" si="61"/>
        <v>0</v>
      </c>
      <c r="M247" t="s">
        <v>10</v>
      </c>
      <c r="O247" s="3" t="str">
        <f t="shared" si="78"/>
        <v>E312</v>
      </c>
      <c r="P247" s="4"/>
      <c r="Q247" s="245">
        <f t="shared" si="70"/>
        <v>0</v>
      </c>
      <c r="R247" t="s">
        <v>698</v>
      </c>
      <c r="S247" s="243"/>
      <c r="T247" s="243"/>
      <c r="V247" s="243"/>
      <c r="W247" s="243"/>
      <c r="Y247" s="243"/>
    </row>
    <row r="248" spans="1:25" outlineLevel="2" x14ac:dyDescent="0.25">
      <c r="A248" s="3" t="s">
        <v>39</v>
      </c>
      <c r="B248" s="3" t="str">
        <f t="shared" si="75"/>
        <v>E312 STM Boiler, Colstrip 1-2</v>
      </c>
      <c r="C248" s="3" t="s">
        <v>9</v>
      </c>
      <c r="D248" s="3"/>
      <c r="E248" s="256">
        <v>43889</v>
      </c>
      <c r="F248" s="61">
        <v>0</v>
      </c>
      <c r="G248" s="300">
        <v>6.1800000000000001E-2</v>
      </c>
      <c r="H248" s="62">
        <v>0</v>
      </c>
      <c r="I248" s="276">
        <f t="shared" si="76"/>
        <v>0</v>
      </c>
      <c r="J248" s="300">
        <v>6.1800000000000001E-2</v>
      </c>
      <c r="K248" s="61">
        <f t="shared" si="77"/>
        <v>0</v>
      </c>
      <c r="L248" s="62">
        <f t="shared" si="61"/>
        <v>0</v>
      </c>
      <c r="M248" t="s">
        <v>10</v>
      </c>
      <c r="O248" s="3" t="str">
        <f t="shared" si="78"/>
        <v>E312</v>
      </c>
      <c r="P248" s="4"/>
      <c r="Q248" s="245">
        <f t="shared" si="70"/>
        <v>0</v>
      </c>
      <c r="R248" t="s">
        <v>698</v>
      </c>
      <c r="S248" s="243"/>
      <c r="T248" s="243"/>
      <c r="V248" s="243"/>
      <c r="W248" s="243"/>
      <c r="Y248" s="243"/>
    </row>
    <row r="249" spans="1:25" outlineLevel="2" x14ac:dyDescent="0.25">
      <c r="A249" s="3" t="s">
        <v>39</v>
      </c>
      <c r="B249" s="3" t="str">
        <f t="shared" si="75"/>
        <v>E312 STM Boiler, Colstrip 1-3</v>
      </c>
      <c r="C249" s="3" t="s">
        <v>9</v>
      </c>
      <c r="D249" s="3"/>
      <c r="E249" s="256">
        <v>43921</v>
      </c>
      <c r="F249" s="61">
        <v>0</v>
      </c>
      <c r="G249" s="300">
        <v>6.1800000000000001E-2</v>
      </c>
      <c r="H249" s="62">
        <v>0</v>
      </c>
      <c r="I249" s="276">
        <f t="shared" si="76"/>
        <v>0</v>
      </c>
      <c r="J249" s="300">
        <v>6.1800000000000001E-2</v>
      </c>
      <c r="K249" s="61">
        <f t="shared" si="77"/>
        <v>0</v>
      </c>
      <c r="L249" s="62">
        <f t="shared" si="61"/>
        <v>0</v>
      </c>
      <c r="M249" t="s">
        <v>10</v>
      </c>
      <c r="O249" s="3" t="str">
        <f t="shared" si="78"/>
        <v>E312</v>
      </c>
      <c r="P249" s="4"/>
      <c r="Q249" s="245">
        <f t="shared" si="70"/>
        <v>0</v>
      </c>
      <c r="R249" t="s">
        <v>698</v>
      </c>
      <c r="S249" s="243"/>
      <c r="T249" s="243"/>
      <c r="V249" s="243"/>
      <c r="W249" s="243"/>
      <c r="Y249" s="243"/>
    </row>
    <row r="250" spans="1:25" outlineLevel="2" x14ac:dyDescent="0.25">
      <c r="A250" s="3" t="s">
        <v>39</v>
      </c>
      <c r="B250" s="3" t="str">
        <f t="shared" si="75"/>
        <v>E312 STM Boiler, Colstrip 1-4</v>
      </c>
      <c r="C250" s="3" t="s">
        <v>9</v>
      </c>
      <c r="D250" s="3"/>
      <c r="E250" s="256">
        <v>43951</v>
      </c>
      <c r="F250" s="61">
        <v>0</v>
      </c>
      <c r="G250" s="300">
        <v>6.1800000000000001E-2</v>
      </c>
      <c r="H250" s="62">
        <v>0</v>
      </c>
      <c r="I250" s="276">
        <f t="shared" si="76"/>
        <v>0</v>
      </c>
      <c r="J250" s="300">
        <v>6.1800000000000001E-2</v>
      </c>
      <c r="K250" s="61">
        <f t="shared" si="77"/>
        <v>0</v>
      </c>
      <c r="L250" s="62">
        <f t="shared" si="61"/>
        <v>0</v>
      </c>
      <c r="M250" t="s">
        <v>10</v>
      </c>
      <c r="O250" s="3" t="str">
        <f t="shared" si="78"/>
        <v>E312</v>
      </c>
      <c r="P250" s="4"/>
      <c r="Q250" s="245">
        <f t="shared" si="70"/>
        <v>0</v>
      </c>
      <c r="R250" t="s">
        <v>698</v>
      </c>
      <c r="S250" s="243"/>
      <c r="T250" s="243"/>
      <c r="V250" s="243"/>
      <c r="W250" s="243"/>
      <c r="Y250" s="243"/>
    </row>
    <row r="251" spans="1:25" outlineLevel="2" x14ac:dyDescent="0.25">
      <c r="A251" s="3" t="s">
        <v>39</v>
      </c>
      <c r="B251" s="3" t="str">
        <f t="shared" si="75"/>
        <v>E312 STM Boiler, Colstrip 1-5</v>
      </c>
      <c r="C251" s="3" t="s">
        <v>9</v>
      </c>
      <c r="D251" s="3"/>
      <c r="E251" s="256">
        <v>43982</v>
      </c>
      <c r="F251" s="61">
        <v>0</v>
      </c>
      <c r="G251" s="300">
        <v>6.1800000000000001E-2</v>
      </c>
      <c r="H251" s="62">
        <v>0</v>
      </c>
      <c r="I251" s="276">
        <f t="shared" si="76"/>
        <v>0</v>
      </c>
      <c r="J251" s="300">
        <v>6.1800000000000001E-2</v>
      </c>
      <c r="K251" s="61">
        <f t="shared" si="77"/>
        <v>0</v>
      </c>
      <c r="L251" s="62">
        <f t="shared" si="61"/>
        <v>0</v>
      </c>
      <c r="M251" t="s">
        <v>10</v>
      </c>
      <c r="O251" s="3" t="str">
        <f t="shared" si="78"/>
        <v>E312</v>
      </c>
      <c r="P251" s="4"/>
      <c r="Q251" s="245">
        <f t="shared" si="70"/>
        <v>0</v>
      </c>
      <c r="R251" t="s">
        <v>698</v>
      </c>
      <c r="S251" s="243"/>
      <c r="T251" s="243"/>
      <c r="V251" s="243"/>
      <c r="W251" s="243"/>
      <c r="Y251" s="243"/>
    </row>
    <row r="252" spans="1:25" outlineLevel="2" x14ac:dyDescent="0.25">
      <c r="A252" s="3" t="s">
        <v>39</v>
      </c>
      <c r="B252" s="3" t="str">
        <f t="shared" si="75"/>
        <v>E312 STM Boiler, Colstrip 1-6</v>
      </c>
      <c r="C252" s="3" t="s">
        <v>9</v>
      </c>
      <c r="D252" s="3"/>
      <c r="E252" s="256">
        <v>44012</v>
      </c>
      <c r="F252" s="61">
        <v>0</v>
      </c>
      <c r="G252" s="300">
        <v>6.1800000000000001E-2</v>
      </c>
      <c r="H252" s="62">
        <v>0</v>
      </c>
      <c r="I252" s="276">
        <f t="shared" si="76"/>
        <v>0</v>
      </c>
      <c r="J252" s="300">
        <v>6.1800000000000001E-2</v>
      </c>
      <c r="K252" s="61">
        <f t="shared" si="77"/>
        <v>0</v>
      </c>
      <c r="L252" s="62">
        <f t="shared" si="61"/>
        <v>0</v>
      </c>
      <c r="M252" t="s">
        <v>10</v>
      </c>
      <c r="O252" s="3" t="str">
        <f t="shared" si="78"/>
        <v>E312</v>
      </c>
      <c r="P252" s="4"/>
      <c r="Q252" s="245">
        <f t="shared" si="70"/>
        <v>0</v>
      </c>
      <c r="R252" t="s">
        <v>698</v>
      </c>
      <c r="S252" s="243">
        <f>AVERAGE(F241:F252)-F252</f>
        <v>37720447.415833339</v>
      </c>
      <c r="T252" s="243">
        <f>AVERAGE(I241:I252)-I252</f>
        <v>0</v>
      </c>
      <c r="V252" s="243"/>
      <c r="W252" s="243"/>
      <c r="Y252" s="243"/>
    </row>
    <row r="253" spans="1:25" ht="15.75" outlineLevel="1" thickBot="1" x14ac:dyDescent="0.3">
      <c r="A253" s="5" t="s">
        <v>40</v>
      </c>
      <c r="C253" s="14" t="s">
        <v>12</v>
      </c>
      <c r="E253" s="255" t="s">
        <v>5</v>
      </c>
      <c r="F253" s="8"/>
      <c r="G253" s="299"/>
      <c r="H253" s="15">
        <f>SUBTOTAL(9,H241:H252)</f>
        <v>2564253.37</v>
      </c>
      <c r="I253" s="275"/>
      <c r="J253" s="299"/>
      <c r="K253" s="10">
        <f>SUBTOTAL(9,K241:K252)</f>
        <v>0</v>
      </c>
      <c r="L253" s="264">
        <f>SUBTOTAL(9,L241:L252)</f>
        <v>-2564253.37</v>
      </c>
      <c r="O253" s="3" t="str">
        <f>LEFT(A253,5)</f>
        <v xml:space="preserve">E312 </v>
      </c>
      <c r="P253" s="4">
        <f>-L253</f>
        <v>2564253.37</v>
      </c>
      <c r="Q253" s="245">
        <f t="shared" si="70"/>
        <v>0</v>
      </c>
      <c r="S253" s="243"/>
    </row>
    <row r="254" spans="1:25" ht="15.75" outlineLevel="2" thickTop="1" x14ac:dyDescent="0.25">
      <c r="A254" s="3" t="s">
        <v>41</v>
      </c>
      <c r="B254" s="3" t="str">
        <f t="shared" ref="B254:B265" si="79">CONCATENATE(A254,"-",MONTH(E254))</f>
        <v>E312 STM Boiler, Colstrip 1-2 Com-7</v>
      </c>
      <c r="C254" s="3" t="s">
        <v>9</v>
      </c>
      <c r="D254" s="3"/>
      <c r="E254" s="256">
        <v>43676</v>
      </c>
      <c r="F254" s="61">
        <v>6036236.2699999996</v>
      </c>
      <c r="G254" s="300">
        <v>2.5100000000000001E-2</v>
      </c>
      <c r="H254" s="62">
        <v>12625.79</v>
      </c>
      <c r="I254" s="276">
        <f t="shared" ref="I254:I265" si="80">VLOOKUP(CONCATENATE(A254,"-6"),$B$8:$F$2996,5,FALSE)</f>
        <v>0</v>
      </c>
      <c r="J254" s="300">
        <v>2.5100000000000001E-2</v>
      </c>
      <c r="K254" s="59">
        <f t="shared" ref="K254:K265" si="81">I254*J254/12</f>
        <v>0</v>
      </c>
      <c r="L254" s="62">
        <f t="shared" si="61"/>
        <v>-12625.79</v>
      </c>
      <c r="M254" t="s">
        <v>10</v>
      </c>
      <c r="O254" s="3" t="str">
        <f t="shared" ref="O254:O265" si="82">LEFT(A254,4)</f>
        <v>E312</v>
      </c>
      <c r="P254" s="4"/>
      <c r="Q254" s="245">
        <f t="shared" si="70"/>
        <v>0</v>
      </c>
      <c r="R254" t="s">
        <v>698</v>
      </c>
      <c r="S254" s="243"/>
      <c r="T254" s="243"/>
      <c r="V254" s="243"/>
      <c r="W254" s="243"/>
      <c r="Y254" s="243"/>
    </row>
    <row r="255" spans="1:25" outlineLevel="2" x14ac:dyDescent="0.25">
      <c r="A255" s="3" t="s">
        <v>41</v>
      </c>
      <c r="B255" s="3" t="str">
        <f t="shared" si="79"/>
        <v>E312 STM Boiler, Colstrip 1-2 Com-8</v>
      </c>
      <c r="C255" s="3" t="s">
        <v>9</v>
      </c>
      <c r="D255" s="3"/>
      <c r="E255" s="256">
        <v>43708</v>
      </c>
      <c r="F255" s="61">
        <v>6036236.2699999996</v>
      </c>
      <c r="G255" s="300">
        <v>2.5100000000000001E-2</v>
      </c>
      <c r="H255" s="62">
        <v>12625.79</v>
      </c>
      <c r="I255" s="276">
        <f t="shared" si="80"/>
        <v>0</v>
      </c>
      <c r="J255" s="300">
        <v>2.5100000000000001E-2</v>
      </c>
      <c r="K255" s="61">
        <f t="shared" si="81"/>
        <v>0</v>
      </c>
      <c r="L255" s="62">
        <f t="shared" si="61"/>
        <v>-12625.79</v>
      </c>
      <c r="M255" t="s">
        <v>10</v>
      </c>
      <c r="O255" s="3" t="str">
        <f t="shared" si="82"/>
        <v>E312</v>
      </c>
      <c r="P255" s="4"/>
      <c r="Q255" s="245">
        <f t="shared" si="70"/>
        <v>0</v>
      </c>
      <c r="R255" t="s">
        <v>698</v>
      </c>
      <c r="S255" s="243"/>
      <c r="T255" s="243"/>
      <c r="V255" s="243"/>
      <c r="W255" s="243"/>
      <c r="Y255" s="243"/>
    </row>
    <row r="256" spans="1:25" outlineLevel="2" x14ac:dyDescent="0.25">
      <c r="A256" s="3" t="s">
        <v>41</v>
      </c>
      <c r="B256" s="3" t="str">
        <f t="shared" si="79"/>
        <v>E312 STM Boiler, Colstrip 1-2 Com-9</v>
      </c>
      <c r="C256" s="3" t="s">
        <v>9</v>
      </c>
      <c r="D256" s="3"/>
      <c r="E256" s="256">
        <v>43738</v>
      </c>
      <c r="F256" s="61">
        <v>6036236.2699999996</v>
      </c>
      <c r="G256" s="300">
        <v>2.5100000000000001E-2</v>
      </c>
      <c r="H256" s="62">
        <v>12625.79</v>
      </c>
      <c r="I256" s="276">
        <f t="shared" si="80"/>
        <v>0</v>
      </c>
      <c r="J256" s="300">
        <v>2.5100000000000001E-2</v>
      </c>
      <c r="K256" s="61">
        <f t="shared" si="81"/>
        <v>0</v>
      </c>
      <c r="L256" s="62">
        <f t="shared" si="61"/>
        <v>-12625.79</v>
      </c>
      <c r="M256" t="s">
        <v>10</v>
      </c>
      <c r="O256" s="3" t="str">
        <f t="shared" si="82"/>
        <v>E312</v>
      </c>
      <c r="P256" s="4"/>
      <c r="Q256" s="245">
        <f t="shared" si="70"/>
        <v>0</v>
      </c>
      <c r="R256" t="s">
        <v>698</v>
      </c>
      <c r="S256" s="243"/>
      <c r="T256" s="243"/>
      <c r="V256" s="243"/>
      <c r="W256" s="243"/>
      <c r="Y256" s="243"/>
    </row>
    <row r="257" spans="1:25" outlineLevel="2" x14ac:dyDescent="0.25">
      <c r="A257" s="3" t="s">
        <v>41</v>
      </c>
      <c r="B257" s="3" t="str">
        <f t="shared" si="79"/>
        <v>E312 STM Boiler, Colstrip 1-2 Com-10</v>
      </c>
      <c r="C257" s="3" t="s">
        <v>9</v>
      </c>
      <c r="D257" s="3"/>
      <c r="E257" s="256">
        <v>43769</v>
      </c>
      <c r="F257" s="61">
        <v>6036236.2699999996</v>
      </c>
      <c r="G257" s="300">
        <v>2.5100000000000001E-2</v>
      </c>
      <c r="H257" s="62">
        <v>12625.79</v>
      </c>
      <c r="I257" s="276">
        <f t="shared" si="80"/>
        <v>0</v>
      </c>
      <c r="J257" s="300">
        <v>2.5100000000000001E-2</v>
      </c>
      <c r="K257" s="61">
        <f t="shared" si="81"/>
        <v>0</v>
      </c>
      <c r="L257" s="62">
        <f t="shared" si="61"/>
        <v>-12625.79</v>
      </c>
      <c r="M257" t="s">
        <v>10</v>
      </c>
      <c r="O257" s="3" t="str">
        <f t="shared" si="82"/>
        <v>E312</v>
      </c>
      <c r="P257" s="4"/>
      <c r="Q257" s="245">
        <f t="shared" si="70"/>
        <v>0</v>
      </c>
      <c r="R257" t="s">
        <v>698</v>
      </c>
      <c r="S257" s="243"/>
      <c r="T257" s="243"/>
      <c r="V257" s="243"/>
      <c r="W257" s="243"/>
      <c r="Y257" s="243"/>
    </row>
    <row r="258" spans="1:25" outlineLevel="2" x14ac:dyDescent="0.25">
      <c r="A258" s="3" t="s">
        <v>41</v>
      </c>
      <c r="B258" s="3" t="str">
        <f t="shared" si="79"/>
        <v>E312 STM Boiler, Colstrip 1-2 Com-11</v>
      </c>
      <c r="C258" s="3" t="s">
        <v>9</v>
      </c>
      <c r="D258" s="3"/>
      <c r="E258" s="256">
        <v>43799</v>
      </c>
      <c r="F258" s="61">
        <v>6036236.2699999996</v>
      </c>
      <c r="G258" s="300">
        <v>2.5100000000000001E-2</v>
      </c>
      <c r="H258" s="62">
        <v>12625.79</v>
      </c>
      <c r="I258" s="276">
        <f t="shared" si="80"/>
        <v>0</v>
      </c>
      <c r="J258" s="300">
        <v>2.5100000000000001E-2</v>
      </c>
      <c r="K258" s="61">
        <f t="shared" si="81"/>
        <v>0</v>
      </c>
      <c r="L258" s="62">
        <f t="shared" si="61"/>
        <v>-12625.79</v>
      </c>
      <c r="M258" t="s">
        <v>10</v>
      </c>
      <c r="O258" s="3" t="str">
        <f t="shared" si="82"/>
        <v>E312</v>
      </c>
      <c r="P258" s="4"/>
      <c r="Q258" s="245">
        <f t="shared" si="70"/>
        <v>0</v>
      </c>
      <c r="R258" t="s">
        <v>698</v>
      </c>
      <c r="S258" s="243"/>
      <c r="T258" s="243"/>
      <c r="V258" s="243"/>
      <c r="W258" s="243"/>
      <c r="Y258" s="243"/>
    </row>
    <row r="259" spans="1:25" outlineLevel="2" x14ac:dyDescent="0.25">
      <c r="A259" s="3" t="s">
        <v>41</v>
      </c>
      <c r="B259" s="3" t="str">
        <f t="shared" si="79"/>
        <v>E312 STM Boiler, Colstrip 1-2 Com-12</v>
      </c>
      <c r="C259" s="3" t="s">
        <v>9</v>
      </c>
      <c r="D259" s="3"/>
      <c r="E259" s="256">
        <v>43830</v>
      </c>
      <c r="F259" s="61">
        <v>0</v>
      </c>
      <c r="G259" s="300">
        <v>2.5100000000000001E-2</v>
      </c>
      <c r="H259" s="62">
        <v>6312.9000000000005</v>
      </c>
      <c r="I259" s="276">
        <f t="shared" si="80"/>
        <v>0</v>
      </c>
      <c r="J259" s="300">
        <v>2.5100000000000001E-2</v>
      </c>
      <c r="K259" s="61">
        <f t="shared" si="81"/>
        <v>0</v>
      </c>
      <c r="L259" s="62">
        <f t="shared" si="61"/>
        <v>-6312.9</v>
      </c>
      <c r="M259" t="s">
        <v>10</v>
      </c>
      <c r="O259" s="3" t="str">
        <f t="shared" si="82"/>
        <v>E312</v>
      </c>
      <c r="P259" s="4"/>
      <c r="Q259" s="245">
        <f t="shared" si="70"/>
        <v>0</v>
      </c>
      <c r="R259" t="s">
        <v>698</v>
      </c>
      <c r="S259" s="243"/>
      <c r="T259" s="243"/>
      <c r="V259" s="243"/>
      <c r="W259" s="243"/>
      <c r="Y259" s="243"/>
    </row>
    <row r="260" spans="1:25" outlineLevel="2" x14ac:dyDescent="0.25">
      <c r="A260" s="3" t="s">
        <v>41</v>
      </c>
      <c r="B260" s="3" t="str">
        <f t="shared" si="79"/>
        <v>E312 STM Boiler, Colstrip 1-2 Com-1</v>
      </c>
      <c r="C260" s="3" t="s">
        <v>9</v>
      </c>
      <c r="D260" s="3"/>
      <c r="E260" s="256">
        <v>43861</v>
      </c>
      <c r="F260" s="61">
        <v>0</v>
      </c>
      <c r="G260" s="300">
        <v>2.5100000000000001E-2</v>
      </c>
      <c r="H260" s="62">
        <v>0</v>
      </c>
      <c r="I260" s="276">
        <f t="shared" si="80"/>
        <v>0</v>
      </c>
      <c r="J260" s="300">
        <v>2.5100000000000001E-2</v>
      </c>
      <c r="K260" s="61">
        <f t="shared" si="81"/>
        <v>0</v>
      </c>
      <c r="L260" s="62">
        <f t="shared" si="61"/>
        <v>0</v>
      </c>
      <c r="M260" t="s">
        <v>10</v>
      </c>
      <c r="O260" s="3" t="str">
        <f t="shared" si="82"/>
        <v>E312</v>
      </c>
      <c r="P260" s="4"/>
      <c r="Q260" s="245">
        <f t="shared" si="70"/>
        <v>0</v>
      </c>
      <c r="R260" t="s">
        <v>698</v>
      </c>
      <c r="S260" s="243"/>
      <c r="T260" s="243"/>
      <c r="V260" s="243"/>
      <c r="W260" s="243"/>
      <c r="Y260" s="243"/>
    </row>
    <row r="261" spans="1:25" outlineLevel="2" x14ac:dyDescent="0.25">
      <c r="A261" s="3" t="s">
        <v>41</v>
      </c>
      <c r="B261" s="3" t="str">
        <f t="shared" si="79"/>
        <v>E312 STM Boiler, Colstrip 1-2 Com-2</v>
      </c>
      <c r="C261" s="3" t="s">
        <v>9</v>
      </c>
      <c r="D261" s="3"/>
      <c r="E261" s="256">
        <v>43889</v>
      </c>
      <c r="F261" s="61">
        <v>0</v>
      </c>
      <c r="G261" s="300">
        <v>2.5100000000000001E-2</v>
      </c>
      <c r="H261" s="62">
        <v>0</v>
      </c>
      <c r="I261" s="276">
        <f t="shared" si="80"/>
        <v>0</v>
      </c>
      <c r="J261" s="300">
        <v>2.5100000000000001E-2</v>
      </c>
      <c r="K261" s="61">
        <f t="shared" si="81"/>
        <v>0</v>
      </c>
      <c r="L261" s="62">
        <f t="shared" si="61"/>
        <v>0</v>
      </c>
      <c r="M261" t="s">
        <v>10</v>
      </c>
      <c r="O261" s="3" t="str">
        <f t="shared" si="82"/>
        <v>E312</v>
      </c>
      <c r="P261" s="4"/>
      <c r="Q261" s="245">
        <f t="shared" si="70"/>
        <v>0</v>
      </c>
      <c r="R261" t="s">
        <v>698</v>
      </c>
      <c r="S261" s="243"/>
      <c r="T261" s="243"/>
      <c r="V261" s="243"/>
      <c r="W261" s="243"/>
      <c r="Y261" s="243"/>
    </row>
    <row r="262" spans="1:25" outlineLevel="2" x14ac:dyDescent="0.25">
      <c r="A262" s="3" t="s">
        <v>41</v>
      </c>
      <c r="B262" s="3" t="str">
        <f t="shared" si="79"/>
        <v>E312 STM Boiler, Colstrip 1-2 Com-3</v>
      </c>
      <c r="C262" s="3" t="s">
        <v>9</v>
      </c>
      <c r="D262" s="3"/>
      <c r="E262" s="256">
        <v>43921</v>
      </c>
      <c r="F262" s="61">
        <v>0</v>
      </c>
      <c r="G262" s="300">
        <v>2.5100000000000001E-2</v>
      </c>
      <c r="H262" s="62">
        <v>0</v>
      </c>
      <c r="I262" s="276">
        <f t="shared" si="80"/>
        <v>0</v>
      </c>
      <c r="J262" s="300">
        <v>2.5100000000000001E-2</v>
      </c>
      <c r="K262" s="61">
        <f t="shared" si="81"/>
        <v>0</v>
      </c>
      <c r="L262" s="62">
        <f t="shared" si="61"/>
        <v>0</v>
      </c>
      <c r="M262" t="s">
        <v>10</v>
      </c>
      <c r="O262" s="3" t="str">
        <f t="shared" si="82"/>
        <v>E312</v>
      </c>
      <c r="P262" s="4"/>
      <c r="Q262" s="245">
        <f t="shared" si="70"/>
        <v>0</v>
      </c>
      <c r="R262" t="s">
        <v>698</v>
      </c>
      <c r="S262" s="243"/>
      <c r="T262" s="243"/>
      <c r="V262" s="243"/>
      <c r="W262" s="243"/>
      <c r="Y262" s="243"/>
    </row>
    <row r="263" spans="1:25" outlineLevel="2" x14ac:dyDescent="0.25">
      <c r="A263" s="3" t="s">
        <v>41</v>
      </c>
      <c r="B263" s="3" t="str">
        <f t="shared" si="79"/>
        <v>E312 STM Boiler, Colstrip 1-2 Com-4</v>
      </c>
      <c r="C263" s="3" t="s">
        <v>9</v>
      </c>
      <c r="D263" s="3"/>
      <c r="E263" s="256">
        <v>43951</v>
      </c>
      <c r="F263" s="61">
        <v>0</v>
      </c>
      <c r="G263" s="300">
        <v>2.5100000000000001E-2</v>
      </c>
      <c r="H263" s="62">
        <v>0</v>
      </c>
      <c r="I263" s="276">
        <f t="shared" si="80"/>
        <v>0</v>
      </c>
      <c r="J263" s="300">
        <v>2.5100000000000001E-2</v>
      </c>
      <c r="K263" s="61">
        <f t="shared" si="81"/>
        <v>0</v>
      </c>
      <c r="L263" s="62">
        <f t="shared" si="61"/>
        <v>0</v>
      </c>
      <c r="M263" t="s">
        <v>10</v>
      </c>
      <c r="O263" s="3" t="str">
        <f t="shared" si="82"/>
        <v>E312</v>
      </c>
      <c r="P263" s="4"/>
      <c r="Q263" s="245">
        <f t="shared" si="70"/>
        <v>0</v>
      </c>
      <c r="R263" t="s">
        <v>698</v>
      </c>
      <c r="S263" s="243"/>
      <c r="T263" s="243"/>
      <c r="V263" s="243"/>
      <c r="W263" s="243"/>
      <c r="Y263" s="243"/>
    </row>
    <row r="264" spans="1:25" outlineLevel="2" x14ac:dyDescent="0.25">
      <c r="A264" s="3" t="s">
        <v>41</v>
      </c>
      <c r="B264" s="3" t="str">
        <f t="shared" si="79"/>
        <v>E312 STM Boiler, Colstrip 1-2 Com-5</v>
      </c>
      <c r="C264" s="3" t="s">
        <v>9</v>
      </c>
      <c r="D264" s="3"/>
      <c r="E264" s="256">
        <v>43982</v>
      </c>
      <c r="F264" s="61">
        <v>0</v>
      </c>
      <c r="G264" s="300">
        <v>2.5100000000000001E-2</v>
      </c>
      <c r="H264" s="62">
        <v>0</v>
      </c>
      <c r="I264" s="276">
        <f t="shared" si="80"/>
        <v>0</v>
      </c>
      <c r="J264" s="300">
        <v>2.5100000000000001E-2</v>
      </c>
      <c r="K264" s="61">
        <f t="shared" si="81"/>
        <v>0</v>
      </c>
      <c r="L264" s="62">
        <f t="shared" si="61"/>
        <v>0</v>
      </c>
      <c r="M264" t="s">
        <v>10</v>
      </c>
      <c r="O264" s="3" t="str">
        <f t="shared" si="82"/>
        <v>E312</v>
      </c>
      <c r="P264" s="4"/>
      <c r="Q264" s="245">
        <f t="shared" si="70"/>
        <v>0</v>
      </c>
      <c r="R264" t="s">
        <v>698</v>
      </c>
      <c r="S264" s="243"/>
      <c r="T264" s="243"/>
      <c r="V264" s="243"/>
      <c r="W264" s="243"/>
      <c r="Y264" s="243"/>
    </row>
    <row r="265" spans="1:25" outlineLevel="2" x14ac:dyDescent="0.25">
      <c r="A265" s="3" t="s">
        <v>41</v>
      </c>
      <c r="B265" s="3" t="str">
        <f t="shared" si="79"/>
        <v>E312 STM Boiler, Colstrip 1-2 Com-6</v>
      </c>
      <c r="C265" s="3" t="s">
        <v>9</v>
      </c>
      <c r="D265" s="3"/>
      <c r="E265" s="256">
        <v>44012</v>
      </c>
      <c r="F265" s="61">
        <v>0</v>
      </c>
      <c r="G265" s="300">
        <v>2.5100000000000001E-2</v>
      </c>
      <c r="H265" s="62">
        <v>0</v>
      </c>
      <c r="I265" s="276">
        <f t="shared" si="80"/>
        <v>0</v>
      </c>
      <c r="J265" s="300">
        <v>2.5100000000000001E-2</v>
      </c>
      <c r="K265" s="61">
        <f t="shared" si="81"/>
        <v>0</v>
      </c>
      <c r="L265" s="62">
        <f t="shared" si="61"/>
        <v>0</v>
      </c>
      <c r="M265" t="s">
        <v>10</v>
      </c>
      <c r="O265" s="3" t="str">
        <f t="shared" si="82"/>
        <v>E312</v>
      </c>
      <c r="P265" s="4"/>
      <c r="Q265" s="245">
        <f t="shared" si="70"/>
        <v>0</v>
      </c>
      <c r="R265" t="s">
        <v>698</v>
      </c>
      <c r="S265" s="243">
        <f>AVERAGE(F254:F265)-F265</f>
        <v>2515098.4458333333</v>
      </c>
      <c r="T265" s="243">
        <f>AVERAGE(I254:I265)-I265</f>
        <v>0</v>
      </c>
      <c r="V265" s="243"/>
      <c r="W265" s="243"/>
      <c r="Y265" s="243"/>
    </row>
    <row r="266" spans="1:25" ht="15.75" outlineLevel="1" thickBot="1" x14ac:dyDescent="0.3">
      <c r="A266" s="5" t="s">
        <v>42</v>
      </c>
      <c r="C266" s="14" t="s">
        <v>12</v>
      </c>
      <c r="E266" s="255" t="s">
        <v>5</v>
      </c>
      <c r="F266" s="8"/>
      <c r="G266" s="299"/>
      <c r="H266" s="15">
        <f>SUBTOTAL(9,H254:H265)</f>
        <v>69441.850000000006</v>
      </c>
      <c r="I266" s="275"/>
      <c r="J266" s="299"/>
      <c r="K266" s="10">
        <f>SUBTOTAL(9,K254:K265)</f>
        <v>0</v>
      </c>
      <c r="L266" s="264">
        <f>SUBTOTAL(9,L254:L265)</f>
        <v>-69441.850000000006</v>
      </c>
      <c r="O266" s="3" t="str">
        <f>LEFT(A266,5)</f>
        <v xml:space="preserve">E312 </v>
      </c>
      <c r="P266" s="4">
        <f>-L266</f>
        <v>69441.850000000006</v>
      </c>
      <c r="Q266" s="245">
        <f t="shared" si="70"/>
        <v>0</v>
      </c>
      <c r="S266" s="243"/>
    </row>
    <row r="267" spans="1:25" ht="15.75" outlineLevel="2" thickTop="1" x14ac:dyDescent="0.25">
      <c r="A267" s="3" t="s">
        <v>43</v>
      </c>
      <c r="B267" s="3" t="str">
        <f t="shared" ref="B267:B278" si="83">CONCATENATE(A267,"-",MONTH(E267))</f>
        <v>E312 STM Boiler, Colstrip 2-7</v>
      </c>
      <c r="C267" s="3" t="s">
        <v>9</v>
      </c>
      <c r="D267" s="3"/>
      <c r="E267" s="256">
        <v>43676</v>
      </c>
      <c r="F267" s="61">
        <v>89743236.640000001</v>
      </c>
      <c r="G267" s="300">
        <v>6.6900000000000001E-2</v>
      </c>
      <c r="H267" s="62">
        <v>500318.54000000004</v>
      </c>
      <c r="I267" s="276">
        <f t="shared" ref="I267:I278" si="84">VLOOKUP(CONCATENATE(A267,"-6"),$B$8:$F$2996,5,FALSE)</f>
        <v>0</v>
      </c>
      <c r="J267" s="300">
        <v>6.6900000000000001E-2</v>
      </c>
      <c r="K267" s="59">
        <f t="shared" ref="K267:K278" si="85">I267*J267/12</f>
        <v>0</v>
      </c>
      <c r="L267" s="62">
        <f t="shared" si="61"/>
        <v>-500318.54</v>
      </c>
      <c r="M267" t="s">
        <v>10</v>
      </c>
      <c r="O267" s="3" t="str">
        <f t="shared" ref="O267:O278" si="86">LEFT(A267,4)</f>
        <v>E312</v>
      </c>
      <c r="P267" s="4"/>
      <c r="Q267" s="245">
        <f t="shared" si="70"/>
        <v>0</v>
      </c>
      <c r="R267" t="s">
        <v>698</v>
      </c>
      <c r="S267" s="243"/>
      <c r="T267" s="243"/>
      <c r="V267" s="243"/>
      <c r="W267" s="243"/>
      <c r="Y267" s="243"/>
    </row>
    <row r="268" spans="1:25" outlineLevel="2" x14ac:dyDescent="0.25">
      <c r="A268" s="3" t="s">
        <v>43</v>
      </c>
      <c r="B268" s="3" t="str">
        <f t="shared" si="83"/>
        <v>E312 STM Boiler, Colstrip 2-8</v>
      </c>
      <c r="C268" s="3" t="s">
        <v>9</v>
      </c>
      <c r="D268" s="3"/>
      <c r="E268" s="256">
        <v>43708</v>
      </c>
      <c r="F268" s="61">
        <v>89728026.040000007</v>
      </c>
      <c r="G268" s="300">
        <v>6.6900000000000001E-2</v>
      </c>
      <c r="H268" s="62">
        <v>500276.14</v>
      </c>
      <c r="I268" s="276">
        <f t="shared" si="84"/>
        <v>0</v>
      </c>
      <c r="J268" s="300">
        <v>6.6900000000000001E-2</v>
      </c>
      <c r="K268" s="61">
        <f t="shared" si="85"/>
        <v>0</v>
      </c>
      <c r="L268" s="62">
        <f t="shared" si="61"/>
        <v>-500276.14</v>
      </c>
      <c r="M268" t="s">
        <v>10</v>
      </c>
      <c r="O268" s="3" t="str">
        <f t="shared" si="86"/>
        <v>E312</v>
      </c>
      <c r="P268" s="4"/>
      <c r="Q268" s="245">
        <f t="shared" si="70"/>
        <v>0</v>
      </c>
      <c r="R268" t="s">
        <v>698</v>
      </c>
      <c r="S268" s="243"/>
      <c r="T268" s="243"/>
      <c r="V268" s="243"/>
      <c r="W268" s="243"/>
      <c r="Y268" s="243"/>
    </row>
    <row r="269" spans="1:25" outlineLevel="2" x14ac:dyDescent="0.25">
      <c r="A269" s="3" t="s">
        <v>43</v>
      </c>
      <c r="B269" s="3" t="str">
        <f t="shared" si="83"/>
        <v>E312 STM Boiler, Colstrip 2-9</v>
      </c>
      <c r="C269" s="3" t="s">
        <v>9</v>
      </c>
      <c r="D269" s="3"/>
      <c r="E269" s="256">
        <v>43738</v>
      </c>
      <c r="F269" s="61">
        <v>89730874.819999993</v>
      </c>
      <c r="G269" s="300">
        <v>6.6900000000000001E-2</v>
      </c>
      <c r="H269" s="62">
        <v>500241.69</v>
      </c>
      <c r="I269" s="276">
        <f t="shared" si="84"/>
        <v>0</v>
      </c>
      <c r="J269" s="300">
        <v>6.6900000000000001E-2</v>
      </c>
      <c r="K269" s="61">
        <f t="shared" si="85"/>
        <v>0</v>
      </c>
      <c r="L269" s="62">
        <f t="shared" si="61"/>
        <v>-500241.69</v>
      </c>
      <c r="M269" t="s">
        <v>10</v>
      </c>
      <c r="O269" s="3" t="str">
        <f t="shared" si="86"/>
        <v>E312</v>
      </c>
      <c r="P269" s="4"/>
      <c r="Q269" s="245">
        <f t="shared" si="70"/>
        <v>0</v>
      </c>
      <c r="R269" t="s">
        <v>698</v>
      </c>
      <c r="S269" s="243"/>
      <c r="T269" s="243"/>
      <c r="V269" s="243"/>
      <c r="W269" s="243"/>
      <c r="Y269" s="243"/>
    </row>
    <row r="270" spans="1:25" outlineLevel="2" x14ac:dyDescent="0.25">
      <c r="A270" s="3" t="s">
        <v>43</v>
      </c>
      <c r="B270" s="3" t="str">
        <f t="shared" si="83"/>
        <v>E312 STM Boiler, Colstrip 2-10</v>
      </c>
      <c r="C270" s="3" t="s">
        <v>9</v>
      </c>
      <c r="D270" s="3"/>
      <c r="E270" s="256">
        <v>43769</v>
      </c>
      <c r="F270" s="61">
        <v>89739090.319999993</v>
      </c>
      <c r="G270" s="300">
        <v>6.6900000000000001E-2</v>
      </c>
      <c r="H270" s="62">
        <v>500272.53</v>
      </c>
      <c r="I270" s="276">
        <f t="shared" si="84"/>
        <v>0</v>
      </c>
      <c r="J270" s="300">
        <v>6.6900000000000001E-2</v>
      </c>
      <c r="K270" s="61">
        <f t="shared" si="85"/>
        <v>0</v>
      </c>
      <c r="L270" s="62">
        <f t="shared" si="61"/>
        <v>-500272.53</v>
      </c>
      <c r="M270" t="s">
        <v>10</v>
      </c>
      <c r="O270" s="3" t="str">
        <f t="shared" si="86"/>
        <v>E312</v>
      </c>
      <c r="P270" s="4"/>
      <c r="Q270" s="245">
        <f t="shared" si="70"/>
        <v>0</v>
      </c>
      <c r="R270" t="s">
        <v>698</v>
      </c>
      <c r="S270" s="243"/>
      <c r="T270" s="243"/>
      <c r="V270" s="243"/>
      <c r="W270" s="243"/>
      <c r="Y270" s="243"/>
    </row>
    <row r="271" spans="1:25" outlineLevel="2" x14ac:dyDescent="0.25">
      <c r="A271" s="3" t="s">
        <v>43</v>
      </c>
      <c r="B271" s="3" t="str">
        <f t="shared" si="83"/>
        <v>E312 STM Boiler, Colstrip 2-11</v>
      </c>
      <c r="C271" s="3" t="s">
        <v>9</v>
      </c>
      <c r="D271" s="3"/>
      <c r="E271" s="256">
        <v>43799</v>
      </c>
      <c r="F271" s="61">
        <v>89743027.900000006</v>
      </c>
      <c r="G271" s="300">
        <v>6.6900000000000001E-2</v>
      </c>
      <c r="H271" s="62">
        <v>500306.4</v>
      </c>
      <c r="I271" s="276">
        <f t="shared" si="84"/>
        <v>0</v>
      </c>
      <c r="J271" s="300">
        <v>6.6900000000000001E-2</v>
      </c>
      <c r="K271" s="61">
        <f t="shared" si="85"/>
        <v>0</v>
      </c>
      <c r="L271" s="62">
        <f t="shared" si="61"/>
        <v>-500306.4</v>
      </c>
      <c r="M271" t="s">
        <v>10</v>
      </c>
      <c r="O271" s="3" t="str">
        <f t="shared" si="86"/>
        <v>E312</v>
      </c>
      <c r="P271" s="4"/>
      <c r="Q271" s="245">
        <f t="shared" si="70"/>
        <v>0</v>
      </c>
      <c r="R271" t="s">
        <v>698</v>
      </c>
      <c r="S271" s="243"/>
      <c r="T271" s="243"/>
      <c r="V271" s="243"/>
      <c r="W271" s="243"/>
      <c r="Y271" s="243"/>
    </row>
    <row r="272" spans="1:25" outlineLevel="2" x14ac:dyDescent="0.25">
      <c r="A272" s="3" t="s">
        <v>43</v>
      </c>
      <c r="B272" s="3" t="str">
        <f t="shared" si="83"/>
        <v>E312 STM Boiler, Colstrip 2-12</v>
      </c>
      <c r="C272" s="3" t="s">
        <v>9</v>
      </c>
      <c r="D272" s="3"/>
      <c r="E272" s="256">
        <v>43830</v>
      </c>
      <c r="F272" s="61">
        <v>0</v>
      </c>
      <c r="G272" s="300">
        <v>6.6900000000000001E-2</v>
      </c>
      <c r="H272" s="62">
        <v>250158.69</v>
      </c>
      <c r="I272" s="276">
        <f t="shared" si="84"/>
        <v>0</v>
      </c>
      <c r="J272" s="300">
        <v>6.6900000000000001E-2</v>
      </c>
      <c r="K272" s="61">
        <f t="shared" si="85"/>
        <v>0</v>
      </c>
      <c r="L272" s="62">
        <f t="shared" si="61"/>
        <v>-250158.69</v>
      </c>
      <c r="M272" t="s">
        <v>10</v>
      </c>
      <c r="O272" s="3" t="str">
        <f t="shared" si="86"/>
        <v>E312</v>
      </c>
      <c r="P272" s="4"/>
      <c r="Q272" s="245">
        <f t="shared" si="70"/>
        <v>0</v>
      </c>
      <c r="R272" t="s">
        <v>698</v>
      </c>
      <c r="S272" s="243"/>
      <c r="T272" s="243"/>
      <c r="V272" s="243"/>
      <c r="W272" s="243"/>
      <c r="Y272" s="243"/>
    </row>
    <row r="273" spans="1:25" outlineLevel="2" x14ac:dyDescent="0.25">
      <c r="A273" s="3" t="s">
        <v>43</v>
      </c>
      <c r="B273" s="3" t="str">
        <f t="shared" si="83"/>
        <v>E312 STM Boiler, Colstrip 2-1</v>
      </c>
      <c r="C273" s="3" t="s">
        <v>9</v>
      </c>
      <c r="D273" s="3"/>
      <c r="E273" s="256">
        <v>43861</v>
      </c>
      <c r="F273" s="61">
        <v>0</v>
      </c>
      <c r="G273" s="300">
        <v>6.6900000000000001E-2</v>
      </c>
      <c r="H273" s="62">
        <v>0</v>
      </c>
      <c r="I273" s="276">
        <f t="shared" si="84"/>
        <v>0</v>
      </c>
      <c r="J273" s="300">
        <v>6.6900000000000001E-2</v>
      </c>
      <c r="K273" s="61">
        <f t="shared" si="85"/>
        <v>0</v>
      </c>
      <c r="L273" s="62">
        <f t="shared" si="61"/>
        <v>0</v>
      </c>
      <c r="M273" t="s">
        <v>10</v>
      </c>
      <c r="O273" s="3" t="str">
        <f t="shared" si="86"/>
        <v>E312</v>
      </c>
      <c r="P273" s="4"/>
      <c r="Q273" s="245">
        <f t="shared" si="70"/>
        <v>0</v>
      </c>
      <c r="R273" t="s">
        <v>698</v>
      </c>
      <c r="S273" s="243"/>
      <c r="T273" s="243"/>
      <c r="V273" s="243"/>
      <c r="W273" s="243"/>
      <c r="Y273" s="243"/>
    </row>
    <row r="274" spans="1:25" outlineLevel="2" x14ac:dyDescent="0.25">
      <c r="A274" s="3" t="s">
        <v>43</v>
      </c>
      <c r="B274" s="3" t="str">
        <f t="shared" si="83"/>
        <v>E312 STM Boiler, Colstrip 2-2</v>
      </c>
      <c r="C274" s="3" t="s">
        <v>9</v>
      </c>
      <c r="D274" s="3"/>
      <c r="E274" s="256">
        <v>43889</v>
      </c>
      <c r="F274" s="61">
        <v>0</v>
      </c>
      <c r="G274" s="300">
        <v>6.6900000000000001E-2</v>
      </c>
      <c r="H274" s="62">
        <v>0</v>
      </c>
      <c r="I274" s="276">
        <f t="shared" si="84"/>
        <v>0</v>
      </c>
      <c r="J274" s="300">
        <v>6.6900000000000001E-2</v>
      </c>
      <c r="K274" s="61">
        <f t="shared" si="85"/>
        <v>0</v>
      </c>
      <c r="L274" s="62">
        <f t="shared" si="61"/>
        <v>0</v>
      </c>
      <c r="M274" t="s">
        <v>10</v>
      </c>
      <c r="O274" s="3" t="str">
        <f t="shared" si="86"/>
        <v>E312</v>
      </c>
      <c r="P274" s="4"/>
      <c r="Q274" s="245">
        <f t="shared" si="70"/>
        <v>0</v>
      </c>
      <c r="R274" t="s">
        <v>698</v>
      </c>
      <c r="S274" s="243"/>
      <c r="T274" s="243"/>
      <c r="V274" s="243"/>
      <c r="W274" s="243"/>
      <c r="Y274" s="243"/>
    </row>
    <row r="275" spans="1:25" outlineLevel="2" x14ac:dyDescent="0.25">
      <c r="A275" s="3" t="s">
        <v>43</v>
      </c>
      <c r="B275" s="3" t="str">
        <f t="shared" si="83"/>
        <v>E312 STM Boiler, Colstrip 2-3</v>
      </c>
      <c r="C275" s="3" t="s">
        <v>9</v>
      </c>
      <c r="D275" s="3"/>
      <c r="E275" s="256">
        <v>43921</v>
      </c>
      <c r="F275" s="61">
        <v>0</v>
      </c>
      <c r="G275" s="300">
        <v>6.6900000000000001E-2</v>
      </c>
      <c r="H275" s="62">
        <v>0</v>
      </c>
      <c r="I275" s="276">
        <f t="shared" si="84"/>
        <v>0</v>
      </c>
      <c r="J275" s="300">
        <v>6.6900000000000001E-2</v>
      </c>
      <c r="K275" s="61">
        <f t="shared" si="85"/>
        <v>0</v>
      </c>
      <c r="L275" s="62">
        <f t="shared" si="61"/>
        <v>0</v>
      </c>
      <c r="M275" t="s">
        <v>10</v>
      </c>
      <c r="O275" s="3" t="str">
        <f t="shared" si="86"/>
        <v>E312</v>
      </c>
      <c r="P275" s="4"/>
      <c r="Q275" s="245">
        <f t="shared" si="70"/>
        <v>0</v>
      </c>
      <c r="R275" t="s">
        <v>698</v>
      </c>
      <c r="S275" s="243"/>
      <c r="T275" s="243"/>
      <c r="V275" s="243"/>
      <c r="W275" s="243"/>
      <c r="Y275" s="243"/>
    </row>
    <row r="276" spans="1:25" outlineLevel="2" x14ac:dyDescent="0.25">
      <c r="A276" s="3" t="s">
        <v>43</v>
      </c>
      <c r="B276" s="3" t="str">
        <f t="shared" si="83"/>
        <v>E312 STM Boiler, Colstrip 2-4</v>
      </c>
      <c r="C276" s="3" t="s">
        <v>9</v>
      </c>
      <c r="D276" s="3"/>
      <c r="E276" s="256">
        <v>43951</v>
      </c>
      <c r="F276" s="61">
        <v>0</v>
      </c>
      <c r="G276" s="300">
        <v>6.6900000000000001E-2</v>
      </c>
      <c r="H276" s="62">
        <v>0</v>
      </c>
      <c r="I276" s="276">
        <f t="shared" si="84"/>
        <v>0</v>
      </c>
      <c r="J276" s="300">
        <v>6.6900000000000001E-2</v>
      </c>
      <c r="K276" s="61">
        <f t="shared" si="85"/>
        <v>0</v>
      </c>
      <c r="L276" s="62">
        <f t="shared" ref="L276:L339" si="87">ROUND(K276-H276,2)</f>
        <v>0</v>
      </c>
      <c r="M276" t="s">
        <v>10</v>
      </c>
      <c r="O276" s="3" t="str">
        <f t="shared" si="86"/>
        <v>E312</v>
      </c>
      <c r="P276" s="4"/>
      <c r="Q276" s="245">
        <f t="shared" si="70"/>
        <v>0</v>
      </c>
      <c r="R276" t="s">
        <v>698</v>
      </c>
      <c r="S276" s="243"/>
      <c r="T276" s="243"/>
      <c r="V276" s="243"/>
      <c r="W276" s="243"/>
      <c r="Y276" s="243"/>
    </row>
    <row r="277" spans="1:25" outlineLevel="2" x14ac:dyDescent="0.25">
      <c r="A277" s="3" t="s">
        <v>43</v>
      </c>
      <c r="B277" s="3" t="str">
        <f t="shared" si="83"/>
        <v>E312 STM Boiler, Colstrip 2-5</v>
      </c>
      <c r="C277" s="3" t="s">
        <v>9</v>
      </c>
      <c r="D277" s="3"/>
      <c r="E277" s="256">
        <v>43982</v>
      </c>
      <c r="F277" s="61">
        <v>0</v>
      </c>
      <c r="G277" s="300">
        <v>6.6900000000000001E-2</v>
      </c>
      <c r="H277" s="62">
        <v>0</v>
      </c>
      <c r="I277" s="276">
        <f t="shared" si="84"/>
        <v>0</v>
      </c>
      <c r="J277" s="300">
        <v>6.6900000000000001E-2</v>
      </c>
      <c r="K277" s="61">
        <f t="shared" si="85"/>
        <v>0</v>
      </c>
      <c r="L277" s="62">
        <f t="shared" si="87"/>
        <v>0</v>
      </c>
      <c r="M277" t="s">
        <v>10</v>
      </c>
      <c r="O277" s="3" t="str">
        <f t="shared" si="86"/>
        <v>E312</v>
      </c>
      <c r="P277" s="4"/>
      <c r="Q277" s="245">
        <f t="shared" si="70"/>
        <v>0</v>
      </c>
      <c r="R277" t="s">
        <v>698</v>
      </c>
      <c r="S277" s="243"/>
      <c r="T277" s="243"/>
      <c r="V277" s="243"/>
      <c r="W277" s="243"/>
      <c r="Y277" s="243"/>
    </row>
    <row r="278" spans="1:25" outlineLevel="2" x14ac:dyDescent="0.25">
      <c r="A278" s="3" t="s">
        <v>43</v>
      </c>
      <c r="B278" s="3" t="str">
        <f t="shared" si="83"/>
        <v>E312 STM Boiler, Colstrip 2-6</v>
      </c>
      <c r="C278" s="3" t="s">
        <v>9</v>
      </c>
      <c r="D278" s="3"/>
      <c r="E278" s="256">
        <v>44012</v>
      </c>
      <c r="F278" s="61">
        <v>0</v>
      </c>
      <c r="G278" s="300">
        <v>6.6900000000000001E-2</v>
      </c>
      <c r="H278" s="62">
        <v>0</v>
      </c>
      <c r="I278" s="276">
        <f t="shared" si="84"/>
        <v>0</v>
      </c>
      <c r="J278" s="300">
        <v>6.6900000000000001E-2</v>
      </c>
      <c r="K278" s="61">
        <f t="shared" si="85"/>
        <v>0</v>
      </c>
      <c r="L278" s="62">
        <f t="shared" si="87"/>
        <v>0</v>
      </c>
      <c r="M278" t="s">
        <v>10</v>
      </c>
      <c r="O278" s="3" t="str">
        <f t="shared" si="86"/>
        <v>E312</v>
      </c>
      <c r="P278" s="4"/>
      <c r="Q278" s="245">
        <f t="shared" si="70"/>
        <v>0</v>
      </c>
      <c r="R278" t="s">
        <v>698</v>
      </c>
      <c r="S278" s="243">
        <f>AVERAGE(F267:F278)-F278</f>
        <v>37390354.643333338</v>
      </c>
      <c r="T278" s="243">
        <f>AVERAGE(I267:I278)-I278</f>
        <v>0</v>
      </c>
      <c r="V278" s="243"/>
      <c r="W278" s="243"/>
      <c r="Y278" s="243"/>
    </row>
    <row r="279" spans="1:25" ht="15.75" outlineLevel="1" thickBot="1" x14ac:dyDescent="0.3">
      <c r="A279" s="5" t="s">
        <v>44</v>
      </c>
      <c r="C279" s="14" t="s">
        <v>12</v>
      </c>
      <c r="E279" s="255" t="s">
        <v>5</v>
      </c>
      <c r="F279" s="8"/>
      <c r="G279" s="299"/>
      <c r="H279" s="15">
        <f>SUBTOTAL(9,H267:H278)</f>
        <v>2751573.99</v>
      </c>
      <c r="I279" s="275"/>
      <c r="J279" s="299"/>
      <c r="K279" s="10">
        <f>SUBTOTAL(9,K267:K278)</f>
        <v>0</v>
      </c>
      <c r="L279" s="264">
        <f>SUBTOTAL(9,L267:L278)</f>
        <v>-2751573.9899999998</v>
      </c>
      <c r="O279" s="3" t="str">
        <f>LEFT(A279,5)</f>
        <v xml:space="preserve">E312 </v>
      </c>
      <c r="P279" s="4">
        <f>-L279</f>
        <v>2751573.9899999998</v>
      </c>
      <c r="Q279" s="245">
        <f t="shared" si="70"/>
        <v>0</v>
      </c>
      <c r="S279" s="243"/>
    </row>
    <row r="280" spans="1:25" ht="15.75" outlineLevel="2" thickTop="1" x14ac:dyDescent="0.25">
      <c r="A280" s="3" t="s">
        <v>45</v>
      </c>
      <c r="B280" s="3" t="str">
        <f t="shared" ref="B280:B291" si="88">CONCATENATE(A280,"-",MONTH(E280))</f>
        <v>E312 STM Boiler, Colstrip 3-7</v>
      </c>
      <c r="C280" s="3" t="s">
        <v>9</v>
      </c>
      <c r="D280" s="3"/>
      <c r="E280" s="256">
        <v>43676</v>
      </c>
      <c r="F280" s="61">
        <v>147404807.58000001</v>
      </c>
      <c r="G280" s="300">
        <v>4.1999999999999996E-2</v>
      </c>
      <c r="H280" s="62">
        <v>515916.83</v>
      </c>
      <c r="I280" s="276">
        <f t="shared" ref="I280:I291" si="89">VLOOKUP(CONCATENATE(A280,"-6"),$B$8:$F$2996,5,FALSE)</f>
        <v>146681853.34</v>
      </c>
      <c r="J280" s="300">
        <v>4.1999999999999996E-2</v>
      </c>
      <c r="K280" s="59">
        <f t="shared" ref="K280:K291" si="90">I280*J280/12</f>
        <v>513386.48668999993</v>
      </c>
      <c r="L280" s="62">
        <f t="shared" si="87"/>
        <v>-2530.34</v>
      </c>
      <c r="M280" t="s">
        <v>10</v>
      </c>
      <c r="O280" s="3" t="str">
        <f t="shared" ref="O280:O291" si="91">LEFT(A280,4)</f>
        <v>E312</v>
      </c>
      <c r="P280" s="4"/>
      <c r="Q280" s="245">
        <f t="shared" si="70"/>
        <v>0</v>
      </c>
      <c r="R280" t="s">
        <v>699</v>
      </c>
      <c r="S280" s="243"/>
      <c r="T280" s="243"/>
      <c r="V280" s="243"/>
      <c r="W280" s="243"/>
      <c r="Y280" s="243"/>
    </row>
    <row r="281" spans="1:25" outlineLevel="2" x14ac:dyDescent="0.25">
      <c r="A281" s="3" t="s">
        <v>45</v>
      </c>
      <c r="B281" s="3" t="str">
        <f t="shared" si="88"/>
        <v>E312 STM Boiler, Colstrip 3-8</v>
      </c>
      <c r="C281" s="3" t="s">
        <v>9</v>
      </c>
      <c r="D281" s="3"/>
      <c r="E281" s="256">
        <v>43708</v>
      </c>
      <c r="F281" s="61">
        <v>146526161.02000001</v>
      </c>
      <c r="G281" s="300">
        <v>4.1999999999999996E-2</v>
      </c>
      <c r="H281" s="62">
        <v>514379.2</v>
      </c>
      <c r="I281" s="276">
        <f t="shared" si="89"/>
        <v>146681853.34</v>
      </c>
      <c r="J281" s="300">
        <v>4.1999999999999996E-2</v>
      </c>
      <c r="K281" s="61">
        <f t="shared" si="90"/>
        <v>513386.48668999993</v>
      </c>
      <c r="L281" s="62">
        <f t="shared" si="87"/>
        <v>-992.71</v>
      </c>
      <c r="M281" t="s">
        <v>10</v>
      </c>
      <c r="O281" s="3" t="str">
        <f t="shared" si="91"/>
        <v>E312</v>
      </c>
      <c r="P281" s="4"/>
      <c r="Q281" s="245">
        <f t="shared" si="70"/>
        <v>0</v>
      </c>
      <c r="R281" t="s">
        <v>699</v>
      </c>
      <c r="S281" s="243"/>
      <c r="T281" s="243"/>
      <c r="V281" s="243"/>
      <c r="W281" s="243"/>
      <c r="Y281" s="243"/>
    </row>
    <row r="282" spans="1:25" outlineLevel="2" x14ac:dyDescent="0.25">
      <c r="A282" s="3" t="s">
        <v>45</v>
      </c>
      <c r="B282" s="3" t="str">
        <f t="shared" si="88"/>
        <v>E312 STM Boiler, Colstrip 3-9</v>
      </c>
      <c r="C282" s="3" t="s">
        <v>9</v>
      </c>
      <c r="D282" s="3"/>
      <c r="E282" s="256">
        <v>43738</v>
      </c>
      <c r="F282" s="61">
        <v>146526161.02000001</v>
      </c>
      <c r="G282" s="300">
        <v>4.1999999999999996E-2</v>
      </c>
      <c r="H282" s="62">
        <v>512841.56</v>
      </c>
      <c r="I282" s="276">
        <f t="shared" si="89"/>
        <v>146681853.34</v>
      </c>
      <c r="J282" s="300">
        <v>4.1999999999999996E-2</v>
      </c>
      <c r="K282" s="61">
        <f t="shared" si="90"/>
        <v>513386.48668999993</v>
      </c>
      <c r="L282" s="62">
        <f t="shared" si="87"/>
        <v>544.92999999999995</v>
      </c>
      <c r="M282" t="s">
        <v>10</v>
      </c>
      <c r="O282" s="3" t="str">
        <f t="shared" si="91"/>
        <v>E312</v>
      </c>
      <c r="P282" s="4"/>
      <c r="Q282" s="245">
        <f t="shared" si="70"/>
        <v>0</v>
      </c>
      <c r="R282" t="s">
        <v>699</v>
      </c>
      <c r="S282" s="243"/>
      <c r="T282" s="243"/>
      <c r="V282" s="243"/>
      <c r="W282" s="243"/>
      <c r="Y282" s="243"/>
    </row>
    <row r="283" spans="1:25" outlineLevel="2" x14ac:dyDescent="0.25">
      <c r="A283" s="3" t="s">
        <v>45</v>
      </c>
      <c r="B283" s="3" t="str">
        <f t="shared" si="88"/>
        <v>E312 STM Boiler, Colstrip 3-10</v>
      </c>
      <c r="C283" s="3" t="s">
        <v>9</v>
      </c>
      <c r="D283" s="3"/>
      <c r="E283" s="256">
        <v>43769</v>
      </c>
      <c r="F283" s="61">
        <v>146526161.02000001</v>
      </c>
      <c r="G283" s="300">
        <v>4.1999999999999996E-2</v>
      </c>
      <c r="H283" s="62">
        <v>512841.56</v>
      </c>
      <c r="I283" s="276">
        <f t="shared" si="89"/>
        <v>146681853.34</v>
      </c>
      <c r="J283" s="300">
        <v>4.1999999999999996E-2</v>
      </c>
      <c r="K283" s="61">
        <f t="shared" si="90"/>
        <v>513386.48668999993</v>
      </c>
      <c r="L283" s="62">
        <f t="shared" si="87"/>
        <v>544.92999999999995</v>
      </c>
      <c r="M283" t="s">
        <v>10</v>
      </c>
      <c r="O283" s="3" t="str">
        <f t="shared" si="91"/>
        <v>E312</v>
      </c>
      <c r="P283" s="4"/>
      <c r="Q283" s="245">
        <f t="shared" si="70"/>
        <v>0</v>
      </c>
      <c r="R283" t="s">
        <v>699</v>
      </c>
      <c r="S283" s="243"/>
      <c r="T283" s="243"/>
      <c r="V283" s="243"/>
      <c r="W283" s="243"/>
      <c r="Y283" s="243"/>
    </row>
    <row r="284" spans="1:25" outlineLevel="2" x14ac:dyDescent="0.25">
      <c r="A284" s="3" t="s">
        <v>45</v>
      </c>
      <c r="B284" s="3" t="str">
        <f t="shared" si="88"/>
        <v>E312 STM Boiler, Colstrip 3-11</v>
      </c>
      <c r="C284" s="3" t="s">
        <v>9</v>
      </c>
      <c r="D284" s="3"/>
      <c r="E284" s="256">
        <v>43799</v>
      </c>
      <c r="F284" s="61">
        <v>146570715.52000001</v>
      </c>
      <c r="G284" s="300">
        <v>4.1999999999999996E-2</v>
      </c>
      <c r="H284" s="62">
        <v>512919.54000000004</v>
      </c>
      <c r="I284" s="276">
        <f t="shared" si="89"/>
        <v>146681853.34</v>
      </c>
      <c r="J284" s="300">
        <v>4.1999999999999996E-2</v>
      </c>
      <c r="K284" s="61">
        <f t="shared" si="90"/>
        <v>513386.48668999993</v>
      </c>
      <c r="L284" s="62">
        <f t="shared" si="87"/>
        <v>466.95</v>
      </c>
      <c r="M284" t="s">
        <v>10</v>
      </c>
      <c r="O284" s="3" t="str">
        <f t="shared" si="91"/>
        <v>E312</v>
      </c>
      <c r="P284" s="4"/>
      <c r="Q284" s="245">
        <f t="shared" si="70"/>
        <v>0</v>
      </c>
      <c r="R284" t="s">
        <v>699</v>
      </c>
      <c r="S284" s="243"/>
      <c r="T284" s="243"/>
      <c r="V284" s="243"/>
      <c r="W284" s="243"/>
      <c r="Y284" s="243"/>
    </row>
    <row r="285" spans="1:25" outlineLevel="2" x14ac:dyDescent="0.25">
      <c r="A285" s="3" t="s">
        <v>45</v>
      </c>
      <c r="B285" s="3" t="str">
        <f t="shared" si="88"/>
        <v>E312 STM Boiler, Colstrip 3-12</v>
      </c>
      <c r="C285" s="3" t="s">
        <v>9</v>
      </c>
      <c r="D285" s="3"/>
      <c r="E285" s="256">
        <v>43830</v>
      </c>
      <c r="F285" s="61">
        <v>146586104.22</v>
      </c>
      <c r="G285" s="300">
        <v>4.1999999999999996E-2</v>
      </c>
      <c r="H285" s="62">
        <v>513024.44</v>
      </c>
      <c r="I285" s="276">
        <f t="shared" si="89"/>
        <v>146681853.34</v>
      </c>
      <c r="J285" s="300">
        <v>4.1999999999999996E-2</v>
      </c>
      <c r="K285" s="61">
        <f t="shared" si="90"/>
        <v>513386.48668999993</v>
      </c>
      <c r="L285" s="62">
        <f t="shared" si="87"/>
        <v>362.05</v>
      </c>
      <c r="M285" t="s">
        <v>10</v>
      </c>
      <c r="O285" s="3" t="str">
        <f t="shared" si="91"/>
        <v>E312</v>
      </c>
      <c r="P285" s="4"/>
      <c r="Q285" s="245">
        <f t="shared" si="70"/>
        <v>0</v>
      </c>
      <c r="R285" t="s">
        <v>699</v>
      </c>
      <c r="S285" s="243"/>
      <c r="T285" s="243"/>
      <c r="V285" s="243"/>
      <c r="W285" s="243"/>
      <c r="Y285" s="243"/>
    </row>
    <row r="286" spans="1:25" outlineLevel="2" x14ac:dyDescent="0.25">
      <c r="A286" s="3" t="s">
        <v>45</v>
      </c>
      <c r="B286" s="3" t="str">
        <f t="shared" si="88"/>
        <v>E312 STM Boiler, Colstrip 3-1</v>
      </c>
      <c r="C286" s="3" t="s">
        <v>9</v>
      </c>
      <c r="D286" s="3"/>
      <c r="E286" s="256">
        <v>43861</v>
      </c>
      <c r="F286" s="61">
        <v>146533484.81</v>
      </c>
      <c r="G286" s="300">
        <v>4.1999999999999996E-2</v>
      </c>
      <c r="H286" s="62">
        <v>512959.27999999997</v>
      </c>
      <c r="I286" s="276">
        <f t="shared" si="89"/>
        <v>146681853.34</v>
      </c>
      <c r="J286" s="300">
        <v>4.1999999999999996E-2</v>
      </c>
      <c r="K286" s="61">
        <f t="shared" si="90"/>
        <v>513386.48668999993</v>
      </c>
      <c r="L286" s="62">
        <f t="shared" si="87"/>
        <v>427.21</v>
      </c>
      <c r="M286" t="s">
        <v>10</v>
      </c>
      <c r="O286" s="3" t="str">
        <f t="shared" si="91"/>
        <v>E312</v>
      </c>
      <c r="P286" s="4"/>
      <c r="Q286" s="245">
        <f t="shared" si="70"/>
        <v>0</v>
      </c>
      <c r="R286" t="s">
        <v>699</v>
      </c>
      <c r="S286" s="243"/>
      <c r="T286" s="243"/>
      <c r="V286" s="243"/>
      <c r="W286" s="243"/>
      <c r="Y286" s="243"/>
    </row>
    <row r="287" spans="1:25" outlineLevel="2" x14ac:dyDescent="0.25">
      <c r="A287" s="3" t="s">
        <v>45</v>
      </c>
      <c r="B287" s="3" t="str">
        <f t="shared" si="88"/>
        <v>E312 STM Boiler, Colstrip 3-2</v>
      </c>
      <c r="C287" s="3" t="s">
        <v>9</v>
      </c>
      <c r="D287" s="3"/>
      <c r="E287" s="256">
        <v>43889</v>
      </c>
      <c r="F287" s="61">
        <v>146681853.34</v>
      </c>
      <c r="G287" s="300">
        <v>4.1999999999999996E-2</v>
      </c>
      <c r="H287" s="62">
        <v>513126.84</v>
      </c>
      <c r="I287" s="276">
        <f t="shared" si="89"/>
        <v>146681853.34</v>
      </c>
      <c r="J287" s="300">
        <v>4.1999999999999996E-2</v>
      </c>
      <c r="K287" s="61">
        <f t="shared" si="90"/>
        <v>513386.48668999993</v>
      </c>
      <c r="L287" s="62">
        <f t="shared" si="87"/>
        <v>259.64999999999998</v>
      </c>
      <c r="M287" t="s">
        <v>10</v>
      </c>
      <c r="O287" s="3" t="str">
        <f t="shared" si="91"/>
        <v>E312</v>
      </c>
      <c r="P287" s="4"/>
      <c r="Q287" s="245">
        <f t="shared" si="70"/>
        <v>0</v>
      </c>
      <c r="R287" t="s">
        <v>699</v>
      </c>
      <c r="S287" s="243"/>
      <c r="T287" s="243"/>
      <c r="V287" s="243"/>
      <c r="W287" s="243"/>
      <c r="Y287" s="243"/>
    </row>
    <row r="288" spans="1:25" outlineLevel="2" x14ac:dyDescent="0.25">
      <c r="A288" s="3" t="s">
        <v>45</v>
      </c>
      <c r="B288" s="3" t="str">
        <f t="shared" si="88"/>
        <v>E312 STM Boiler, Colstrip 3-3</v>
      </c>
      <c r="C288" s="3" t="s">
        <v>9</v>
      </c>
      <c r="D288" s="3"/>
      <c r="E288" s="256">
        <v>43921</v>
      </c>
      <c r="F288" s="61">
        <v>146681853.34</v>
      </c>
      <c r="G288" s="300">
        <v>4.1999999999999996E-2</v>
      </c>
      <c r="H288" s="62">
        <v>513386.48</v>
      </c>
      <c r="I288" s="276">
        <f t="shared" si="89"/>
        <v>146681853.34</v>
      </c>
      <c r="J288" s="300">
        <v>4.1999999999999996E-2</v>
      </c>
      <c r="K288" s="61">
        <f t="shared" si="90"/>
        <v>513386.48668999993</v>
      </c>
      <c r="L288" s="62">
        <f t="shared" si="87"/>
        <v>0.01</v>
      </c>
      <c r="M288" t="s">
        <v>10</v>
      </c>
      <c r="O288" s="3" t="str">
        <f t="shared" si="91"/>
        <v>E312</v>
      </c>
      <c r="P288" s="4"/>
      <c r="Q288" s="245">
        <f t="shared" ref="Q288:Q351" si="92">IF(E288=DATE(2020,6,30),I288,0)</f>
        <v>0</v>
      </c>
      <c r="R288" t="s">
        <v>699</v>
      </c>
      <c r="S288" s="243"/>
      <c r="T288" s="243"/>
      <c r="V288" s="243"/>
      <c r="W288" s="243"/>
      <c r="Y288" s="243"/>
    </row>
    <row r="289" spans="1:25" outlineLevel="2" x14ac:dyDescent="0.25">
      <c r="A289" s="3" t="s">
        <v>45</v>
      </c>
      <c r="B289" s="3" t="str">
        <f t="shared" si="88"/>
        <v>E312 STM Boiler, Colstrip 3-4</v>
      </c>
      <c r="C289" s="3" t="s">
        <v>9</v>
      </c>
      <c r="D289" s="3"/>
      <c r="E289" s="256">
        <v>43951</v>
      </c>
      <c r="F289" s="61">
        <v>146681853.34</v>
      </c>
      <c r="G289" s="300">
        <v>4.1999999999999996E-2</v>
      </c>
      <c r="H289" s="62">
        <v>513386.48</v>
      </c>
      <c r="I289" s="276">
        <f t="shared" si="89"/>
        <v>146681853.34</v>
      </c>
      <c r="J289" s="300">
        <v>4.1999999999999996E-2</v>
      </c>
      <c r="K289" s="61">
        <f t="shared" si="90"/>
        <v>513386.48668999993</v>
      </c>
      <c r="L289" s="62">
        <f t="shared" si="87"/>
        <v>0.01</v>
      </c>
      <c r="M289" t="s">
        <v>10</v>
      </c>
      <c r="O289" s="3" t="str">
        <f t="shared" si="91"/>
        <v>E312</v>
      </c>
      <c r="P289" s="4"/>
      <c r="Q289" s="245">
        <f t="shared" si="92"/>
        <v>0</v>
      </c>
      <c r="R289" t="s">
        <v>699</v>
      </c>
      <c r="S289" s="243"/>
      <c r="T289" s="243"/>
      <c r="V289" s="243"/>
      <c r="W289" s="243"/>
      <c r="Y289" s="243"/>
    </row>
    <row r="290" spans="1:25" outlineLevel="2" x14ac:dyDescent="0.25">
      <c r="A290" s="3" t="s">
        <v>45</v>
      </c>
      <c r="B290" s="3" t="str">
        <f t="shared" si="88"/>
        <v>E312 STM Boiler, Colstrip 3-5</v>
      </c>
      <c r="C290" s="3" t="s">
        <v>9</v>
      </c>
      <c r="D290" s="3"/>
      <c r="E290" s="256">
        <v>43982</v>
      </c>
      <c r="F290" s="61">
        <v>146681853.34</v>
      </c>
      <c r="G290" s="300">
        <v>4.1999999999999996E-2</v>
      </c>
      <c r="H290" s="62">
        <v>513386.48</v>
      </c>
      <c r="I290" s="276">
        <f t="shared" si="89"/>
        <v>146681853.34</v>
      </c>
      <c r="J290" s="300">
        <v>4.1999999999999996E-2</v>
      </c>
      <c r="K290" s="61">
        <f t="shared" si="90"/>
        <v>513386.48668999993</v>
      </c>
      <c r="L290" s="62">
        <f t="shared" si="87"/>
        <v>0.01</v>
      </c>
      <c r="M290" t="s">
        <v>10</v>
      </c>
      <c r="O290" s="3" t="str">
        <f t="shared" si="91"/>
        <v>E312</v>
      </c>
      <c r="P290" s="4"/>
      <c r="Q290" s="245">
        <f t="shared" si="92"/>
        <v>0</v>
      </c>
      <c r="R290" t="s">
        <v>699</v>
      </c>
      <c r="S290" s="243"/>
      <c r="T290" s="243"/>
      <c r="V290" s="243"/>
      <c r="W290" s="243"/>
      <c r="Y290" s="243"/>
    </row>
    <row r="291" spans="1:25" outlineLevel="2" x14ac:dyDescent="0.25">
      <c r="A291" s="3" t="s">
        <v>45</v>
      </c>
      <c r="B291" s="3" t="str">
        <f t="shared" si="88"/>
        <v>E312 STM Boiler, Colstrip 3-6</v>
      </c>
      <c r="C291" s="3" t="s">
        <v>9</v>
      </c>
      <c r="D291" s="3"/>
      <c r="E291" s="256">
        <v>44012</v>
      </c>
      <c r="F291" s="61">
        <v>146681853.34</v>
      </c>
      <c r="G291" s="300">
        <v>4.1999999999999996E-2</v>
      </c>
      <c r="H291" s="62">
        <v>513386.48</v>
      </c>
      <c r="I291" s="276">
        <f t="shared" si="89"/>
        <v>146681853.34</v>
      </c>
      <c r="J291" s="300">
        <v>4.1999999999999996E-2</v>
      </c>
      <c r="K291" s="61">
        <f t="shared" si="90"/>
        <v>513386.48668999993</v>
      </c>
      <c r="L291" s="62">
        <f t="shared" si="87"/>
        <v>0.01</v>
      </c>
      <c r="M291" t="s">
        <v>10</v>
      </c>
      <c r="O291" s="3" t="str">
        <f t="shared" si="91"/>
        <v>E312</v>
      </c>
      <c r="P291" s="4"/>
      <c r="Q291" s="245">
        <f t="shared" si="92"/>
        <v>146681853.34</v>
      </c>
      <c r="R291" t="s">
        <v>699</v>
      </c>
      <c r="S291" s="243">
        <f>AVERAGE(F280:F291)-F291</f>
        <v>-8281.5158333778381</v>
      </c>
      <c r="T291" s="243">
        <f>AVERAGE(I280:I291)-I291</f>
        <v>0</v>
      </c>
      <c r="V291" s="243"/>
      <c r="W291" s="243"/>
      <c r="Y291" s="243"/>
    </row>
    <row r="292" spans="1:25" ht="15.75" outlineLevel="1" thickBot="1" x14ac:dyDescent="0.3">
      <c r="A292" s="5" t="s">
        <v>46</v>
      </c>
      <c r="C292" s="14" t="s">
        <v>12</v>
      </c>
      <c r="E292" s="255" t="s">
        <v>5</v>
      </c>
      <c r="F292" s="8"/>
      <c r="G292" s="299"/>
      <c r="H292" s="15">
        <f>SUBTOTAL(9,H280:H291)</f>
        <v>6161555.1700000018</v>
      </c>
      <c r="I292" s="275"/>
      <c r="J292" s="299"/>
      <c r="K292" s="10">
        <f>SUBTOTAL(9,K280:K291)</f>
        <v>6160637.8402799973</v>
      </c>
      <c r="L292" s="264">
        <f>SUBTOTAL(9,L280:L291)</f>
        <v>-917.29000000000053</v>
      </c>
      <c r="O292" s="3" t="str">
        <f>LEFT(A292,5)</f>
        <v xml:space="preserve">E312 </v>
      </c>
      <c r="P292" s="4">
        <f>-L292</f>
        <v>917.29000000000053</v>
      </c>
      <c r="Q292" s="245">
        <f t="shared" si="92"/>
        <v>0</v>
      </c>
      <c r="S292" s="243"/>
    </row>
    <row r="293" spans="1:25" ht="15.75" outlineLevel="2" thickTop="1" x14ac:dyDescent="0.25">
      <c r="A293" s="3" t="s">
        <v>47</v>
      </c>
      <c r="B293" s="3" t="str">
        <f t="shared" ref="B293:B304" si="93">CONCATENATE(A293,"-",MONTH(E293))</f>
        <v>E312 STM Boiler, Colstrip 3-4 Com-7</v>
      </c>
      <c r="C293" s="3" t="s">
        <v>9</v>
      </c>
      <c r="D293" s="3"/>
      <c r="E293" s="256">
        <v>43676</v>
      </c>
      <c r="F293" s="61">
        <v>15171818.779999999</v>
      </c>
      <c r="G293" s="300">
        <v>4.0800000000000003E-2</v>
      </c>
      <c r="H293" s="62">
        <v>51584.19</v>
      </c>
      <c r="I293" s="276">
        <f t="shared" ref="I293:I304" si="94">VLOOKUP(CONCATENATE(A293,"-6"),$B$8:$F$2996,5,FALSE)</f>
        <v>14869438.82</v>
      </c>
      <c r="J293" s="300">
        <v>4.0800000000000003E-2</v>
      </c>
      <c r="K293" s="59">
        <f t="shared" ref="K293:K304" si="95">I293*J293/12</f>
        <v>50556.091988</v>
      </c>
      <c r="L293" s="62">
        <f t="shared" si="87"/>
        <v>-1028.0999999999999</v>
      </c>
      <c r="M293" t="s">
        <v>10</v>
      </c>
      <c r="O293" s="3" t="str">
        <f t="shared" ref="O293:O304" si="96">LEFT(A293,4)</f>
        <v>E312</v>
      </c>
      <c r="P293" s="4"/>
      <c r="Q293" s="245">
        <f t="shared" si="92"/>
        <v>0</v>
      </c>
      <c r="R293" t="s">
        <v>699</v>
      </c>
      <c r="S293" s="243"/>
      <c r="T293" s="243"/>
      <c r="V293" s="243"/>
      <c r="W293" s="243"/>
      <c r="Y293" s="243"/>
    </row>
    <row r="294" spans="1:25" outlineLevel="2" x14ac:dyDescent="0.25">
      <c r="A294" s="3" t="s">
        <v>47</v>
      </c>
      <c r="B294" s="3" t="str">
        <f t="shared" si="93"/>
        <v>E312 STM Boiler, Colstrip 3-4 Com-8</v>
      </c>
      <c r="C294" s="3" t="s">
        <v>9</v>
      </c>
      <c r="D294" s="3"/>
      <c r="E294" s="256">
        <v>43708</v>
      </c>
      <c r="F294" s="61">
        <v>15171818.779999999</v>
      </c>
      <c r="G294" s="300">
        <v>4.0800000000000003E-2</v>
      </c>
      <c r="H294" s="62">
        <v>51584.19</v>
      </c>
      <c r="I294" s="276">
        <f t="shared" si="94"/>
        <v>14869438.82</v>
      </c>
      <c r="J294" s="300">
        <v>4.0800000000000003E-2</v>
      </c>
      <c r="K294" s="61">
        <f t="shared" si="95"/>
        <v>50556.091988</v>
      </c>
      <c r="L294" s="62">
        <f t="shared" si="87"/>
        <v>-1028.0999999999999</v>
      </c>
      <c r="M294" t="s">
        <v>10</v>
      </c>
      <c r="O294" s="3" t="str">
        <f t="shared" si="96"/>
        <v>E312</v>
      </c>
      <c r="P294" s="4"/>
      <c r="Q294" s="245">
        <f t="shared" si="92"/>
        <v>0</v>
      </c>
      <c r="R294" t="s">
        <v>699</v>
      </c>
      <c r="S294" s="243"/>
      <c r="T294" s="243"/>
      <c r="V294" s="243"/>
      <c r="W294" s="243"/>
      <c r="Y294" s="243"/>
    </row>
    <row r="295" spans="1:25" outlineLevel="2" x14ac:dyDescent="0.25">
      <c r="A295" s="3" t="s">
        <v>47</v>
      </c>
      <c r="B295" s="3" t="str">
        <f t="shared" si="93"/>
        <v>E312 STM Boiler, Colstrip 3-4 Com-9</v>
      </c>
      <c r="C295" s="3" t="s">
        <v>9</v>
      </c>
      <c r="D295" s="3"/>
      <c r="E295" s="256">
        <v>43738</v>
      </c>
      <c r="F295" s="61">
        <v>15171818.779999999</v>
      </c>
      <c r="G295" s="300">
        <v>4.0800000000000003E-2</v>
      </c>
      <c r="H295" s="62">
        <v>51584.19</v>
      </c>
      <c r="I295" s="276">
        <f t="shared" si="94"/>
        <v>14869438.82</v>
      </c>
      <c r="J295" s="300">
        <v>4.0800000000000003E-2</v>
      </c>
      <c r="K295" s="61">
        <f t="shared" si="95"/>
        <v>50556.091988</v>
      </c>
      <c r="L295" s="62">
        <f t="shared" si="87"/>
        <v>-1028.0999999999999</v>
      </c>
      <c r="M295" t="s">
        <v>10</v>
      </c>
      <c r="O295" s="3" t="str">
        <f t="shared" si="96"/>
        <v>E312</v>
      </c>
      <c r="P295" s="4"/>
      <c r="Q295" s="245">
        <f t="shared" si="92"/>
        <v>0</v>
      </c>
      <c r="R295" t="s">
        <v>699</v>
      </c>
      <c r="S295" s="243"/>
      <c r="T295" s="243"/>
      <c r="V295" s="243"/>
      <c r="W295" s="243"/>
      <c r="Y295" s="243"/>
    </row>
    <row r="296" spans="1:25" outlineLevel="2" x14ac:dyDescent="0.25">
      <c r="A296" s="3" t="s">
        <v>47</v>
      </c>
      <c r="B296" s="3" t="str">
        <f t="shared" si="93"/>
        <v>E312 STM Boiler, Colstrip 3-4 Com-10</v>
      </c>
      <c r="C296" s="3" t="s">
        <v>9</v>
      </c>
      <c r="D296" s="3"/>
      <c r="E296" s="256">
        <v>43769</v>
      </c>
      <c r="F296" s="61">
        <v>15171818.779999999</v>
      </c>
      <c r="G296" s="300">
        <v>4.0800000000000003E-2</v>
      </c>
      <c r="H296" s="62">
        <v>51584.19</v>
      </c>
      <c r="I296" s="276">
        <f t="shared" si="94"/>
        <v>14869438.82</v>
      </c>
      <c r="J296" s="300">
        <v>4.0800000000000003E-2</v>
      </c>
      <c r="K296" s="61">
        <f t="shared" si="95"/>
        <v>50556.091988</v>
      </c>
      <c r="L296" s="62">
        <f t="shared" si="87"/>
        <v>-1028.0999999999999</v>
      </c>
      <c r="M296" t="s">
        <v>10</v>
      </c>
      <c r="O296" s="3" t="str">
        <f t="shared" si="96"/>
        <v>E312</v>
      </c>
      <c r="P296" s="4"/>
      <c r="Q296" s="245">
        <f t="shared" si="92"/>
        <v>0</v>
      </c>
      <c r="R296" t="s">
        <v>699</v>
      </c>
      <c r="S296" s="243"/>
      <c r="T296" s="243"/>
      <c r="V296" s="243"/>
      <c r="W296" s="243"/>
      <c r="Y296" s="243"/>
    </row>
    <row r="297" spans="1:25" outlineLevel="2" x14ac:dyDescent="0.25">
      <c r="A297" s="3" t="s">
        <v>47</v>
      </c>
      <c r="B297" s="3" t="str">
        <f t="shared" si="93"/>
        <v>E312 STM Boiler, Colstrip 3-4 Com-11</v>
      </c>
      <c r="C297" s="3" t="s">
        <v>9</v>
      </c>
      <c r="D297" s="3"/>
      <c r="E297" s="256">
        <v>43799</v>
      </c>
      <c r="F297" s="61">
        <v>15171818.779999999</v>
      </c>
      <c r="G297" s="300">
        <v>4.0800000000000003E-2</v>
      </c>
      <c r="H297" s="62">
        <v>51584.19</v>
      </c>
      <c r="I297" s="276">
        <f t="shared" si="94"/>
        <v>14869438.82</v>
      </c>
      <c r="J297" s="300">
        <v>4.0800000000000003E-2</v>
      </c>
      <c r="K297" s="61">
        <f t="shared" si="95"/>
        <v>50556.091988</v>
      </c>
      <c r="L297" s="62">
        <f t="shared" si="87"/>
        <v>-1028.0999999999999</v>
      </c>
      <c r="M297" t="s">
        <v>10</v>
      </c>
      <c r="O297" s="3" t="str">
        <f t="shared" si="96"/>
        <v>E312</v>
      </c>
      <c r="P297" s="4"/>
      <c r="Q297" s="245">
        <f t="shared" si="92"/>
        <v>0</v>
      </c>
      <c r="R297" t="s">
        <v>699</v>
      </c>
      <c r="S297" s="243"/>
      <c r="T297" s="243"/>
      <c r="V297" s="243"/>
      <c r="W297" s="243"/>
      <c r="Y297" s="243"/>
    </row>
    <row r="298" spans="1:25" outlineLevel="2" x14ac:dyDescent="0.25">
      <c r="A298" s="3" t="s">
        <v>47</v>
      </c>
      <c r="B298" s="3" t="str">
        <f t="shared" si="93"/>
        <v>E312 STM Boiler, Colstrip 3-4 Com-12</v>
      </c>
      <c r="C298" s="3" t="s">
        <v>9</v>
      </c>
      <c r="D298" s="3"/>
      <c r="E298" s="256">
        <v>43830</v>
      </c>
      <c r="F298" s="61">
        <v>15171818.779999999</v>
      </c>
      <c r="G298" s="300">
        <v>4.0800000000000003E-2</v>
      </c>
      <c r="H298" s="62">
        <v>51584.19</v>
      </c>
      <c r="I298" s="276">
        <f t="shared" si="94"/>
        <v>14869438.82</v>
      </c>
      <c r="J298" s="300">
        <v>4.0800000000000003E-2</v>
      </c>
      <c r="K298" s="61">
        <f t="shared" si="95"/>
        <v>50556.091988</v>
      </c>
      <c r="L298" s="62">
        <f t="shared" si="87"/>
        <v>-1028.0999999999999</v>
      </c>
      <c r="M298" t="s">
        <v>10</v>
      </c>
      <c r="O298" s="3" t="str">
        <f t="shared" si="96"/>
        <v>E312</v>
      </c>
      <c r="P298" s="4"/>
      <c r="Q298" s="245">
        <f t="shared" si="92"/>
        <v>0</v>
      </c>
      <c r="R298" t="s">
        <v>699</v>
      </c>
      <c r="S298" s="243"/>
      <c r="T298" s="243"/>
      <c r="V298" s="243"/>
      <c r="W298" s="243"/>
      <c r="Y298" s="243"/>
    </row>
    <row r="299" spans="1:25" outlineLevel="2" x14ac:dyDescent="0.25">
      <c r="A299" s="3" t="s">
        <v>47</v>
      </c>
      <c r="B299" s="3" t="str">
        <f t="shared" si="93"/>
        <v>E312 STM Boiler, Colstrip 3-4 Com-1</v>
      </c>
      <c r="C299" s="3" t="s">
        <v>9</v>
      </c>
      <c r="D299" s="3"/>
      <c r="E299" s="256">
        <v>43861</v>
      </c>
      <c r="F299" s="61">
        <v>14722532.140000001</v>
      </c>
      <c r="G299" s="300">
        <v>4.0800000000000003E-2</v>
      </c>
      <c r="H299" s="62">
        <v>50820.39</v>
      </c>
      <c r="I299" s="276">
        <f t="shared" si="94"/>
        <v>14869438.82</v>
      </c>
      <c r="J299" s="300">
        <v>4.0800000000000003E-2</v>
      </c>
      <c r="K299" s="61">
        <f t="shared" si="95"/>
        <v>50556.091988</v>
      </c>
      <c r="L299" s="62">
        <f t="shared" si="87"/>
        <v>-264.3</v>
      </c>
      <c r="M299" t="s">
        <v>10</v>
      </c>
      <c r="O299" s="3" t="str">
        <f t="shared" si="96"/>
        <v>E312</v>
      </c>
      <c r="P299" s="4"/>
      <c r="Q299" s="245">
        <f t="shared" si="92"/>
        <v>0</v>
      </c>
      <c r="R299" t="s">
        <v>699</v>
      </c>
      <c r="S299" s="243"/>
      <c r="T299" s="243"/>
      <c r="V299" s="243"/>
      <c r="W299" s="243"/>
      <c r="Y299" s="243"/>
    </row>
    <row r="300" spans="1:25" outlineLevel="2" x14ac:dyDescent="0.25">
      <c r="A300" s="3" t="s">
        <v>47</v>
      </c>
      <c r="B300" s="3" t="str">
        <f t="shared" si="93"/>
        <v>E312 STM Boiler, Colstrip 3-4 Com-2</v>
      </c>
      <c r="C300" s="3" t="s">
        <v>9</v>
      </c>
      <c r="D300" s="3"/>
      <c r="E300" s="256">
        <v>43889</v>
      </c>
      <c r="F300" s="61">
        <v>14746863.949999999</v>
      </c>
      <c r="G300" s="300">
        <v>4.0800000000000003E-2</v>
      </c>
      <c r="H300" s="62">
        <v>50097.97</v>
      </c>
      <c r="I300" s="276">
        <f t="shared" si="94"/>
        <v>14869438.82</v>
      </c>
      <c r="J300" s="300">
        <v>4.0800000000000003E-2</v>
      </c>
      <c r="K300" s="61">
        <f t="shared" si="95"/>
        <v>50556.091988</v>
      </c>
      <c r="L300" s="62">
        <f t="shared" si="87"/>
        <v>458.12</v>
      </c>
      <c r="M300" t="s">
        <v>10</v>
      </c>
      <c r="O300" s="3" t="str">
        <f t="shared" si="96"/>
        <v>E312</v>
      </c>
      <c r="P300" s="4"/>
      <c r="Q300" s="245">
        <f t="shared" si="92"/>
        <v>0</v>
      </c>
      <c r="R300" t="s">
        <v>699</v>
      </c>
      <c r="S300" s="243"/>
      <c r="T300" s="243"/>
      <c r="V300" s="243"/>
      <c r="W300" s="243"/>
      <c r="Y300" s="243"/>
    </row>
    <row r="301" spans="1:25" outlineLevel="2" x14ac:dyDescent="0.25">
      <c r="A301" s="3" t="s">
        <v>47</v>
      </c>
      <c r="B301" s="3" t="str">
        <f t="shared" si="93"/>
        <v>E312 STM Boiler, Colstrip 3-4 Com-3</v>
      </c>
      <c r="C301" s="3" t="s">
        <v>9</v>
      </c>
      <c r="D301" s="3"/>
      <c r="E301" s="256">
        <v>43921</v>
      </c>
      <c r="F301" s="61">
        <v>14741294.720000001</v>
      </c>
      <c r="G301" s="300">
        <v>4.0800000000000003E-2</v>
      </c>
      <c r="H301" s="62">
        <v>50129.869999999995</v>
      </c>
      <c r="I301" s="276">
        <f t="shared" si="94"/>
        <v>14869438.82</v>
      </c>
      <c r="J301" s="300">
        <v>4.0800000000000003E-2</v>
      </c>
      <c r="K301" s="61">
        <f t="shared" si="95"/>
        <v>50556.091988</v>
      </c>
      <c r="L301" s="62">
        <f t="shared" si="87"/>
        <v>426.22</v>
      </c>
      <c r="M301" t="s">
        <v>10</v>
      </c>
      <c r="O301" s="3" t="str">
        <f t="shared" si="96"/>
        <v>E312</v>
      </c>
      <c r="P301" s="4"/>
      <c r="Q301" s="245">
        <f t="shared" si="92"/>
        <v>0</v>
      </c>
      <c r="R301" t="s">
        <v>699</v>
      </c>
      <c r="S301" s="243"/>
      <c r="T301" s="243"/>
      <c r="V301" s="243"/>
      <c r="W301" s="243"/>
      <c r="Y301" s="243"/>
    </row>
    <row r="302" spans="1:25" outlineLevel="2" x14ac:dyDescent="0.25">
      <c r="A302" s="3" t="s">
        <v>47</v>
      </c>
      <c r="B302" s="3" t="str">
        <f t="shared" si="93"/>
        <v>E312 STM Boiler, Colstrip 3-4 Com-4</v>
      </c>
      <c r="C302" s="3" t="s">
        <v>9</v>
      </c>
      <c r="D302" s="3"/>
      <c r="E302" s="256">
        <v>43951</v>
      </c>
      <c r="F302" s="61">
        <v>14782356.25</v>
      </c>
      <c r="G302" s="300">
        <v>4.0800000000000003E-2</v>
      </c>
      <c r="H302" s="62">
        <v>50190.2</v>
      </c>
      <c r="I302" s="276">
        <f t="shared" si="94"/>
        <v>14869438.82</v>
      </c>
      <c r="J302" s="300">
        <v>4.0800000000000003E-2</v>
      </c>
      <c r="K302" s="61">
        <f t="shared" si="95"/>
        <v>50556.091988</v>
      </c>
      <c r="L302" s="62">
        <f t="shared" si="87"/>
        <v>365.89</v>
      </c>
      <c r="M302" t="s">
        <v>10</v>
      </c>
      <c r="O302" s="3" t="str">
        <f t="shared" si="96"/>
        <v>E312</v>
      </c>
      <c r="P302" s="4"/>
      <c r="Q302" s="245">
        <f t="shared" si="92"/>
        <v>0</v>
      </c>
      <c r="R302" t="s">
        <v>699</v>
      </c>
      <c r="S302" s="243"/>
      <c r="T302" s="243"/>
      <c r="V302" s="243"/>
      <c r="W302" s="243"/>
      <c r="Y302" s="243"/>
    </row>
    <row r="303" spans="1:25" outlineLevel="2" x14ac:dyDescent="0.25">
      <c r="A303" s="3" t="s">
        <v>47</v>
      </c>
      <c r="B303" s="3" t="str">
        <f t="shared" si="93"/>
        <v>E312 STM Boiler, Colstrip 3-4 Com-5</v>
      </c>
      <c r="C303" s="3" t="s">
        <v>9</v>
      </c>
      <c r="D303" s="3"/>
      <c r="E303" s="256">
        <v>43982</v>
      </c>
      <c r="F303" s="61">
        <v>14782611.32</v>
      </c>
      <c r="G303" s="300">
        <v>4.0800000000000003E-2</v>
      </c>
      <c r="H303" s="62">
        <v>50260.44</v>
      </c>
      <c r="I303" s="276">
        <f t="shared" si="94"/>
        <v>14869438.82</v>
      </c>
      <c r="J303" s="300">
        <v>4.0800000000000003E-2</v>
      </c>
      <c r="K303" s="61">
        <f t="shared" si="95"/>
        <v>50556.091988</v>
      </c>
      <c r="L303" s="62">
        <f t="shared" si="87"/>
        <v>295.64999999999998</v>
      </c>
      <c r="M303" t="s">
        <v>10</v>
      </c>
      <c r="O303" s="3" t="str">
        <f t="shared" si="96"/>
        <v>E312</v>
      </c>
      <c r="P303" s="4"/>
      <c r="Q303" s="245">
        <f t="shared" si="92"/>
        <v>0</v>
      </c>
      <c r="R303" t="s">
        <v>699</v>
      </c>
      <c r="S303" s="243"/>
      <c r="T303" s="243"/>
      <c r="V303" s="243"/>
      <c r="W303" s="243"/>
      <c r="Y303" s="243"/>
    </row>
    <row r="304" spans="1:25" outlineLevel="2" x14ac:dyDescent="0.25">
      <c r="A304" s="3" t="s">
        <v>47</v>
      </c>
      <c r="B304" s="3" t="str">
        <f t="shared" si="93"/>
        <v>E312 STM Boiler, Colstrip 3-4 Com-6</v>
      </c>
      <c r="C304" s="3" t="s">
        <v>9</v>
      </c>
      <c r="D304" s="3"/>
      <c r="E304" s="256">
        <v>44012</v>
      </c>
      <c r="F304" s="61">
        <v>14869438.82</v>
      </c>
      <c r="G304" s="300">
        <v>4.0800000000000003E-2</v>
      </c>
      <c r="H304" s="62">
        <v>50408.49</v>
      </c>
      <c r="I304" s="276">
        <f t="shared" si="94"/>
        <v>14869438.82</v>
      </c>
      <c r="J304" s="300">
        <v>4.0800000000000003E-2</v>
      </c>
      <c r="K304" s="61">
        <f t="shared" si="95"/>
        <v>50556.091988</v>
      </c>
      <c r="L304" s="62">
        <f t="shared" si="87"/>
        <v>147.6</v>
      </c>
      <c r="M304" t="s">
        <v>10</v>
      </c>
      <c r="O304" s="3" t="str">
        <f t="shared" si="96"/>
        <v>E312</v>
      </c>
      <c r="P304" s="4"/>
      <c r="Q304" s="245">
        <f t="shared" si="92"/>
        <v>14869438.82</v>
      </c>
      <c r="R304" t="s">
        <v>699</v>
      </c>
      <c r="S304" s="243">
        <f>AVERAGE(F293:F304)-F304</f>
        <v>103562.00333333202</v>
      </c>
      <c r="T304" s="243">
        <f>AVERAGE(I293:I304)-I304</f>
        <v>0</v>
      </c>
      <c r="V304" s="243"/>
      <c r="W304" s="243"/>
      <c r="Y304" s="243"/>
    </row>
    <row r="305" spans="1:25" ht="15.75" outlineLevel="1" thickBot="1" x14ac:dyDescent="0.3">
      <c r="A305" s="5" t="s">
        <v>48</v>
      </c>
      <c r="C305" s="14" t="s">
        <v>12</v>
      </c>
      <c r="E305" s="255" t="s">
        <v>5</v>
      </c>
      <c r="F305" s="8"/>
      <c r="G305" s="299"/>
      <c r="H305" s="15">
        <f>SUBTOTAL(9,H293:H304)</f>
        <v>611412.5</v>
      </c>
      <c r="I305" s="275"/>
      <c r="J305" s="299"/>
      <c r="K305" s="10">
        <f>SUBTOTAL(9,K293:K304)</f>
        <v>606673.10385599989</v>
      </c>
      <c r="L305" s="264">
        <f>SUBTOTAL(9,L293:L304)</f>
        <v>-4739.42</v>
      </c>
      <c r="O305" s="3" t="str">
        <f>LEFT(A305,5)</f>
        <v xml:space="preserve">E312 </v>
      </c>
      <c r="P305" s="4">
        <f>-L305</f>
        <v>4739.42</v>
      </c>
      <c r="Q305" s="245">
        <f t="shared" si="92"/>
        <v>0</v>
      </c>
      <c r="S305" s="243"/>
    </row>
    <row r="306" spans="1:25" ht="15.75" outlineLevel="2" thickTop="1" x14ac:dyDescent="0.25">
      <c r="A306" s="3" t="s">
        <v>49</v>
      </c>
      <c r="B306" s="3" t="str">
        <f t="shared" ref="B306:B317" si="97">CONCATENATE(A306,"-",MONTH(E306))</f>
        <v>E312 STM Boiler, Colstrip 4-7</v>
      </c>
      <c r="C306" s="3" t="s">
        <v>9</v>
      </c>
      <c r="D306" s="3"/>
      <c r="E306" s="256">
        <v>43676</v>
      </c>
      <c r="F306" s="61">
        <v>130227663.98</v>
      </c>
      <c r="G306" s="300">
        <v>4.7E-2</v>
      </c>
      <c r="H306" s="62">
        <v>510058.35</v>
      </c>
      <c r="I306" s="276">
        <f t="shared" ref="I306:I317" si="98">VLOOKUP(CONCATENATE(A306,"-6"),$B$8:$F$2996,5,FALSE)</f>
        <v>131415670.77</v>
      </c>
      <c r="J306" s="300">
        <v>4.7E-2</v>
      </c>
      <c r="K306" s="59">
        <f t="shared" ref="K306:K317" si="99">I306*J306/12</f>
        <v>514711.37718249997</v>
      </c>
      <c r="L306" s="62">
        <f t="shared" si="87"/>
        <v>4653.03</v>
      </c>
      <c r="M306" t="s">
        <v>10</v>
      </c>
      <c r="O306" s="3" t="str">
        <f t="shared" ref="O306:O317" si="100">LEFT(A306,4)</f>
        <v>E312</v>
      </c>
      <c r="P306" s="4"/>
      <c r="Q306" s="245">
        <f t="shared" si="92"/>
        <v>0</v>
      </c>
      <c r="R306" t="s">
        <v>699</v>
      </c>
      <c r="S306" s="243"/>
      <c r="T306" s="243"/>
      <c r="V306" s="243"/>
      <c r="W306" s="243"/>
      <c r="Y306" s="243"/>
    </row>
    <row r="307" spans="1:25" outlineLevel="2" x14ac:dyDescent="0.25">
      <c r="A307" s="3" t="s">
        <v>49</v>
      </c>
      <c r="B307" s="3" t="str">
        <f t="shared" si="97"/>
        <v>E312 STM Boiler, Colstrip 4-8</v>
      </c>
      <c r="C307" s="3" t="s">
        <v>9</v>
      </c>
      <c r="D307" s="3"/>
      <c r="E307" s="256">
        <v>43708</v>
      </c>
      <c r="F307" s="61">
        <v>130080323.33</v>
      </c>
      <c r="G307" s="300">
        <v>4.7E-2</v>
      </c>
      <c r="H307" s="62">
        <v>509769.80000000005</v>
      </c>
      <c r="I307" s="276">
        <f t="shared" si="98"/>
        <v>131415670.77</v>
      </c>
      <c r="J307" s="300">
        <v>4.7E-2</v>
      </c>
      <c r="K307" s="61">
        <f t="shared" si="99"/>
        <v>514711.37718249997</v>
      </c>
      <c r="L307" s="62">
        <f t="shared" si="87"/>
        <v>4941.58</v>
      </c>
      <c r="M307" t="s">
        <v>10</v>
      </c>
      <c r="O307" s="3" t="str">
        <f t="shared" si="100"/>
        <v>E312</v>
      </c>
      <c r="P307" s="4"/>
      <c r="Q307" s="245">
        <f t="shared" si="92"/>
        <v>0</v>
      </c>
      <c r="R307" t="s">
        <v>699</v>
      </c>
      <c r="S307" s="243"/>
      <c r="T307" s="243"/>
      <c r="V307" s="243"/>
      <c r="W307" s="243"/>
      <c r="Y307" s="243"/>
    </row>
    <row r="308" spans="1:25" outlineLevel="2" x14ac:dyDescent="0.25">
      <c r="A308" s="3" t="s">
        <v>49</v>
      </c>
      <c r="B308" s="3" t="str">
        <f t="shared" si="97"/>
        <v>E312 STM Boiler, Colstrip 4-9</v>
      </c>
      <c r="C308" s="3" t="s">
        <v>9</v>
      </c>
      <c r="D308" s="3"/>
      <c r="E308" s="256">
        <v>43738</v>
      </c>
      <c r="F308" s="61">
        <v>130077591.56</v>
      </c>
      <c r="G308" s="300">
        <v>4.7E-2</v>
      </c>
      <c r="H308" s="62">
        <v>509475.92000000004</v>
      </c>
      <c r="I308" s="276">
        <f t="shared" si="98"/>
        <v>131415670.77</v>
      </c>
      <c r="J308" s="300">
        <v>4.7E-2</v>
      </c>
      <c r="K308" s="61">
        <f t="shared" si="99"/>
        <v>514711.37718249997</v>
      </c>
      <c r="L308" s="62">
        <f t="shared" si="87"/>
        <v>5235.46</v>
      </c>
      <c r="M308" t="s">
        <v>10</v>
      </c>
      <c r="O308" s="3" t="str">
        <f t="shared" si="100"/>
        <v>E312</v>
      </c>
      <c r="P308" s="4"/>
      <c r="Q308" s="245">
        <f t="shared" si="92"/>
        <v>0</v>
      </c>
      <c r="R308" t="s">
        <v>699</v>
      </c>
      <c r="S308" s="243"/>
      <c r="T308" s="243"/>
      <c r="V308" s="243"/>
      <c r="W308" s="243"/>
      <c r="Y308" s="243"/>
    </row>
    <row r="309" spans="1:25" outlineLevel="2" x14ac:dyDescent="0.25">
      <c r="A309" s="3" t="s">
        <v>49</v>
      </c>
      <c r="B309" s="3" t="str">
        <f t="shared" si="97"/>
        <v>E312 STM Boiler, Colstrip 4-10</v>
      </c>
      <c r="C309" s="3" t="s">
        <v>9</v>
      </c>
      <c r="D309" s="3"/>
      <c r="E309" s="256">
        <v>43769</v>
      </c>
      <c r="F309" s="61">
        <v>130134855.94</v>
      </c>
      <c r="G309" s="300">
        <v>4.7E-2</v>
      </c>
      <c r="H309" s="62">
        <v>509582.71</v>
      </c>
      <c r="I309" s="276">
        <f t="shared" si="98"/>
        <v>131415670.77</v>
      </c>
      <c r="J309" s="300">
        <v>4.7E-2</v>
      </c>
      <c r="K309" s="61">
        <f t="shared" si="99"/>
        <v>514711.37718249997</v>
      </c>
      <c r="L309" s="62">
        <f t="shared" si="87"/>
        <v>5128.67</v>
      </c>
      <c r="M309" t="s">
        <v>10</v>
      </c>
      <c r="O309" s="3" t="str">
        <f t="shared" si="100"/>
        <v>E312</v>
      </c>
      <c r="P309" s="4"/>
      <c r="Q309" s="245">
        <f t="shared" si="92"/>
        <v>0</v>
      </c>
      <c r="R309" t="s">
        <v>699</v>
      </c>
      <c r="S309" s="243"/>
      <c r="T309" s="243"/>
      <c r="V309" s="243"/>
      <c r="W309" s="243"/>
      <c r="Y309" s="243"/>
    </row>
    <row r="310" spans="1:25" outlineLevel="2" x14ac:dyDescent="0.25">
      <c r="A310" s="3" t="s">
        <v>49</v>
      </c>
      <c r="B310" s="3" t="str">
        <f t="shared" si="97"/>
        <v>E312 STM Boiler, Colstrip 4-11</v>
      </c>
      <c r="C310" s="3" t="s">
        <v>9</v>
      </c>
      <c r="D310" s="3"/>
      <c r="E310" s="256">
        <v>43799</v>
      </c>
      <c r="F310" s="61">
        <v>130180783.81999999</v>
      </c>
      <c r="G310" s="300">
        <v>4.7E-2</v>
      </c>
      <c r="H310" s="62">
        <v>509784.80000000005</v>
      </c>
      <c r="I310" s="276">
        <f t="shared" si="98"/>
        <v>131415670.77</v>
      </c>
      <c r="J310" s="300">
        <v>4.7E-2</v>
      </c>
      <c r="K310" s="61">
        <f t="shared" si="99"/>
        <v>514711.37718249997</v>
      </c>
      <c r="L310" s="62">
        <f t="shared" si="87"/>
        <v>4926.58</v>
      </c>
      <c r="M310" t="s">
        <v>10</v>
      </c>
      <c r="O310" s="3" t="str">
        <f t="shared" si="100"/>
        <v>E312</v>
      </c>
      <c r="P310" s="4"/>
      <c r="Q310" s="245">
        <f t="shared" si="92"/>
        <v>0</v>
      </c>
      <c r="R310" t="s">
        <v>699</v>
      </c>
      <c r="S310" s="243"/>
      <c r="T310" s="243"/>
      <c r="V310" s="243"/>
      <c r="W310" s="243"/>
      <c r="Y310" s="243"/>
    </row>
    <row r="311" spans="1:25" outlineLevel="2" x14ac:dyDescent="0.25">
      <c r="A311" s="3" t="s">
        <v>49</v>
      </c>
      <c r="B311" s="3" t="str">
        <f t="shared" si="97"/>
        <v>E312 STM Boiler, Colstrip 4-12</v>
      </c>
      <c r="C311" s="3" t="s">
        <v>9</v>
      </c>
      <c r="D311" s="3"/>
      <c r="E311" s="256">
        <v>43830</v>
      </c>
      <c r="F311" s="61">
        <v>130195898.83</v>
      </c>
      <c r="G311" s="300">
        <v>4.7E-2</v>
      </c>
      <c r="H311" s="62">
        <v>509904.33</v>
      </c>
      <c r="I311" s="276">
        <f t="shared" si="98"/>
        <v>131415670.77</v>
      </c>
      <c r="J311" s="300">
        <v>4.7E-2</v>
      </c>
      <c r="K311" s="61">
        <f t="shared" si="99"/>
        <v>514711.37718249997</v>
      </c>
      <c r="L311" s="62">
        <f t="shared" si="87"/>
        <v>4807.05</v>
      </c>
      <c r="M311" t="s">
        <v>10</v>
      </c>
      <c r="O311" s="3" t="str">
        <f t="shared" si="100"/>
        <v>E312</v>
      </c>
      <c r="P311" s="4"/>
      <c r="Q311" s="245">
        <f t="shared" si="92"/>
        <v>0</v>
      </c>
      <c r="R311" t="s">
        <v>699</v>
      </c>
      <c r="S311" s="243"/>
      <c r="T311" s="243"/>
      <c r="V311" s="243"/>
      <c r="W311" s="243"/>
      <c r="Y311" s="243"/>
    </row>
    <row r="312" spans="1:25" outlineLevel="2" x14ac:dyDescent="0.25">
      <c r="A312" s="3" t="s">
        <v>49</v>
      </c>
      <c r="B312" s="3" t="str">
        <f t="shared" si="97"/>
        <v>E312 STM Boiler, Colstrip 4-1</v>
      </c>
      <c r="C312" s="3" t="s">
        <v>9</v>
      </c>
      <c r="D312" s="3"/>
      <c r="E312" s="256">
        <v>43861</v>
      </c>
      <c r="F312" s="61">
        <v>130181159.27</v>
      </c>
      <c r="G312" s="300">
        <v>4.7E-2</v>
      </c>
      <c r="H312" s="62">
        <v>509905.07</v>
      </c>
      <c r="I312" s="276">
        <f t="shared" si="98"/>
        <v>131415670.77</v>
      </c>
      <c r="J312" s="300">
        <v>4.7E-2</v>
      </c>
      <c r="K312" s="61">
        <f t="shared" si="99"/>
        <v>514711.37718249997</v>
      </c>
      <c r="L312" s="62">
        <f t="shared" si="87"/>
        <v>4806.3100000000004</v>
      </c>
      <c r="M312" t="s">
        <v>10</v>
      </c>
      <c r="O312" s="3" t="str">
        <f t="shared" si="100"/>
        <v>E312</v>
      </c>
      <c r="P312" s="4"/>
      <c r="Q312" s="245">
        <f t="shared" si="92"/>
        <v>0</v>
      </c>
      <c r="R312" t="s">
        <v>699</v>
      </c>
      <c r="S312" s="243"/>
      <c r="T312" s="243"/>
      <c r="V312" s="243"/>
      <c r="W312" s="243"/>
      <c r="Y312" s="243"/>
    </row>
    <row r="313" spans="1:25" outlineLevel="2" x14ac:dyDescent="0.25">
      <c r="A313" s="3" t="s">
        <v>49</v>
      </c>
      <c r="B313" s="3" t="str">
        <f t="shared" si="97"/>
        <v>E312 STM Boiler, Colstrip 4-2</v>
      </c>
      <c r="C313" s="3" t="s">
        <v>9</v>
      </c>
      <c r="D313" s="3"/>
      <c r="E313" s="256">
        <v>43889</v>
      </c>
      <c r="F313" s="61">
        <v>130532104.83</v>
      </c>
      <c r="G313" s="300">
        <v>4.7E-2</v>
      </c>
      <c r="H313" s="62">
        <v>510563.48000000004</v>
      </c>
      <c r="I313" s="276">
        <f t="shared" si="98"/>
        <v>131415670.77</v>
      </c>
      <c r="J313" s="300">
        <v>4.7E-2</v>
      </c>
      <c r="K313" s="61">
        <f t="shared" si="99"/>
        <v>514711.37718249997</v>
      </c>
      <c r="L313" s="62">
        <f t="shared" si="87"/>
        <v>4147.8999999999996</v>
      </c>
      <c r="M313" t="s">
        <v>10</v>
      </c>
      <c r="O313" s="3" t="str">
        <f t="shared" si="100"/>
        <v>E312</v>
      </c>
      <c r="P313" s="4"/>
      <c r="Q313" s="245">
        <f t="shared" si="92"/>
        <v>0</v>
      </c>
      <c r="R313" t="s">
        <v>699</v>
      </c>
      <c r="S313" s="243"/>
      <c r="T313" s="243"/>
      <c r="V313" s="243"/>
      <c r="W313" s="243"/>
      <c r="Y313" s="243"/>
    </row>
    <row r="314" spans="1:25" outlineLevel="2" x14ac:dyDescent="0.25">
      <c r="A314" s="3" t="s">
        <v>49</v>
      </c>
      <c r="B314" s="3" t="str">
        <f t="shared" si="97"/>
        <v>E312 STM Boiler, Colstrip 4-3</v>
      </c>
      <c r="C314" s="3" t="s">
        <v>9</v>
      </c>
      <c r="D314" s="3"/>
      <c r="E314" s="256">
        <v>43921</v>
      </c>
      <c r="F314" s="61">
        <v>130612385.68000001</v>
      </c>
      <c r="G314" s="300">
        <v>4.7E-2</v>
      </c>
      <c r="H314" s="62">
        <v>511407.96</v>
      </c>
      <c r="I314" s="276">
        <f t="shared" si="98"/>
        <v>131415670.77</v>
      </c>
      <c r="J314" s="300">
        <v>4.7E-2</v>
      </c>
      <c r="K314" s="61">
        <f t="shared" si="99"/>
        <v>514711.37718249997</v>
      </c>
      <c r="L314" s="62">
        <f t="shared" si="87"/>
        <v>3303.42</v>
      </c>
      <c r="M314" t="s">
        <v>10</v>
      </c>
      <c r="O314" s="3" t="str">
        <f t="shared" si="100"/>
        <v>E312</v>
      </c>
      <c r="P314" s="4"/>
      <c r="Q314" s="245">
        <f t="shared" si="92"/>
        <v>0</v>
      </c>
      <c r="R314" t="s">
        <v>699</v>
      </c>
      <c r="S314" s="243"/>
      <c r="T314" s="243"/>
      <c r="V314" s="243"/>
      <c r="W314" s="243"/>
      <c r="Y314" s="243"/>
    </row>
    <row r="315" spans="1:25" outlineLevel="2" x14ac:dyDescent="0.25">
      <c r="A315" s="3" t="s">
        <v>49</v>
      </c>
      <c r="B315" s="3" t="str">
        <f t="shared" si="97"/>
        <v>E312 STM Boiler, Colstrip 4-4</v>
      </c>
      <c r="C315" s="3" t="s">
        <v>9</v>
      </c>
      <c r="D315" s="3"/>
      <c r="E315" s="256">
        <v>43951</v>
      </c>
      <c r="F315" s="61">
        <v>130951975.45999999</v>
      </c>
      <c r="G315" s="300">
        <v>4.7E-2</v>
      </c>
      <c r="H315" s="62">
        <v>512230.2</v>
      </c>
      <c r="I315" s="276">
        <f t="shared" si="98"/>
        <v>131415670.77</v>
      </c>
      <c r="J315" s="300">
        <v>4.7E-2</v>
      </c>
      <c r="K315" s="61">
        <f t="shared" si="99"/>
        <v>514711.37718249997</v>
      </c>
      <c r="L315" s="62">
        <f t="shared" si="87"/>
        <v>2481.1799999999998</v>
      </c>
      <c r="M315" t="s">
        <v>10</v>
      </c>
      <c r="O315" s="3" t="str">
        <f t="shared" si="100"/>
        <v>E312</v>
      </c>
      <c r="P315" s="4"/>
      <c r="Q315" s="245">
        <f t="shared" si="92"/>
        <v>0</v>
      </c>
      <c r="R315" t="s">
        <v>699</v>
      </c>
      <c r="S315" s="243"/>
      <c r="T315" s="243"/>
      <c r="V315" s="243"/>
      <c r="W315" s="243"/>
      <c r="Y315" s="243"/>
    </row>
    <row r="316" spans="1:25" outlineLevel="2" x14ac:dyDescent="0.25">
      <c r="A316" s="3" t="s">
        <v>49</v>
      </c>
      <c r="B316" s="3" t="str">
        <f t="shared" si="97"/>
        <v>E312 STM Boiler, Colstrip 4-5</v>
      </c>
      <c r="C316" s="3" t="s">
        <v>9</v>
      </c>
      <c r="D316" s="3"/>
      <c r="E316" s="256">
        <v>43982</v>
      </c>
      <c r="F316" s="61">
        <v>131271292.45</v>
      </c>
      <c r="G316" s="300">
        <v>4.7E-2</v>
      </c>
      <c r="H316" s="62">
        <v>513520.57</v>
      </c>
      <c r="I316" s="276">
        <f t="shared" si="98"/>
        <v>131415670.77</v>
      </c>
      <c r="J316" s="300">
        <v>4.7E-2</v>
      </c>
      <c r="K316" s="61">
        <f t="shared" si="99"/>
        <v>514711.37718249997</v>
      </c>
      <c r="L316" s="62">
        <f t="shared" si="87"/>
        <v>1190.81</v>
      </c>
      <c r="M316" t="s">
        <v>10</v>
      </c>
      <c r="O316" s="3" t="str">
        <f t="shared" si="100"/>
        <v>E312</v>
      </c>
      <c r="P316" s="4"/>
      <c r="Q316" s="245">
        <f t="shared" si="92"/>
        <v>0</v>
      </c>
      <c r="R316" t="s">
        <v>699</v>
      </c>
      <c r="S316" s="243"/>
      <c r="T316" s="243"/>
      <c r="V316" s="243"/>
      <c r="W316" s="243"/>
      <c r="Y316" s="243"/>
    </row>
    <row r="317" spans="1:25" outlineLevel="2" x14ac:dyDescent="0.25">
      <c r="A317" s="3" t="s">
        <v>49</v>
      </c>
      <c r="B317" s="3" t="str">
        <f t="shared" si="97"/>
        <v>E312 STM Boiler, Colstrip 4-6</v>
      </c>
      <c r="C317" s="3" t="s">
        <v>9</v>
      </c>
      <c r="D317" s="3"/>
      <c r="E317" s="256">
        <v>44012</v>
      </c>
      <c r="F317" s="61">
        <v>131415670.77</v>
      </c>
      <c r="G317" s="300">
        <v>4.7E-2</v>
      </c>
      <c r="H317" s="62">
        <v>514428.64</v>
      </c>
      <c r="I317" s="276">
        <f t="shared" si="98"/>
        <v>131415670.77</v>
      </c>
      <c r="J317" s="300">
        <v>4.7E-2</v>
      </c>
      <c r="K317" s="61">
        <f t="shared" si="99"/>
        <v>514711.37718249997</v>
      </c>
      <c r="L317" s="62">
        <f t="shared" si="87"/>
        <v>282.74</v>
      </c>
      <c r="M317" t="s">
        <v>10</v>
      </c>
      <c r="O317" s="3" t="str">
        <f t="shared" si="100"/>
        <v>E312</v>
      </c>
      <c r="P317" s="4"/>
      <c r="Q317" s="245">
        <f t="shared" si="92"/>
        <v>131415670.77</v>
      </c>
      <c r="R317" t="s">
        <v>699</v>
      </c>
      <c r="S317" s="243">
        <f>AVERAGE(F306:F317)-F317</f>
        <v>-927195.27666665614</v>
      </c>
      <c r="T317" s="243">
        <f>AVERAGE(I306:I317)-I317</f>
        <v>0</v>
      </c>
      <c r="V317" s="243"/>
      <c r="W317" s="243"/>
      <c r="Y317" s="243"/>
    </row>
    <row r="318" spans="1:25" ht="15.75" outlineLevel="1" thickBot="1" x14ac:dyDescent="0.3">
      <c r="A318" s="5" t="s">
        <v>50</v>
      </c>
      <c r="C318" s="14" t="s">
        <v>12</v>
      </c>
      <c r="E318" s="255" t="s">
        <v>5</v>
      </c>
      <c r="F318" s="8"/>
      <c r="G318" s="299"/>
      <c r="H318" s="15">
        <f>SUBTOTAL(9,H306:H317)</f>
        <v>6130631.8300000001</v>
      </c>
      <c r="I318" s="275"/>
      <c r="J318" s="299"/>
      <c r="K318" s="10">
        <f>SUBTOTAL(9,K306:K317)</f>
        <v>6176536.5261900015</v>
      </c>
      <c r="L318" s="264">
        <f>SUBTOTAL(9,L306:L317)</f>
        <v>45904.729999999996</v>
      </c>
      <c r="O318" s="3" t="str">
        <f>LEFT(A318,5)</f>
        <v xml:space="preserve">E312 </v>
      </c>
      <c r="P318" s="4">
        <f>-L318</f>
        <v>-45904.729999999996</v>
      </c>
      <c r="Q318" s="245">
        <f t="shared" si="92"/>
        <v>0</v>
      </c>
      <c r="S318" s="243"/>
    </row>
    <row r="319" spans="1:25" ht="15.75" outlineLevel="2" thickTop="1" x14ac:dyDescent="0.25">
      <c r="A319" s="3" t="s">
        <v>51</v>
      </c>
      <c r="B319" s="3" t="str">
        <f t="shared" ref="B319:B330" si="101">CONCATENATE(A319,"-",MONTH(E319))</f>
        <v>E312 STM Boiler, Encogen-7</v>
      </c>
      <c r="C319" s="3" t="s">
        <v>9</v>
      </c>
      <c r="D319" s="3"/>
      <c r="E319" s="256">
        <v>43676</v>
      </c>
      <c r="F319" s="61">
        <v>42479190.5</v>
      </c>
      <c r="G319" s="300">
        <v>1.61E-2</v>
      </c>
      <c r="H319" s="62">
        <v>56992.92</v>
      </c>
      <c r="I319" s="276">
        <f t="shared" ref="I319:I330" si="102">VLOOKUP(CONCATENATE(A319,"-6"),$B$8:$F$2996,5,FALSE)</f>
        <v>43158712.270000003</v>
      </c>
      <c r="J319" s="300">
        <v>1.61E-2</v>
      </c>
      <c r="K319" s="59">
        <f t="shared" ref="K319:K330" si="103">I319*J319/12</f>
        <v>57904.605628916674</v>
      </c>
      <c r="L319" s="62">
        <f t="shared" si="87"/>
        <v>911.69</v>
      </c>
      <c r="M319" t="s">
        <v>10</v>
      </c>
      <c r="O319" s="3" t="str">
        <f t="shared" ref="O319:O330" si="104">LEFT(A319,4)</f>
        <v>E312</v>
      </c>
      <c r="P319" s="4"/>
      <c r="Q319" s="245">
        <f t="shared" si="92"/>
        <v>0</v>
      </c>
      <c r="S319" s="243"/>
      <c r="T319" s="243"/>
      <c r="V319" s="243"/>
      <c r="W319" s="243"/>
      <c r="Y319" s="243"/>
    </row>
    <row r="320" spans="1:25" outlineLevel="2" x14ac:dyDescent="0.25">
      <c r="A320" s="3" t="s">
        <v>51</v>
      </c>
      <c r="B320" s="3" t="str">
        <f t="shared" si="101"/>
        <v>E312 STM Boiler, Encogen-8</v>
      </c>
      <c r="C320" s="3" t="s">
        <v>9</v>
      </c>
      <c r="D320" s="3"/>
      <c r="E320" s="256">
        <v>43708</v>
      </c>
      <c r="F320" s="61">
        <v>42479190.5</v>
      </c>
      <c r="G320" s="300">
        <v>1.61E-2</v>
      </c>
      <c r="H320" s="62">
        <v>56992.92</v>
      </c>
      <c r="I320" s="276">
        <f t="shared" si="102"/>
        <v>43158712.270000003</v>
      </c>
      <c r="J320" s="300">
        <v>1.61E-2</v>
      </c>
      <c r="K320" s="61">
        <f t="shared" si="103"/>
        <v>57904.605628916674</v>
      </c>
      <c r="L320" s="62">
        <f t="shared" si="87"/>
        <v>911.69</v>
      </c>
      <c r="M320" t="s">
        <v>10</v>
      </c>
      <c r="O320" s="3" t="str">
        <f t="shared" si="104"/>
        <v>E312</v>
      </c>
      <c r="P320" s="4"/>
      <c r="Q320" s="245">
        <f t="shared" si="92"/>
        <v>0</v>
      </c>
      <c r="S320" s="243"/>
      <c r="T320" s="243"/>
      <c r="V320" s="243"/>
      <c r="W320" s="243"/>
      <c r="Y320" s="243"/>
    </row>
    <row r="321" spans="1:25" outlineLevel="2" x14ac:dyDescent="0.25">
      <c r="A321" s="3" t="s">
        <v>51</v>
      </c>
      <c r="B321" s="3" t="str">
        <f t="shared" si="101"/>
        <v>E312 STM Boiler, Encogen-9</v>
      </c>
      <c r="C321" s="3" t="s">
        <v>9</v>
      </c>
      <c r="D321" s="3"/>
      <c r="E321" s="256">
        <v>43738</v>
      </c>
      <c r="F321" s="61">
        <v>42479190.5</v>
      </c>
      <c r="G321" s="300">
        <v>1.61E-2</v>
      </c>
      <c r="H321" s="62">
        <v>56992.92</v>
      </c>
      <c r="I321" s="276">
        <f t="shared" si="102"/>
        <v>43158712.270000003</v>
      </c>
      <c r="J321" s="300">
        <v>1.61E-2</v>
      </c>
      <c r="K321" s="61">
        <f t="shared" si="103"/>
        <v>57904.605628916674</v>
      </c>
      <c r="L321" s="62">
        <f t="shared" si="87"/>
        <v>911.69</v>
      </c>
      <c r="M321" t="s">
        <v>10</v>
      </c>
      <c r="O321" s="3" t="str">
        <f t="shared" si="104"/>
        <v>E312</v>
      </c>
      <c r="P321" s="4"/>
      <c r="Q321" s="245">
        <f t="shared" si="92"/>
        <v>0</v>
      </c>
      <c r="S321" s="243"/>
      <c r="T321" s="243"/>
      <c r="V321" s="243"/>
      <c r="W321" s="243"/>
      <c r="Y321" s="243"/>
    </row>
    <row r="322" spans="1:25" outlineLevel="2" x14ac:dyDescent="0.25">
      <c r="A322" s="3" t="s">
        <v>51</v>
      </c>
      <c r="B322" s="3" t="str">
        <f t="shared" si="101"/>
        <v>E312 STM Boiler, Encogen-10</v>
      </c>
      <c r="C322" s="3" t="s">
        <v>9</v>
      </c>
      <c r="D322" s="3"/>
      <c r="E322" s="256">
        <v>43769</v>
      </c>
      <c r="F322" s="61">
        <v>42479190.5</v>
      </c>
      <c r="G322" s="300">
        <v>1.61E-2</v>
      </c>
      <c r="H322" s="62">
        <v>56992.92</v>
      </c>
      <c r="I322" s="276">
        <f t="shared" si="102"/>
        <v>43158712.270000003</v>
      </c>
      <c r="J322" s="300">
        <v>1.61E-2</v>
      </c>
      <c r="K322" s="61">
        <f t="shared" si="103"/>
        <v>57904.605628916674</v>
      </c>
      <c r="L322" s="62">
        <f t="shared" si="87"/>
        <v>911.69</v>
      </c>
      <c r="M322" t="s">
        <v>10</v>
      </c>
      <c r="O322" s="3" t="str">
        <f t="shared" si="104"/>
        <v>E312</v>
      </c>
      <c r="P322" s="4"/>
      <c r="Q322" s="245">
        <f t="shared" si="92"/>
        <v>0</v>
      </c>
      <c r="S322" s="243"/>
      <c r="T322" s="243"/>
      <c r="V322" s="243"/>
      <c r="W322" s="243"/>
      <c r="Y322" s="243"/>
    </row>
    <row r="323" spans="1:25" outlineLevel="2" x14ac:dyDescent="0.25">
      <c r="A323" s="3" t="s">
        <v>51</v>
      </c>
      <c r="B323" s="3" t="str">
        <f t="shared" si="101"/>
        <v>E312 STM Boiler, Encogen-11</v>
      </c>
      <c r="C323" s="3" t="s">
        <v>9</v>
      </c>
      <c r="D323" s="3"/>
      <c r="E323" s="256">
        <v>43799</v>
      </c>
      <c r="F323" s="61">
        <v>42479190.5</v>
      </c>
      <c r="G323" s="300">
        <v>1.61E-2</v>
      </c>
      <c r="H323" s="62">
        <v>56992.92</v>
      </c>
      <c r="I323" s="276">
        <f t="shared" si="102"/>
        <v>43158712.270000003</v>
      </c>
      <c r="J323" s="300">
        <v>1.61E-2</v>
      </c>
      <c r="K323" s="61">
        <f t="shared" si="103"/>
        <v>57904.605628916674</v>
      </c>
      <c r="L323" s="62">
        <f t="shared" si="87"/>
        <v>911.69</v>
      </c>
      <c r="M323" t="s">
        <v>10</v>
      </c>
      <c r="O323" s="3" t="str">
        <f t="shared" si="104"/>
        <v>E312</v>
      </c>
      <c r="P323" s="4"/>
      <c r="Q323" s="245">
        <f t="shared" si="92"/>
        <v>0</v>
      </c>
      <c r="S323" s="243"/>
      <c r="T323" s="243"/>
      <c r="V323" s="243"/>
      <c r="W323" s="243"/>
      <c r="Y323" s="243"/>
    </row>
    <row r="324" spans="1:25" outlineLevel="2" x14ac:dyDescent="0.25">
      <c r="A324" s="3" t="s">
        <v>51</v>
      </c>
      <c r="B324" s="3" t="str">
        <f t="shared" si="101"/>
        <v>E312 STM Boiler, Encogen-12</v>
      </c>
      <c r="C324" s="3" t="s">
        <v>9</v>
      </c>
      <c r="D324" s="3"/>
      <c r="E324" s="256">
        <v>43830</v>
      </c>
      <c r="F324" s="61">
        <v>42479190.5</v>
      </c>
      <c r="G324" s="300">
        <v>1.61E-2</v>
      </c>
      <c r="H324" s="62">
        <v>56992.92</v>
      </c>
      <c r="I324" s="276">
        <f t="shared" si="102"/>
        <v>43158712.270000003</v>
      </c>
      <c r="J324" s="300">
        <v>1.61E-2</v>
      </c>
      <c r="K324" s="61">
        <f t="shared" si="103"/>
        <v>57904.605628916674</v>
      </c>
      <c r="L324" s="62">
        <f t="shared" si="87"/>
        <v>911.69</v>
      </c>
      <c r="M324" t="s">
        <v>10</v>
      </c>
      <c r="O324" s="3" t="str">
        <f t="shared" si="104"/>
        <v>E312</v>
      </c>
      <c r="P324" s="4"/>
      <c r="Q324" s="245">
        <f t="shared" si="92"/>
        <v>0</v>
      </c>
      <c r="S324" s="243"/>
      <c r="T324" s="243"/>
      <c r="V324" s="243"/>
      <c r="W324" s="243"/>
      <c r="Y324" s="243"/>
    </row>
    <row r="325" spans="1:25" outlineLevel="2" x14ac:dyDescent="0.25">
      <c r="A325" s="3" t="s">
        <v>51</v>
      </c>
      <c r="B325" s="3" t="str">
        <f t="shared" si="101"/>
        <v>E312 STM Boiler, Encogen-1</v>
      </c>
      <c r="C325" s="3" t="s">
        <v>9</v>
      </c>
      <c r="D325" s="3"/>
      <c r="E325" s="256">
        <v>43861</v>
      </c>
      <c r="F325" s="61">
        <v>42479190.5</v>
      </c>
      <c r="G325" s="300">
        <v>1.61E-2</v>
      </c>
      <c r="H325" s="62">
        <v>56992.92</v>
      </c>
      <c r="I325" s="276">
        <f t="shared" si="102"/>
        <v>43158712.270000003</v>
      </c>
      <c r="J325" s="300">
        <v>1.61E-2</v>
      </c>
      <c r="K325" s="61">
        <f t="shared" si="103"/>
        <v>57904.605628916674</v>
      </c>
      <c r="L325" s="62">
        <f t="shared" si="87"/>
        <v>911.69</v>
      </c>
      <c r="M325" t="s">
        <v>10</v>
      </c>
      <c r="O325" s="3" t="str">
        <f t="shared" si="104"/>
        <v>E312</v>
      </c>
      <c r="P325" s="4"/>
      <c r="Q325" s="245">
        <f t="shared" si="92"/>
        <v>0</v>
      </c>
      <c r="S325" s="243"/>
      <c r="T325" s="243"/>
      <c r="V325" s="243"/>
      <c r="W325" s="243"/>
      <c r="Y325" s="243"/>
    </row>
    <row r="326" spans="1:25" outlineLevel="2" x14ac:dyDescent="0.25">
      <c r="A326" s="3" t="s">
        <v>51</v>
      </c>
      <c r="B326" s="3" t="str">
        <f t="shared" si="101"/>
        <v>E312 STM Boiler, Encogen-2</v>
      </c>
      <c r="C326" s="3" t="s">
        <v>9</v>
      </c>
      <c r="D326" s="3"/>
      <c r="E326" s="256">
        <v>43889</v>
      </c>
      <c r="F326" s="61">
        <v>42479190.5</v>
      </c>
      <c r="G326" s="300">
        <v>1.61E-2</v>
      </c>
      <c r="H326" s="62">
        <v>56992.92</v>
      </c>
      <c r="I326" s="276">
        <f t="shared" si="102"/>
        <v>43158712.270000003</v>
      </c>
      <c r="J326" s="300">
        <v>1.61E-2</v>
      </c>
      <c r="K326" s="61">
        <f t="shared" si="103"/>
        <v>57904.605628916674</v>
      </c>
      <c r="L326" s="62">
        <f t="shared" si="87"/>
        <v>911.69</v>
      </c>
      <c r="M326" t="s">
        <v>10</v>
      </c>
      <c r="O326" s="3" t="str">
        <f t="shared" si="104"/>
        <v>E312</v>
      </c>
      <c r="P326" s="4"/>
      <c r="Q326" s="245">
        <f t="shared" si="92"/>
        <v>0</v>
      </c>
      <c r="S326" s="243"/>
      <c r="T326" s="243"/>
      <c r="V326" s="243"/>
      <c r="W326" s="243"/>
      <c r="Y326" s="243"/>
    </row>
    <row r="327" spans="1:25" outlineLevel="2" x14ac:dyDescent="0.25">
      <c r="A327" s="3" t="s">
        <v>51</v>
      </c>
      <c r="B327" s="3" t="str">
        <f t="shared" si="101"/>
        <v>E312 STM Boiler, Encogen-3</v>
      </c>
      <c r="C327" s="3" t="s">
        <v>9</v>
      </c>
      <c r="D327" s="3"/>
      <c r="E327" s="256">
        <v>43921</v>
      </c>
      <c r="F327" s="61">
        <v>42479190.5</v>
      </c>
      <c r="G327" s="300">
        <v>1.61E-2</v>
      </c>
      <c r="H327" s="62">
        <v>56992.92</v>
      </c>
      <c r="I327" s="276">
        <f t="shared" si="102"/>
        <v>43158712.270000003</v>
      </c>
      <c r="J327" s="300">
        <v>1.61E-2</v>
      </c>
      <c r="K327" s="61">
        <f t="shared" si="103"/>
        <v>57904.605628916674</v>
      </c>
      <c r="L327" s="62">
        <f t="shared" si="87"/>
        <v>911.69</v>
      </c>
      <c r="M327" t="s">
        <v>10</v>
      </c>
      <c r="O327" s="3" t="str">
        <f t="shared" si="104"/>
        <v>E312</v>
      </c>
      <c r="P327" s="4"/>
      <c r="Q327" s="245">
        <f t="shared" si="92"/>
        <v>0</v>
      </c>
      <c r="S327" s="243"/>
      <c r="T327" s="243"/>
      <c r="V327" s="243"/>
      <c r="W327" s="243"/>
      <c r="Y327" s="243"/>
    </row>
    <row r="328" spans="1:25" outlineLevel="2" x14ac:dyDescent="0.25">
      <c r="A328" s="3" t="s">
        <v>51</v>
      </c>
      <c r="B328" s="3" t="str">
        <f t="shared" si="101"/>
        <v>E312 STM Boiler, Encogen-4</v>
      </c>
      <c r="C328" s="3" t="s">
        <v>9</v>
      </c>
      <c r="D328" s="3"/>
      <c r="E328" s="256">
        <v>43951</v>
      </c>
      <c r="F328" s="61">
        <v>42479190.5</v>
      </c>
      <c r="G328" s="300">
        <v>1.61E-2</v>
      </c>
      <c r="H328" s="62">
        <v>56992.92</v>
      </c>
      <c r="I328" s="276">
        <f t="shared" si="102"/>
        <v>43158712.270000003</v>
      </c>
      <c r="J328" s="300">
        <v>1.61E-2</v>
      </c>
      <c r="K328" s="61">
        <f t="shared" si="103"/>
        <v>57904.605628916674</v>
      </c>
      <c r="L328" s="62">
        <f t="shared" si="87"/>
        <v>911.69</v>
      </c>
      <c r="M328" t="s">
        <v>10</v>
      </c>
      <c r="O328" s="3" t="str">
        <f t="shared" si="104"/>
        <v>E312</v>
      </c>
      <c r="P328" s="4"/>
      <c r="Q328" s="245">
        <f t="shared" si="92"/>
        <v>0</v>
      </c>
      <c r="S328" s="243"/>
      <c r="T328" s="243"/>
      <c r="V328" s="243"/>
      <c r="W328" s="243"/>
      <c r="Y328" s="243"/>
    </row>
    <row r="329" spans="1:25" outlineLevel="2" x14ac:dyDescent="0.25">
      <c r="A329" s="3" t="s">
        <v>51</v>
      </c>
      <c r="B329" s="3" t="str">
        <f t="shared" si="101"/>
        <v>E312 STM Boiler, Encogen-5</v>
      </c>
      <c r="C329" s="3" t="s">
        <v>9</v>
      </c>
      <c r="D329" s="3"/>
      <c r="E329" s="256">
        <v>43982</v>
      </c>
      <c r="F329" s="61">
        <v>42479190.5</v>
      </c>
      <c r="G329" s="300">
        <v>1.61E-2</v>
      </c>
      <c r="H329" s="62">
        <v>56992.92</v>
      </c>
      <c r="I329" s="276">
        <f t="shared" si="102"/>
        <v>43158712.270000003</v>
      </c>
      <c r="J329" s="300">
        <v>1.61E-2</v>
      </c>
      <c r="K329" s="61">
        <f t="shared" si="103"/>
        <v>57904.605628916674</v>
      </c>
      <c r="L329" s="62">
        <f t="shared" si="87"/>
        <v>911.69</v>
      </c>
      <c r="M329" t="s">
        <v>10</v>
      </c>
      <c r="O329" s="3" t="str">
        <f t="shared" si="104"/>
        <v>E312</v>
      </c>
      <c r="P329" s="4"/>
      <c r="Q329" s="245">
        <f t="shared" si="92"/>
        <v>0</v>
      </c>
      <c r="S329" s="243"/>
      <c r="T329" s="243"/>
      <c r="V329" s="243"/>
      <c r="W329" s="243"/>
      <c r="Y329" s="243"/>
    </row>
    <row r="330" spans="1:25" outlineLevel="2" x14ac:dyDescent="0.25">
      <c r="A330" s="3" t="s">
        <v>51</v>
      </c>
      <c r="B330" s="3" t="str">
        <f t="shared" si="101"/>
        <v>E312 STM Boiler, Encogen-6</v>
      </c>
      <c r="C330" s="3" t="s">
        <v>9</v>
      </c>
      <c r="D330" s="3"/>
      <c r="E330" s="256">
        <v>44012</v>
      </c>
      <c r="F330" s="61">
        <v>43158712.270000003</v>
      </c>
      <c r="G330" s="300">
        <v>1.61E-2</v>
      </c>
      <c r="H330" s="62">
        <v>57448.76</v>
      </c>
      <c r="I330" s="276">
        <f t="shared" si="102"/>
        <v>43158712.270000003</v>
      </c>
      <c r="J330" s="300">
        <v>1.61E-2</v>
      </c>
      <c r="K330" s="61">
        <f t="shared" si="103"/>
        <v>57904.605628916674</v>
      </c>
      <c r="L330" s="62">
        <f t="shared" si="87"/>
        <v>455.85</v>
      </c>
      <c r="M330" t="s">
        <v>10</v>
      </c>
      <c r="O330" s="3" t="str">
        <f t="shared" si="104"/>
        <v>E312</v>
      </c>
      <c r="P330" s="4"/>
      <c r="Q330" s="245">
        <f t="shared" si="92"/>
        <v>43158712.270000003</v>
      </c>
      <c r="S330" s="243">
        <f>AVERAGE(F319:F330)-F330</f>
        <v>-622894.9558333382</v>
      </c>
      <c r="T330" s="243">
        <f>AVERAGE(I319:I330)-I330</f>
        <v>0</v>
      </c>
      <c r="V330" s="243"/>
      <c r="W330" s="243"/>
      <c r="Y330" s="243"/>
    </row>
    <row r="331" spans="1:25" ht="15.75" outlineLevel="1" thickBot="1" x14ac:dyDescent="0.3">
      <c r="A331" s="5" t="s">
        <v>52</v>
      </c>
      <c r="C331" s="14" t="s">
        <v>12</v>
      </c>
      <c r="E331" s="255" t="s">
        <v>5</v>
      </c>
      <c r="F331" s="8"/>
      <c r="G331" s="299"/>
      <c r="H331" s="15">
        <f>SUBTOTAL(9,H319:H330)</f>
        <v>684370.88</v>
      </c>
      <c r="I331" s="275"/>
      <c r="J331" s="299"/>
      <c r="K331" s="10">
        <f>SUBTOTAL(9,K319:K330)</f>
        <v>694855.26754699985</v>
      </c>
      <c r="L331" s="264">
        <f>SUBTOTAL(9,L319:L330)</f>
        <v>10484.440000000004</v>
      </c>
      <c r="O331" s="3" t="str">
        <f>LEFT(A331,5)</f>
        <v xml:space="preserve">E312 </v>
      </c>
      <c r="P331" s="4">
        <f>-L331</f>
        <v>-10484.440000000004</v>
      </c>
      <c r="Q331" s="245">
        <f t="shared" si="92"/>
        <v>0</v>
      </c>
      <c r="S331" s="243"/>
    </row>
    <row r="332" spans="1:25" ht="15.75" outlineLevel="2" thickTop="1" x14ac:dyDescent="0.25">
      <c r="A332" s="3" t="s">
        <v>53</v>
      </c>
      <c r="B332" s="3" t="str">
        <f t="shared" ref="B332:B343" si="105">CONCATENATE(A332,"-",MONTH(E332))</f>
        <v>E312 STM Boiler, Ferndale-7</v>
      </c>
      <c r="C332" s="3" t="s">
        <v>9</v>
      </c>
      <c r="D332" s="3"/>
      <c r="E332" s="256">
        <v>43676</v>
      </c>
      <c r="F332" s="61">
        <v>44686467.799999997</v>
      </c>
      <c r="G332" s="300">
        <v>2.12E-2</v>
      </c>
      <c r="H332" s="62">
        <v>78946.09</v>
      </c>
      <c r="I332" s="276">
        <f t="shared" ref="I332:I343" si="106">VLOOKUP(CONCATENATE(A332,"-6"),$B$8:$F$2996,5,FALSE)</f>
        <v>44686467.799999997</v>
      </c>
      <c r="J332" s="300">
        <v>2.12E-2</v>
      </c>
      <c r="K332" s="59">
        <f t="shared" ref="K332:K343" si="107">I332*J332/12</f>
        <v>78946.093113333322</v>
      </c>
      <c r="L332" s="62">
        <f t="shared" si="87"/>
        <v>0</v>
      </c>
      <c r="M332" t="s">
        <v>10</v>
      </c>
      <c r="O332" s="3" t="str">
        <f t="shared" ref="O332:O343" si="108">LEFT(A332,4)</f>
        <v>E312</v>
      </c>
      <c r="P332" s="4"/>
      <c r="Q332" s="245">
        <f t="shared" si="92"/>
        <v>0</v>
      </c>
      <c r="S332" s="243"/>
      <c r="T332" s="243"/>
      <c r="V332" s="243"/>
      <c r="W332" s="243"/>
      <c r="Y332" s="243"/>
    </row>
    <row r="333" spans="1:25" outlineLevel="2" x14ac:dyDescent="0.25">
      <c r="A333" s="3" t="s">
        <v>53</v>
      </c>
      <c r="B333" s="3" t="str">
        <f t="shared" si="105"/>
        <v>E312 STM Boiler, Ferndale-8</v>
      </c>
      <c r="C333" s="3" t="s">
        <v>9</v>
      </c>
      <c r="D333" s="3"/>
      <c r="E333" s="256">
        <v>43708</v>
      </c>
      <c r="F333" s="61">
        <v>44686467.799999997</v>
      </c>
      <c r="G333" s="300">
        <v>2.12E-2</v>
      </c>
      <c r="H333" s="62">
        <v>78946.09</v>
      </c>
      <c r="I333" s="276">
        <f t="shared" si="106"/>
        <v>44686467.799999997</v>
      </c>
      <c r="J333" s="300">
        <v>2.12E-2</v>
      </c>
      <c r="K333" s="61">
        <f t="shared" si="107"/>
        <v>78946.093113333322</v>
      </c>
      <c r="L333" s="62">
        <f t="shared" si="87"/>
        <v>0</v>
      </c>
      <c r="M333" t="s">
        <v>10</v>
      </c>
      <c r="O333" s="3" t="str">
        <f t="shared" si="108"/>
        <v>E312</v>
      </c>
      <c r="P333" s="4"/>
      <c r="Q333" s="245">
        <f t="shared" si="92"/>
        <v>0</v>
      </c>
      <c r="S333" s="243"/>
      <c r="T333" s="243"/>
      <c r="V333" s="243"/>
      <c r="W333" s="243"/>
      <c r="Y333" s="243"/>
    </row>
    <row r="334" spans="1:25" outlineLevel="2" x14ac:dyDescent="0.25">
      <c r="A334" s="3" t="s">
        <v>53</v>
      </c>
      <c r="B334" s="3" t="str">
        <f t="shared" si="105"/>
        <v>E312 STM Boiler, Ferndale-9</v>
      </c>
      <c r="C334" s="3" t="s">
        <v>9</v>
      </c>
      <c r="D334" s="3"/>
      <c r="E334" s="256">
        <v>43738</v>
      </c>
      <c r="F334" s="61">
        <v>44686467.799999997</v>
      </c>
      <c r="G334" s="300">
        <v>2.12E-2</v>
      </c>
      <c r="H334" s="62">
        <v>78946.09</v>
      </c>
      <c r="I334" s="276">
        <f t="shared" si="106"/>
        <v>44686467.799999997</v>
      </c>
      <c r="J334" s="300">
        <v>2.12E-2</v>
      </c>
      <c r="K334" s="61">
        <f t="shared" si="107"/>
        <v>78946.093113333322</v>
      </c>
      <c r="L334" s="62">
        <f t="shared" si="87"/>
        <v>0</v>
      </c>
      <c r="M334" t="s">
        <v>10</v>
      </c>
      <c r="O334" s="3" t="str">
        <f t="shared" si="108"/>
        <v>E312</v>
      </c>
      <c r="P334" s="4"/>
      <c r="Q334" s="245">
        <f t="shared" si="92"/>
        <v>0</v>
      </c>
      <c r="S334" s="243"/>
      <c r="T334" s="243"/>
      <c r="V334" s="243"/>
      <c r="W334" s="243"/>
      <c r="Y334" s="243"/>
    </row>
    <row r="335" spans="1:25" outlineLevel="2" x14ac:dyDescent="0.25">
      <c r="A335" s="3" t="s">
        <v>53</v>
      </c>
      <c r="B335" s="3" t="str">
        <f t="shared" si="105"/>
        <v>E312 STM Boiler, Ferndale-10</v>
      </c>
      <c r="C335" s="3" t="s">
        <v>9</v>
      </c>
      <c r="D335" s="3"/>
      <c r="E335" s="256">
        <v>43769</v>
      </c>
      <c r="F335" s="61">
        <v>44686467.799999997</v>
      </c>
      <c r="G335" s="300">
        <v>2.12E-2</v>
      </c>
      <c r="H335" s="62">
        <v>78946.09</v>
      </c>
      <c r="I335" s="276">
        <f t="shared" si="106"/>
        <v>44686467.799999997</v>
      </c>
      <c r="J335" s="300">
        <v>2.12E-2</v>
      </c>
      <c r="K335" s="61">
        <f t="shared" si="107"/>
        <v>78946.093113333322</v>
      </c>
      <c r="L335" s="62">
        <f t="shared" si="87"/>
        <v>0</v>
      </c>
      <c r="M335" t="s">
        <v>10</v>
      </c>
      <c r="O335" s="3" t="str">
        <f t="shared" si="108"/>
        <v>E312</v>
      </c>
      <c r="P335" s="4"/>
      <c r="Q335" s="245">
        <f t="shared" si="92"/>
        <v>0</v>
      </c>
      <c r="S335" s="243"/>
      <c r="T335" s="243"/>
      <c r="V335" s="243"/>
      <c r="W335" s="243"/>
      <c r="Y335" s="243"/>
    </row>
    <row r="336" spans="1:25" outlineLevel="2" x14ac:dyDescent="0.25">
      <c r="A336" s="3" t="s">
        <v>53</v>
      </c>
      <c r="B336" s="3" t="str">
        <f t="shared" si="105"/>
        <v>E312 STM Boiler, Ferndale-11</v>
      </c>
      <c r="C336" s="3" t="s">
        <v>9</v>
      </c>
      <c r="D336" s="3"/>
      <c r="E336" s="256">
        <v>43799</v>
      </c>
      <c r="F336" s="61">
        <v>44686467.799999997</v>
      </c>
      <c r="G336" s="300">
        <v>2.12E-2</v>
      </c>
      <c r="H336" s="62">
        <v>78946.09</v>
      </c>
      <c r="I336" s="276">
        <f t="shared" si="106"/>
        <v>44686467.799999997</v>
      </c>
      <c r="J336" s="300">
        <v>2.12E-2</v>
      </c>
      <c r="K336" s="61">
        <f t="shared" si="107"/>
        <v>78946.093113333322</v>
      </c>
      <c r="L336" s="62">
        <f t="shared" si="87"/>
        <v>0</v>
      </c>
      <c r="M336" t="s">
        <v>10</v>
      </c>
      <c r="O336" s="3" t="str">
        <f t="shared" si="108"/>
        <v>E312</v>
      </c>
      <c r="P336" s="4"/>
      <c r="Q336" s="245">
        <f t="shared" si="92"/>
        <v>0</v>
      </c>
      <c r="S336" s="243"/>
      <c r="T336" s="243"/>
      <c r="V336" s="243"/>
      <c r="W336" s="243"/>
      <c r="Y336" s="243"/>
    </row>
    <row r="337" spans="1:25" outlineLevel="2" x14ac:dyDescent="0.25">
      <c r="A337" s="3" t="s">
        <v>53</v>
      </c>
      <c r="B337" s="3" t="str">
        <f t="shared" si="105"/>
        <v>E312 STM Boiler, Ferndale-12</v>
      </c>
      <c r="C337" s="3" t="s">
        <v>9</v>
      </c>
      <c r="D337" s="3"/>
      <c r="E337" s="256">
        <v>43830</v>
      </c>
      <c r="F337" s="61">
        <v>44686467.799999997</v>
      </c>
      <c r="G337" s="300">
        <v>2.12E-2</v>
      </c>
      <c r="H337" s="62">
        <v>78946.09</v>
      </c>
      <c r="I337" s="276">
        <f t="shared" si="106"/>
        <v>44686467.799999997</v>
      </c>
      <c r="J337" s="300">
        <v>2.12E-2</v>
      </c>
      <c r="K337" s="61">
        <f t="shared" si="107"/>
        <v>78946.093113333322</v>
      </c>
      <c r="L337" s="62">
        <f t="shared" si="87"/>
        <v>0</v>
      </c>
      <c r="M337" t="s">
        <v>10</v>
      </c>
      <c r="O337" s="3" t="str">
        <f t="shared" si="108"/>
        <v>E312</v>
      </c>
      <c r="P337" s="4"/>
      <c r="Q337" s="245">
        <f t="shared" si="92"/>
        <v>0</v>
      </c>
      <c r="S337" s="243"/>
      <c r="T337" s="243"/>
      <c r="V337" s="243"/>
      <c r="W337" s="243"/>
      <c r="Y337" s="243"/>
    </row>
    <row r="338" spans="1:25" outlineLevel="2" x14ac:dyDescent="0.25">
      <c r="A338" s="3" t="s">
        <v>53</v>
      </c>
      <c r="B338" s="3" t="str">
        <f t="shared" si="105"/>
        <v>E312 STM Boiler, Ferndale-1</v>
      </c>
      <c r="C338" s="3" t="s">
        <v>9</v>
      </c>
      <c r="D338" s="3"/>
      <c r="E338" s="256">
        <v>43861</v>
      </c>
      <c r="F338" s="61">
        <v>44686467.799999997</v>
      </c>
      <c r="G338" s="300">
        <v>2.12E-2</v>
      </c>
      <c r="H338" s="62">
        <v>78946.09</v>
      </c>
      <c r="I338" s="276">
        <f t="shared" si="106"/>
        <v>44686467.799999997</v>
      </c>
      <c r="J338" s="300">
        <v>2.12E-2</v>
      </c>
      <c r="K338" s="61">
        <f t="shared" si="107"/>
        <v>78946.093113333322</v>
      </c>
      <c r="L338" s="62">
        <f t="shared" si="87"/>
        <v>0</v>
      </c>
      <c r="M338" t="s">
        <v>10</v>
      </c>
      <c r="O338" s="3" t="str">
        <f t="shared" si="108"/>
        <v>E312</v>
      </c>
      <c r="P338" s="4"/>
      <c r="Q338" s="245">
        <f t="shared" si="92"/>
        <v>0</v>
      </c>
      <c r="S338" s="243"/>
      <c r="T338" s="243"/>
      <c r="V338" s="243"/>
      <c r="W338" s="243"/>
      <c r="Y338" s="243"/>
    </row>
    <row r="339" spans="1:25" outlineLevel="2" x14ac:dyDescent="0.25">
      <c r="A339" s="3" t="s">
        <v>53</v>
      </c>
      <c r="B339" s="3" t="str">
        <f t="shared" si="105"/>
        <v>E312 STM Boiler, Ferndale-2</v>
      </c>
      <c r="C339" s="3" t="s">
        <v>9</v>
      </c>
      <c r="D339" s="3"/>
      <c r="E339" s="256">
        <v>43889</v>
      </c>
      <c r="F339" s="61">
        <v>44686467.799999997</v>
      </c>
      <c r="G339" s="300">
        <v>2.12E-2</v>
      </c>
      <c r="H339" s="62">
        <v>78946.09</v>
      </c>
      <c r="I339" s="276">
        <f t="shared" si="106"/>
        <v>44686467.799999997</v>
      </c>
      <c r="J339" s="300">
        <v>2.12E-2</v>
      </c>
      <c r="K339" s="61">
        <f t="shared" si="107"/>
        <v>78946.093113333322</v>
      </c>
      <c r="L339" s="62">
        <f t="shared" si="87"/>
        <v>0</v>
      </c>
      <c r="M339" t="s">
        <v>10</v>
      </c>
      <c r="O339" s="3" t="str">
        <f t="shared" si="108"/>
        <v>E312</v>
      </c>
      <c r="P339" s="4"/>
      <c r="Q339" s="245">
        <f t="shared" si="92"/>
        <v>0</v>
      </c>
      <c r="S339" s="243"/>
      <c r="T339" s="243"/>
      <c r="V339" s="243"/>
      <c r="W339" s="243"/>
      <c r="Y339" s="243"/>
    </row>
    <row r="340" spans="1:25" outlineLevel="2" x14ac:dyDescent="0.25">
      <c r="A340" s="3" t="s">
        <v>53</v>
      </c>
      <c r="B340" s="3" t="str">
        <f t="shared" si="105"/>
        <v>E312 STM Boiler, Ferndale-3</v>
      </c>
      <c r="C340" s="3" t="s">
        <v>9</v>
      </c>
      <c r="D340" s="3"/>
      <c r="E340" s="256">
        <v>43921</v>
      </c>
      <c r="F340" s="61">
        <v>44686467.799999997</v>
      </c>
      <c r="G340" s="300">
        <v>2.12E-2</v>
      </c>
      <c r="H340" s="62">
        <v>78946.09</v>
      </c>
      <c r="I340" s="276">
        <f t="shared" si="106"/>
        <v>44686467.799999997</v>
      </c>
      <c r="J340" s="300">
        <v>2.12E-2</v>
      </c>
      <c r="K340" s="61">
        <f t="shared" si="107"/>
        <v>78946.093113333322</v>
      </c>
      <c r="L340" s="62">
        <f t="shared" ref="L340:L403" si="109">ROUND(K340-H340,2)</f>
        <v>0</v>
      </c>
      <c r="M340" t="s">
        <v>10</v>
      </c>
      <c r="O340" s="3" t="str">
        <f t="shared" si="108"/>
        <v>E312</v>
      </c>
      <c r="P340" s="4"/>
      <c r="Q340" s="245">
        <f t="shared" si="92"/>
        <v>0</v>
      </c>
      <c r="S340" s="243"/>
      <c r="T340" s="243"/>
      <c r="V340" s="243"/>
      <c r="W340" s="243"/>
      <c r="Y340" s="243"/>
    </row>
    <row r="341" spans="1:25" outlineLevel="2" x14ac:dyDescent="0.25">
      <c r="A341" s="3" t="s">
        <v>53</v>
      </c>
      <c r="B341" s="3" t="str">
        <f t="shared" si="105"/>
        <v>E312 STM Boiler, Ferndale-4</v>
      </c>
      <c r="C341" s="3" t="s">
        <v>9</v>
      </c>
      <c r="D341" s="3"/>
      <c r="E341" s="256">
        <v>43951</v>
      </c>
      <c r="F341" s="61">
        <v>44686467.799999997</v>
      </c>
      <c r="G341" s="300">
        <v>2.12E-2</v>
      </c>
      <c r="H341" s="62">
        <v>78946.09</v>
      </c>
      <c r="I341" s="276">
        <f t="shared" si="106"/>
        <v>44686467.799999997</v>
      </c>
      <c r="J341" s="300">
        <v>2.12E-2</v>
      </c>
      <c r="K341" s="61">
        <f t="shared" si="107"/>
        <v>78946.093113333322</v>
      </c>
      <c r="L341" s="62">
        <f t="shared" si="109"/>
        <v>0</v>
      </c>
      <c r="M341" t="s">
        <v>10</v>
      </c>
      <c r="O341" s="3" t="str">
        <f t="shared" si="108"/>
        <v>E312</v>
      </c>
      <c r="P341" s="4"/>
      <c r="Q341" s="245">
        <f t="shared" si="92"/>
        <v>0</v>
      </c>
      <c r="S341" s="243"/>
      <c r="T341" s="243"/>
      <c r="V341" s="243"/>
      <c r="W341" s="243"/>
      <c r="Y341" s="243"/>
    </row>
    <row r="342" spans="1:25" outlineLevel="2" x14ac:dyDescent="0.25">
      <c r="A342" s="3" t="s">
        <v>53</v>
      </c>
      <c r="B342" s="3" t="str">
        <f t="shared" si="105"/>
        <v>E312 STM Boiler, Ferndale-5</v>
      </c>
      <c r="C342" s="3" t="s">
        <v>9</v>
      </c>
      <c r="D342" s="3"/>
      <c r="E342" s="256">
        <v>43982</v>
      </c>
      <c r="F342" s="61">
        <v>44686467.799999997</v>
      </c>
      <c r="G342" s="300">
        <v>2.12E-2</v>
      </c>
      <c r="H342" s="62">
        <v>78946.09</v>
      </c>
      <c r="I342" s="276">
        <f t="shared" si="106"/>
        <v>44686467.799999997</v>
      </c>
      <c r="J342" s="300">
        <v>2.12E-2</v>
      </c>
      <c r="K342" s="61">
        <f t="shared" si="107"/>
        <v>78946.093113333322</v>
      </c>
      <c r="L342" s="62">
        <f t="shared" si="109"/>
        <v>0</v>
      </c>
      <c r="M342" t="s">
        <v>10</v>
      </c>
      <c r="O342" s="3" t="str">
        <f t="shared" si="108"/>
        <v>E312</v>
      </c>
      <c r="P342" s="4"/>
      <c r="Q342" s="245">
        <f t="shared" si="92"/>
        <v>0</v>
      </c>
      <c r="S342" s="243"/>
      <c r="T342" s="243"/>
      <c r="V342" s="243"/>
      <c r="W342" s="243"/>
      <c r="Y342" s="243"/>
    </row>
    <row r="343" spans="1:25" outlineLevel="2" x14ac:dyDescent="0.25">
      <c r="A343" s="3" t="s">
        <v>53</v>
      </c>
      <c r="B343" s="3" t="str">
        <f t="shared" si="105"/>
        <v>E312 STM Boiler, Ferndale-6</v>
      </c>
      <c r="C343" s="3" t="s">
        <v>9</v>
      </c>
      <c r="D343" s="3"/>
      <c r="E343" s="256">
        <v>44012</v>
      </c>
      <c r="F343" s="61">
        <v>44686467.799999997</v>
      </c>
      <c r="G343" s="300">
        <v>2.12E-2</v>
      </c>
      <c r="H343" s="62">
        <v>78946.09</v>
      </c>
      <c r="I343" s="276">
        <f t="shared" si="106"/>
        <v>44686467.799999997</v>
      </c>
      <c r="J343" s="300">
        <v>2.12E-2</v>
      </c>
      <c r="K343" s="61">
        <f t="shared" si="107"/>
        <v>78946.093113333322</v>
      </c>
      <c r="L343" s="62">
        <f t="shared" si="109"/>
        <v>0</v>
      </c>
      <c r="M343" t="s">
        <v>10</v>
      </c>
      <c r="O343" s="3" t="str">
        <f t="shared" si="108"/>
        <v>E312</v>
      </c>
      <c r="P343" s="4"/>
      <c r="Q343" s="245">
        <f t="shared" si="92"/>
        <v>44686467.799999997</v>
      </c>
      <c r="S343" s="243">
        <f>AVERAGE(F332:F343)-F343</f>
        <v>0</v>
      </c>
      <c r="T343" s="243">
        <f>AVERAGE(I332:I343)-I343</f>
        <v>0</v>
      </c>
      <c r="V343" s="243"/>
      <c r="W343" s="243"/>
      <c r="Y343" s="243"/>
    </row>
    <row r="344" spans="1:25" ht="15.75" outlineLevel="1" thickBot="1" x14ac:dyDescent="0.3">
      <c r="A344" s="5" t="s">
        <v>54</v>
      </c>
      <c r="C344" s="14" t="s">
        <v>12</v>
      </c>
      <c r="E344" s="255" t="s">
        <v>5</v>
      </c>
      <c r="F344" s="8"/>
      <c r="G344" s="299"/>
      <c r="H344" s="15">
        <f>SUBTOTAL(9,H332:H343)</f>
        <v>947353.07999999973</v>
      </c>
      <c r="I344" s="275"/>
      <c r="J344" s="299"/>
      <c r="K344" s="10">
        <f>SUBTOTAL(9,K332:K343)</f>
        <v>947353.11735999992</v>
      </c>
      <c r="L344" s="264">
        <f>SUBTOTAL(9,L332:L343)</f>
        <v>0</v>
      </c>
      <c r="O344" s="3" t="str">
        <f>LEFT(A344,5)</f>
        <v xml:space="preserve">E312 </v>
      </c>
      <c r="P344" s="4">
        <f>-L344</f>
        <v>0</v>
      </c>
      <c r="Q344" s="245">
        <f t="shared" si="92"/>
        <v>0</v>
      </c>
      <c r="S344" s="243"/>
    </row>
    <row r="345" spans="1:25" ht="15.75" outlineLevel="2" thickTop="1" x14ac:dyDescent="0.25">
      <c r="A345" s="3" t="s">
        <v>55</v>
      </c>
      <c r="B345" s="3" t="str">
        <f t="shared" ref="B345:B356" si="110">CONCATENATE(A345,"-",MONTH(E345))</f>
        <v>E312 STM Boiler, Fred 1/APC-7</v>
      </c>
      <c r="C345" s="3" t="s">
        <v>9</v>
      </c>
      <c r="D345" s="3"/>
      <c r="E345" s="256">
        <v>43676</v>
      </c>
      <c r="F345" s="61">
        <v>18138531.280000001</v>
      </c>
      <c r="G345" s="300">
        <v>2.7E-2</v>
      </c>
      <c r="H345" s="62">
        <v>37185.370000000003</v>
      </c>
      <c r="I345" s="276">
        <f t="shared" ref="I345:I356" si="111">VLOOKUP(CONCATENATE(A345,"-6"),$B$8:$F$2996,5,FALSE)</f>
        <v>18138531.280000001</v>
      </c>
      <c r="J345" s="300">
        <v>2.7E-2</v>
      </c>
      <c r="K345" s="59">
        <f t="shared" ref="K345:K356" si="112">I345*J345/12</f>
        <v>40811.695379999997</v>
      </c>
      <c r="L345" s="62">
        <f t="shared" si="109"/>
        <v>3626.33</v>
      </c>
      <c r="M345" t="s">
        <v>10</v>
      </c>
      <c r="N345" t="s">
        <v>10</v>
      </c>
      <c r="O345" s="3" t="str">
        <f t="shared" ref="O345:O356" si="113">LEFT(A345,4)</f>
        <v>E312</v>
      </c>
      <c r="P345" s="4"/>
      <c r="Q345" s="245">
        <f t="shared" si="92"/>
        <v>0</v>
      </c>
      <c r="S345" s="243"/>
      <c r="T345" s="243"/>
      <c r="V345" s="243"/>
      <c r="W345" s="243"/>
      <c r="Y345" s="243"/>
    </row>
    <row r="346" spans="1:25" outlineLevel="2" x14ac:dyDescent="0.25">
      <c r="A346" s="3" t="s">
        <v>55</v>
      </c>
      <c r="B346" s="3" t="str">
        <f t="shared" si="110"/>
        <v>E312 STM Boiler, Fred 1/APC-8</v>
      </c>
      <c r="C346" s="3" t="s">
        <v>9</v>
      </c>
      <c r="D346" s="3"/>
      <c r="E346" s="256">
        <v>43708</v>
      </c>
      <c r="F346" s="61">
        <v>18138531.280000001</v>
      </c>
      <c r="G346" s="300">
        <v>2.7E-2</v>
      </c>
      <c r="H346" s="62">
        <v>37169.060000000005</v>
      </c>
      <c r="I346" s="276">
        <f t="shared" si="111"/>
        <v>18138531.280000001</v>
      </c>
      <c r="J346" s="300">
        <v>2.7E-2</v>
      </c>
      <c r="K346" s="61">
        <f t="shared" si="112"/>
        <v>40811.695379999997</v>
      </c>
      <c r="L346" s="62">
        <f t="shared" si="109"/>
        <v>3642.64</v>
      </c>
      <c r="M346" t="s">
        <v>10</v>
      </c>
      <c r="N346" t="s">
        <v>10</v>
      </c>
      <c r="O346" s="3" t="str">
        <f t="shared" si="113"/>
        <v>E312</v>
      </c>
      <c r="P346" s="4"/>
      <c r="Q346" s="245">
        <f t="shared" si="92"/>
        <v>0</v>
      </c>
      <c r="S346" s="243"/>
      <c r="T346" s="243"/>
      <c r="V346" s="243"/>
      <c r="W346" s="243"/>
      <c r="Y346" s="243"/>
    </row>
    <row r="347" spans="1:25" outlineLevel="2" x14ac:dyDescent="0.25">
      <c r="A347" s="3" t="s">
        <v>55</v>
      </c>
      <c r="B347" s="3" t="str">
        <f t="shared" si="110"/>
        <v>E312 STM Boiler, Fred 1/APC-9</v>
      </c>
      <c r="C347" s="3" t="s">
        <v>9</v>
      </c>
      <c r="D347" s="3"/>
      <c r="E347" s="256">
        <v>43738</v>
      </c>
      <c r="F347" s="61">
        <v>18138531.280000001</v>
      </c>
      <c r="G347" s="300">
        <v>2.7E-2</v>
      </c>
      <c r="H347" s="62">
        <v>37152.670000000006</v>
      </c>
      <c r="I347" s="276">
        <f t="shared" si="111"/>
        <v>18138531.280000001</v>
      </c>
      <c r="J347" s="300">
        <v>2.7E-2</v>
      </c>
      <c r="K347" s="61">
        <f t="shared" si="112"/>
        <v>40811.695379999997</v>
      </c>
      <c r="L347" s="62">
        <f t="shared" si="109"/>
        <v>3659.03</v>
      </c>
      <c r="M347" t="s">
        <v>10</v>
      </c>
      <c r="N347" t="s">
        <v>10</v>
      </c>
      <c r="O347" s="3" t="str">
        <f t="shared" si="113"/>
        <v>E312</v>
      </c>
      <c r="P347" s="4"/>
      <c r="Q347" s="245">
        <f t="shared" si="92"/>
        <v>0</v>
      </c>
      <c r="S347" s="243"/>
      <c r="T347" s="243"/>
      <c r="V347" s="243"/>
      <c r="W347" s="243"/>
      <c r="Y347" s="243"/>
    </row>
    <row r="348" spans="1:25" outlineLevel="2" x14ac:dyDescent="0.25">
      <c r="A348" s="3" t="s">
        <v>55</v>
      </c>
      <c r="B348" s="3" t="str">
        <f t="shared" si="110"/>
        <v>E312 STM Boiler, Fred 1/APC-10</v>
      </c>
      <c r="C348" s="3" t="s">
        <v>9</v>
      </c>
      <c r="D348" s="3"/>
      <c r="E348" s="256">
        <v>43769</v>
      </c>
      <c r="F348" s="61">
        <v>18138531.280000001</v>
      </c>
      <c r="G348" s="300">
        <v>2.7E-2</v>
      </c>
      <c r="H348" s="62">
        <v>37136.210000000006</v>
      </c>
      <c r="I348" s="276">
        <f t="shared" si="111"/>
        <v>18138531.280000001</v>
      </c>
      <c r="J348" s="300">
        <v>2.7E-2</v>
      </c>
      <c r="K348" s="61">
        <f t="shared" si="112"/>
        <v>40811.695379999997</v>
      </c>
      <c r="L348" s="62">
        <f t="shared" si="109"/>
        <v>3675.49</v>
      </c>
      <c r="M348" t="s">
        <v>10</v>
      </c>
      <c r="N348" t="s">
        <v>10</v>
      </c>
      <c r="O348" s="3" t="str">
        <f t="shared" si="113"/>
        <v>E312</v>
      </c>
      <c r="P348" s="4"/>
      <c r="Q348" s="245">
        <f t="shared" si="92"/>
        <v>0</v>
      </c>
      <c r="S348" s="243"/>
      <c r="T348" s="243"/>
      <c r="V348" s="243"/>
      <c r="W348" s="243"/>
      <c r="Y348" s="243"/>
    </row>
    <row r="349" spans="1:25" outlineLevel="2" x14ac:dyDescent="0.25">
      <c r="A349" s="3" t="s">
        <v>55</v>
      </c>
      <c r="B349" s="3" t="str">
        <f t="shared" si="110"/>
        <v>E312 STM Boiler, Fred 1/APC-11</v>
      </c>
      <c r="C349" s="3" t="s">
        <v>9</v>
      </c>
      <c r="D349" s="3"/>
      <c r="E349" s="256">
        <v>43799</v>
      </c>
      <c r="F349" s="61">
        <v>18138531.280000001</v>
      </c>
      <c r="G349" s="300">
        <v>2.7E-2</v>
      </c>
      <c r="H349" s="62">
        <v>37119.65</v>
      </c>
      <c r="I349" s="276">
        <f t="shared" si="111"/>
        <v>18138531.280000001</v>
      </c>
      <c r="J349" s="300">
        <v>2.7E-2</v>
      </c>
      <c r="K349" s="61">
        <f t="shared" si="112"/>
        <v>40811.695379999997</v>
      </c>
      <c r="L349" s="62">
        <f t="shared" si="109"/>
        <v>3692.05</v>
      </c>
      <c r="M349" t="s">
        <v>10</v>
      </c>
      <c r="N349" t="s">
        <v>10</v>
      </c>
      <c r="O349" s="3" t="str">
        <f t="shared" si="113"/>
        <v>E312</v>
      </c>
      <c r="P349" s="4"/>
      <c r="Q349" s="245">
        <f t="shared" si="92"/>
        <v>0</v>
      </c>
      <c r="S349" s="243"/>
      <c r="T349" s="243"/>
      <c r="V349" s="243"/>
      <c r="W349" s="243"/>
      <c r="Y349" s="243"/>
    </row>
    <row r="350" spans="1:25" outlineLevel="2" x14ac:dyDescent="0.25">
      <c r="A350" s="3" t="s">
        <v>55</v>
      </c>
      <c r="B350" s="3" t="str">
        <f t="shared" si="110"/>
        <v>E312 STM Boiler, Fred 1/APC-12</v>
      </c>
      <c r="C350" s="3" t="s">
        <v>9</v>
      </c>
      <c r="D350" s="3"/>
      <c r="E350" s="256">
        <v>43830</v>
      </c>
      <c r="F350" s="61">
        <v>18138531.280000001</v>
      </c>
      <c r="G350" s="300">
        <v>2.7E-2</v>
      </c>
      <c r="H350" s="62">
        <v>37103.01</v>
      </c>
      <c r="I350" s="276">
        <f t="shared" si="111"/>
        <v>18138531.280000001</v>
      </c>
      <c r="J350" s="300">
        <v>2.7E-2</v>
      </c>
      <c r="K350" s="61">
        <f t="shared" si="112"/>
        <v>40811.695379999997</v>
      </c>
      <c r="L350" s="62">
        <f t="shared" si="109"/>
        <v>3708.69</v>
      </c>
      <c r="M350" t="s">
        <v>10</v>
      </c>
      <c r="N350" t="s">
        <v>10</v>
      </c>
      <c r="O350" s="3" t="str">
        <f t="shared" si="113"/>
        <v>E312</v>
      </c>
      <c r="P350" s="4"/>
      <c r="Q350" s="245">
        <f t="shared" si="92"/>
        <v>0</v>
      </c>
      <c r="S350" s="243"/>
      <c r="T350" s="243"/>
      <c r="V350" s="243"/>
      <c r="W350" s="243"/>
      <c r="Y350" s="243"/>
    </row>
    <row r="351" spans="1:25" outlineLevel="2" x14ac:dyDescent="0.25">
      <c r="A351" s="3" t="s">
        <v>55</v>
      </c>
      <c r="B351" s="3" t="str">
        <f t="shared" si="110"/>
        <v>E312 STM Boiler, Fred 1/APC-1</v>
      </c>
      <c r="C351" s="3" t="s">
        <v>9</v>
      </c>
      <c r="D351" s="3"/>
      <c r="E351" s="256">
        <v>43861</v>
      </c>
      <c r="F351" s="61">
        <v>18138531.280000001</v>
      </c>
      <c r="G351" s="300">
        <v>2.7E-2</v>
      </c>
      <c r="H351" s="62">
        <v>37086.300000000003</v>
      </c>
      <c r="I351" s="276">
        <f t="shared" si="111"/>
        <v>18138531.280000001</v>
      </c>
      <c r="J351" s="300">
        <v>2.7E-2</v>
      </c>
      <c r="K351" s="61">
        <f t="shared" si="112"/>
        <v>40811.695379999997</v>
      </c>
      <c r="L351" s="62">
        <f t="shared" si="109"/>
        <v>3725.4</v>
      </c>
      <c r="M351" t="s">
        <v>10</v>
      </c>
      <c r="N351" t="s">
        <v>10</v>
      </c>
      <c r="O351" s="3" t="str">
        <f t="shared" si="113"/>
        <v>E312</v>
      </c>
      <c r="P351" s="4"/>
      <c r="Q351" s="245">
        <f t="shared" si="92"/>
        <v>0</v>
      </c>
      <c r="S351" s="243"/>
      <c r="T351" s="243"/>
      <c r="V351" s="243"/>
      <c r="W351" s="243"/>
      <c r="Y351" s="243"/>
    </row>
    <row r="352" spans="1:25" outlineLevel="2" x14ac:dyDescent="0.25">
      <c r="A352" s="3" t="s">
        <v>55</v>
      </c>
      <c r="B352" s="3" t="str">
        <f t="shared" si="110"/>
        <v>E312 STM Boiler, Fred 1/APC-2</v>
      </c>
      <c r="C352" s="3" t="s">
        <v>9</v>
      </c>
      <c r="D352" s="3"/>
      <c r="E352" s="256">
        <v>43889</v>
      </c>
      <c r="F352" s="61">
        <v>18138531.280000001</v>
      </c>
      <c r="G352" s="300">
        <v>2.7E-2</v>
      </c>
      <c r="H352" s="62">
        <v>37069.490000000005</v>
      </c>
      <c r="I352" s="276">
        <f t="shared" si="111"/>
        <v>18138531.280000001</v>
      </c>
      <c r="J352" s="300">
        <v>2.7E-2</v>
      </c>
      <c r="K352" s="61">
        <f t="shared" si="112"/>
        <v>40811.695379999997</v>
      </c>
      <c r="L352" s="62">
        <f t="shared" si="109"/>
        <v>3742.21</v>
      </c>
      <c r="M352" t="s">
        <v>10</v>
      </c>
      <c r="N352" t="s">
        <v>10</v>
      </c>
      <c r="O352" s="3" t="str">
        <f t="shared" si="113"/>
        <v>E312</v>
      </c>
      <c r="P352" s="4"/>
      <c r="Q352" s="245">
        <f t="shared" ref="Q352:Q415" si="114">IF(E352=DATE(2020,6,30),I352,0)</f>
        <v>0</v>
      </c>
      <c r="S352" s="243"/>
      <c r="T352" s="243"/>
      <c r="V352" s="243"/>
      <c r="W352" s="243"/>
      <c r="Y352" s="243"/>
    </row>
    <row r="353" spans="1:25" outlineLevel="2" x14ac:dyDescent="0.25">
      <c r="A353" s="3" t="s">
        <v>55</v>
      </c>
      <c r="B353" s="3" t="str">
        <f t="shared" si="110"/>
        <v>E312 STM Boiler, Fred 1/APC-3</v>
      </c>
      <c r="C353" s="3" t="s">
        <v>9</v>
      </c>
      <c r="D353" s="3"/>
      <c r="E353" s="256">
        <v>43921</v>
      </c>
      <c r="F353" s="61">
        <v>18138531.280000001</v>
      </c>
      <c r="G353" s="300">
        <v>2.7E-2</v>
      </c>
      <c r="H353" s="62">
        <v>37052.600000000006</v>
      </c>
      <c r="I353" s="276">
        <f t="shared" si="111"/>
        <v>18138531.280000001</v>
      </c>
      <c r="J353" s="300">
        <v>2.7E-2</v>
      </c>
      <c r="K353" s="61">
        <f t="shared" si="112"/>
        <v>40811.695379999997</v>
      </c>
      <c r="L353" s="62">
        <f t="shared" si="109"/>
        <v>3759.1</v>
      </c>
      <c r="M353" t="s">
        <v>10</v>
      </c>
      <c r="N353" t="s">
        <v>10</v>
      </c>
      <c r="O353" s="3" t="str">
        <f t="shared" si="113"/>
        <v>E312</v>
      </c>
      <c r="P353" s="4"/>
      <c r="Q353" s="245">
        <f t="shared" si="114"/>
        <v>0</v>
      </c>
      <c r="S353" s="243"/>
      <c r="T353" s="243"/>
      <c r="V353" s="243"/>
      <c r="W353" s="243"/>
      <c r="Y353" s="243"/>
    </row>
    <row r="354" spans="1:25" outlineLevel="2" x14ac:dyDescent="0.25">
      <c r="A354" s="3" t="s">
        <v>55</v>
      </c>
      <c r="B354" s="3" t="str">
        <f t="shared" si="110"/>
        <v>E312 STM Boiler, Fred 1/APC-4</v>
      </c>
      <c r="C354" s="3" t="s">
        <v>9</v>
      </c>
      <c r="D354" s="3"/>
      <c r="E354" s="256">
        <v>43951</v>
      </c>
      <c r="F354" s="61">
        <v>18138531.280000001</v>
      </c>
      <c r="G354" s="300">
        <v>2.7E-2</v>
      </c>
      <c r="H354" s="62">
        <v>37035.630000000005</v>
      </c>
      <c r="I354" s="276">
        <f t="shared" si="111"/>
        <v>18138531.280000001</v>
      </c>
      <c r="J354" s="300">
        <v>2.7E-2</v>
      </c>
      <c r="K354" s="61">
        <f t="shared" si="112"/>
        <v>40811.695379999997</v>
      </c>
      <c r="L354" s="62">
        <f t="shared" si="109"/>
        <v>3776.07</v>
      </c>
      <c r="M354" t="s">
        <v>10</v>
      </c>
      <c r="N354" t="s">
        <v>10</v>
      </c>
      <c r="O354" s="3" t="str">
        <f t="shared" si="113"/>
        <v>E312</v>
      </c>
      <c r="P354" s="4"/>
      <c r="Q354" s="245">
        <f t="shared" si="114"/>
        <v>0</v>
      </c>
      <c r="S354" s="243"/>
      <c r="T354" s="243"/>
      <c r="V354" s="243"/>
      <c r="W354" s="243"/>
      <c r="Y354" s="243"/>
    </row>
    <row r="355" spans="1:25" outlineLevel="2" x14ac:dyDescent="0.25">
      <c r="A355" s="3" t="s">
        <v>55</v>
      </c>
      <c r="B355" s="3" t="str">
        <f t="shared" si="110"/>
        <v>E312 STM Boiler, Fred 1/APC-5</v>
      </c>
      <c r="C355" s="3" t="s">
        <v>9</v>
      </c>
      <c r="D355" s="3"/>
      <c r="E355" s="256">
        <v>43982</v>
      </c>
      <c r="F355" s="61">
        <v>18138531.280000001</v>
      </c>
      <c r="G355" s="300">
        <v>2.7E-2</v>
      </c>
      <c r="H355" s="62">
        <v>37018.560000000005</v>
      </c>
      <c r="I355" s="276">
        <f t="shared" si="111"/>
        <v>18138531.280000001</v>
      </c>
      <c r="J355" s="300">
        <v>2.7E-2</v>
      </c>
      <c r="K355" s="61">
        <f t="shared" si="112"/>
        <v>40811.695379999997</v>
      </c>
      <c r="L355" s="62">
        <f t="shared" si="109"/>
        <v>3793.14</v>
      </c>
      <c r="M355" t="s">
        <v>10</v>
      </c>
      <c r="N355" t="s">
        <v>10</v>
      </c>
      <c r="O355" s="3" t="str">
        <f t="shared" si="113"/>
        <v>E312</v>
      </c>
      <c r="P355" s="4"/>
      <c r="Q355" s="245">
        <f t="shared" si="114"/>
        <v>0</v>
      </c>
      <c r="S355" s="243"/>
      <c r="T355" s="243"/>
      <c r="V355" s="243"/>
      <c r="W355" s="243"/>
      <c r="Y355" s="243"/>
    </row>
    <row r="356" spans="1:25" outlineLevel="2" x14ac:dyDescent="0.25">
      <c r="A356" s="3" t="s">
        <v>55</v>
      </c>
      <c r="B356" s="3" t="str">
        <f t="shared" si="110"/>
        <v>E312 STM Boiler, Fred 1/APC-6</v>
      </c>
      <c r="C356" s="3" t="s">
        <v>9</v>
      </c>
      <c r="D356" s="3"/>
      <c r="E356" s="256">
        <v>44012</v>
      </c>
      <c r="F356" s="61">
        <v>18138531.280000001</v>
      </c>
      <c r="G356" s="300">
        <v>2.7E-2</v>
      </c>
      <c r="H356" s="62">
        <v>37001.410000000003</v>
      </c>
      <c r="I356" s="276">
        <f t="shared" si="111"/>
        <v>18138531.280000001</v>
      </c>
      <c r="J356" s="300">
        <v>2.7E-2</v>
      </c>
      <c r="K356" s="61">
        <f t="shared" si="112"/>
        <v>40811.695379999997</v>
      </c>
      <c r="L356" s="62">
        <f t="shared" si="109"/>
        <v>3810.29</v>
      </c>
      <c r="M356" t="s">
        <v>10</v>
      </c>
      <c r="N356" t="s">
        <v>10</v>
      </c>
      <c r="O356" s="3" t="str">
        <f t="shared" si="113"/>
        <v>E312</v>
      </c>
      <c r="P356" s="4"/>
      <c r="Q356" s="245">
        <f t="shared" si="114"/>
        <v>18138531.280000001</v>
      </c>
      <c r="S356" s="243">
        <f>AVERAGE(F345:F356)-F356</f>
        <v>0</v>
      </c>
      <c r="T356" s="243">
        <f>AVERAGE(I345:I356)-I356</f>
        <v>0</v>
      </c>
      <c r="V356" s="243"/>
      <c r="W356" s="243"/>
      <c r="Y356" s="243"/>
    </row>
    <row r="357" spans="1:25" ht="15.75" outlineLevel="1" thickBot="1" x14ac:dyDescent="0.3">
      <c r="A357" s="5" t="s">
        <v>56</v>
      </c>
      <c r="C357" s="14" t="s">
        <v>12</v>
      </c>
      <c r="E357" s="255" t="s">
        <v>5</v>
      </c>
      <c r="F357" s="8"/>
      <c r="G357" s="299"/>
      <c r="H357" s="15">
        <f>SUBTOTAL(9,H345:H356)</f>
        <v>445129.95999999996</v>
      </c>
      <c r="I357" s="275"/>
      <c r="J357" s="299"/>
      <c r="K357" s="10">
        <f>SUBTOTAL(9,K345:K356)</f>
        <v>489740.34455999994</v>
      </c>
      <c r="L357" s="264">
        <f>SUBTOTAL(9,L345:L356)</f>
        <v>44610.44</v>
      </c>
      <c r="O357" s="3" t="str">
        <f>LEFT(A357,5)</f>
        <v xml:space="preserve">E312 </v>
      </c>
      <c r="P357" s="4">
        <f>-L357</f>
        <v>-44610.44</v>
      </c>
      <c r="Q357" s="245">
        <f t="shared" si="114"/>
        <v>0</v>
      </c>
      <c r="S357" s="243"/>
    </row>
    <row r="358" spans="1:25" ht="15.75" outlineLevel="2" thickTop="1" x14ac:dyDescent="0.25">
      <c r="A358" s="3" t="s">
        <v>57</v>
      </c>
      <c r="B358" s="3" t="str">
        <f t="shared" ref="B358:B369" si="115">CONCATENATE(A358,"-",MONTH(E358))</f>
        <v>E312 STM Boiler, Goldendale-7</v>
      </c>
      <c r="C358" s="3" t="s">
        <v>9</v>
      </c>
      <c r="D358" s="3"/>
      <c r="E358" s="256">
        <v>43676</v>
      </c>
      <c r="F358" s="61">
        <v>1452642.44</v>
      </c>
      <c r="G358" s="300">
        <v>1.06E-2</v>
      </c>
      <c r="H358" s="62">
        <v>1283.17</v>
      </c>
      <c r="I358" s="276">
        <f t="shared" ref="I358:I369" si="116">VLOOKUP(CONCATENATE(A358,"-6"),$B$8:$F$2996,5,FALSE)</f>
        <v>1452642.44</v>
      </c>
      <c r="J358" s="300">
        <v>1.06E-2</v>
      </c>
      <c r="K358" s="59">
        <f t="shared" ref="K358:K369" si="117">I358*J358/12</f>
        <v>1283.1674886666667</v>
      </c>
      <c r="L358" s="62">
        <f t="shared" si="109"/>
        <v>0</v>
      </c>
      <c r="M358" t="s">
        <v>10</v>
      </c>
      <c r="O358" s="3" t="str">
        <f t="shared" ref="O358:O369" si="118">LEFT(A358,4)</f>
        <v>E312</v>
      </c>
      <c r="P358" s="4"/>
      <c r="Q358" s="245">
        <f t="shared" si="114"/>
        <v>0</v>
      </c>
      <c r="S358" s="243"/>
      <c r="T358" s="243"/>
      <c r="V358" s="243"/>
      <c r="W358" s="243"/>
      <c r="Y358" s="243"/>
    </row>
    <row r="359" spans="1:25" outlineLevel="2" x14ac:dyDescent="0.25">
      <c r="A359" s="3" t="s">
        <v>57</v>
      </c>
      <c r="B359" s="3" t="str">
        <f t="shared" si="115"/>
        <v>E312 STM Boiler, Goldendale-8</v>
      </c>
      <c r="C359" s="3" t="s">
        <v>9</v>
      </c>
      <c r="D359" s="3"/>
      <c r="E359" s="256">
        <v>43708</v>
      </c>
      <c r="F359" s="61">
        <v>1452642.44</v>
      </c>
      <c r="G359" s="300">
        <v>1.06E-2</v>
      </c>
      <c r="H359" s="62">
        <v>1283.17</v>
      </c>
      <c r="I359" s="276">
        <f t="shared" si="116"/>
        <v>1452642.44</v>
      </c>
      <c r="J359" s="300">
        <v>1.06E-2</v>
      </c>
      <c r="K359" s="61">
        <f t="shared" si="117"/>
        <v>1283.1674886666667</v>
      </c>
      <c r="L359" s="62">
        <f t="shared" si="109"/>
        <v>0</v>
      </c>
      <c r="M359" t="s">
        <v>10</v>
      </c>
      <c r="O359" s="3" t="str">
        <f t="shared" si="118"/>
        <v>E312</v>
      </c>
      <c r="P359" s="4"/>
      <c r="Q359" s="245">
        <f t="shared" si="114"/>
        <v>0</v>
      </c>
      <c r="S359" s="243"/>
      <c r="T359" s="243"/>
      <c r="V359" s="243"/>
      <c r="W359" s="243"/>
      <c r="Y359" s="243"/>
    </row>
    <row r="360" spans="1:25" outlineLevel="2" x14ac:dyDescent="0.25">
      <c r="A360" s="3" t="s">
        <v>57</v>
      </c>
      <c r="B360" s="3" t="str">
        <f t="shared" si="115"/>
        <v>E312 STM Boiler, Goldendale-9</v>
      </c>
      <c r="C360" s="3" t="s">
        <v>9</v>
      </c>
      <c r="D360" s="3"/>
      <c r="E360" s="256">
        <v>43738</v>
      </c>
      <c r="F360" s="61">
        <v>1452642.44</v>
      </c>
      <c r="G360" s="300">
        <v>1.06E-2</v>
      </c>
      <c r="H360" s="62">
        <v>1283.17</v>
      </c>
      <c r="I360" s="276">
        <f t="shared" si="116"/>
        <v>1452642.44</v>
      </c>
      <c r="J360" s="300">
        <v>1.06E-2</v>
      </c>
      <c r="K360" s="61">
        <f t="shared" si="117"/>
        <v>1283.1674886666667</v>
      </c>
      <c r="L360" s="62">
        <f t="shared" si="109"/>
        <v>0</v>
      </c>
      <c r="M360" t="s">
        <v>10</v>
      </c>
      <c r="O360" s="3" t="str">
        <f t="shared" si="118"/>
        <v>E312</v>
      </c>
      <c r="P360" s="4"/>
      <c r="Q360" s="245">
        <f t="shared" si="114"/>
        <v>0</v>
      </c>
      <c r="S360" s="243"/>
      <c r="T360" s="243"/>
      <c r="V360" s="243"/>
      <c r="W360" s="243"/>
      <c r="Y360" s="243"/>
    </row>
    <row r="361" spans="1:25" outlineLevel="2" x14ac:dyDescent="0.25">
      <c r="A361" s="3" t="s">
        <v>57</v>
      </c>
      <c r="B361" s="3" t="str">
        <f t="shared" si="115"/>
        <v>E312 STM Boiler, Goldendale-10</v>
      </c>
      <c r="C361" s="3" t="s">
        <v>9</v>
      </c>
      <c r="D361" s="3"/>
      <c r="E361" s="256">
        <v>43769</v>
      </c>
      <c r="F361" s="61">
        <v>1452642.44</v>
      </c>
      <c r="G361" s="300">
        <v>1.06E-2</v>
      </c>
      <c r="H361" s="62">
        <v>1283.17</v>
      </c>
      <c r="I361" s="276">
        <f t="shared" si="116"/>
        <v>1452642.44</v>
      </c>
      <c r="J361" s="300">
        <v>1.06E-2</v>
      </c>
      <c r="K361" s="61">
        <f t="shared" si="117"/>
        <v>1283.1674886666667</v>
      </c>
      <c r="L361" s="62">
        <f t="shared" si="109"/>
        <v>0</v>
      </c>
      <c r="M361" t="s">
        <v>10</v>
      </c>
      <c r="O361" s="3" t="str">
        <f t="shared" si="118"/>
        <v>E312</v>
      </c>
      <c r="P361" s="4"/>
      <c r="Q361" s="245">
        <f t="shared" si="114"/>
        <v>0</v>
      </c>
      <c r="S361" s="243"/>
      <c r="T361" s="243"/>
      <c r="V361" s="243"/>
      <c r="W361" s="243"/>
      <c r="Y361" s="243"/>
    </row>
    <row r="362" spans="1:25" outlineLevel="2" x14ac:dyDescent="0.25">
      <c r="A362" s="3" t="s">
        <v>57</v>
      </c>
      <c r="B362" s="3" t="str">
        <f t="shared" si="115"/>
        <v>E312 STM Boiler, Goldendale-11</v>
      </c>
      <c r="C362" s="3" t="s">
        <v>9</v>
      </c>
      <c r="D362" s="3"/>
      <c r="E362" s="256">
        <v>43799</v>
      </c>
      <c r="F362" s="61">
        <v>1452642.44</v>
      </c>
      <c r="G362" s="300">
        <v>1.06E-2</v>
      </c>
      <c r="H362" s="62">
        <v>1283.17</v>
      </c>
      <c r="I362" s="276">
        <f t="shared" si="116"/>
        <v>1452642.44</v>
      </c>
      <c r="J362" s="300">
        <v>1.06E-2</v>
      </c>
      <c r="K362" s="61">
        <f t="shared" si="117"/>
        <v>1283.1674886666667</v>
      </c>
      <c r="L362" s="62">
        <f t="shared" si="109"/>
        <v>0</v>
      </c>
      <c r="M362" t="s">
        <v>10</v>
      </c>
      <c r="O362" s="3" t="str">
        <f t="shared" si="118"/>
        <v>E312</v>
      </c>
      <c r="P362" s="4"/>
      <c r="Q362" s="245">
        <f t="shared" si="114"/>
        <v>0</v>
      </c>
      <c r="S362" s="243"/>
      <c r="T362" s="243"/>
      <c r="V362" s="243"/>
      <c r="W362" s="243"/>
      <c r="Y362" s="243"/>
    </row>
    <row r="363" spans="1:25" outlineLevel="2" x14ac:dyDescent="0.25">
      <c r="A363" s="3" t="s">
        <v>57</v>
      </c>
      <c r="B363" s="3" t="str">
        <f t="shared" si="115"/>
        <v>E312 STM Boiler, Goldendale-12</v>
      </c>
      <c r="C363" s="3" t="s">
        <v>9</v>
      </c>
      <c r="D363" s="3"/>
      <c r="E363" s="256">
        <v>43830</v>
      </c>
      <c r="F363" s="61">
        <v>1452642.44</v>
      </c>
      <c r="G363" s="300">
        <v>1.06E-2</v>
      </c>
      <c r="H363" s="62">
        <v>1283.17</v>
      </c>
      <c r="I363" s="276">
        <f t="shared" si="116"/>
        <v>1452642.44</v>
      </c>
      <c r="J363" s="300">
        <v>1.06E-2</v>
      </c>
      <c r="K363" s="61">
        <f t="shared" si="117"/>
        <v>1283.1674886666667</v>
      </c>
      <c r="L363" s="62">
        <f t="shared" si="109"/>
        <v>0</v>
      </c>
      <c r="M363" t="s">
        <v>10</v>
      </c>
      <c r="O363" s="3" t="str">
        <f t="shared" si="118"/>
        <v>E312</v>
      </c>
      <c r="P363" s="4"/>
      <c r="Q363" s="245">
        <f t="shared" si="114"/>
        <v>0</v>
      </c>
      <c r="S363" s="243"/>
      <c r="T363" s="243"/>
      <c r="V363" s="243"/>
      <c r="W363" s="243"/>
      <c r="Y363" s="243"/>
    </row>
    <row r="364" spans="1:25" outlineLevel="2" x14ac:dyDescent="0.25">
      <c r="A364" s="3" t="s">
        <v>57</v>
      </c>
      <c r="B364" s="3" t="str">
        <f t="shared" si="115"/>
        <v>E312 STM Boiler, Goldendale-1</v>
      </c>
      <c r="C364" s="3" t="s">
        <v>9</v>
      </c>
      <c r="D364" s="3"/>
      <c r="E364" s="256">
        <v>43861</v>
      </c>
      <c r="F364" s="61">
        <v>1452642.44</v>
      </c>
      <c r="G364" s="300">
        <v>1.06E-2</v>
      </c>
      <c r="H364" s="62">
        <v>1283.17</v>
      </c>
      <c r="I364" s="276">
        <f t="shared" si="116"/>
        <v>1452642.44</v>
      </c>
      <c r="J364" s="300">
        <v>1.06E-2</v>
      </c>
      <c r="K364" s="61">
        <f t="shared" si="117"/>
        <v>1283.1674886666667</v>
      </c>
      <c r="L364" s="62">
        <f t="shared" si="109"/>
        <v>0</v>
      </c>
      <c r="M364" t="s">
        <v>10</v>
      </c>
      <c r="O364" s="3" t="str">
        <f t="shared" si="118"/>
        <v>E312</v>
      </c>
      <c r="P364" s="4"/>
      <c r="Q364" s="245">
        <f t="shared" si="114"/>
        <v>0</v>
      </c>
      <c r="S364" s="243"/>
      <c r="T364" s="243"/>
      <c r="V364" s="243"/>
      <c r="W364" s="243"/>
      <c r="Y364" s="243"/>
    </row>
    <row r="365" spans="1:25" outlineLevel="2" x14ac:dyDescent="0.25">
      <c r="A365" s="3" t="s">
        <v>57</v>
      </c>
      <c r="B365" s="3" t="str">
        <f t="shared" si="115"/>
        <v>E312 STM Boiler, Goldendale-2</v>
      </c>
      <c r="C365" s="3" t="s">
        <v>9</v>
      </c>
      <c r="D365" s="3"/>
      <c r="E365" s="256">
        <v>43889</v>
      </c>
      <c r="F365" s="61">
        <v>1452642.44</v>
      </c>
      <c r="G365" s="300">
        <v>1.06E-2</v>
      </c>
      <c r="H365" s="62">
        <v>1283.17</v>
      </c>
      <c r="I365" s="276">
        <f t="shared" si="116"/>
        <v>1452642.44</v>
      </c>
      <c r="J365" s="300">
        <v>1.06E-2</v>
      </c>
      <c r="K365" s="61">
        <f t="shared" si="117"/>
        <v>1283.1674886666667</v>
      </c>
      <c r="L365" s="62">
        <f t="shared" si="109"/>
        <v>0</v>
      </c>
      <c r="M365" t="s">
        <v>10</v>
      </c>
      <c r="O365" s="3" t="str">
        <f t="shared" si="118"/>
        <v>E312</v>
      </c>
      <c r="P365" s="4"/>
      <c r="Q365" s="245">
        <f t="shared" si="114"/>
        <v>0</v>
      </c>
      <c r="S365" s="243"/>
      <c r="T365" s="243"/>
      <c r="V365" s="243"/>
      <c r="W365" s="243"/>
      <c r="Y365" s="243"/>
    </row>
    <row r="366" spans="1:25" outlineLevel="2" x14ac:dyDescent="0.25">
      <c r="A366" s="3" t="s">
        <v>57</v>
      </c>
      <c r="B366" s="3" t="str">
        <f t="shared" si="115"/>
        <v>E312 STM Boiler, Goldendale-3</v>
      </c>
      <c r="C366" s="3" t="s">
        <v>9</v>
      </c>
      <c r="D366" s="3"/>
      <c r="E366" s="256">
        <v>43921</v>
      </c>
      <c r="F366" s="61">
        <v>1452642.44</v>
      </c>
      <c r="G366" s="300">
        <v>1.06E-2</v>
      </c>
      <c r="H366" s="62">
        <v>1283.17</v>
      </c>
      <c r="I366" s="276">
        <f t="shared" si="116"/>
        <v>1452642.44</v>
      </c>
      <c r="J366" s="300">
        <v>1.06E-2</v>
      </c>
      <c r="K366" s="61">
        <f t="shared" si="117"/>
        <v>1283.1674886666667</v>
      </c>
      <c r="L366" s="62">
        <f t="shared" si="109"/>
        <v>0</v>
      </c>
      <c r="M366" t="s">
        <v>10</v>
      </c>
      <c r="O366" s="3" t="str">
        <f t="shared" si="118"/>
        <v>E312</v>
      </c>
      <c r="P366" s="4"/>
      <c r="Q366" s="245">
        <f t="shared" si="114"/>
        <v>0</v>
      </c>
      <c r="S366" s="243"/>
      <c r="T366" s="243"/>
      <c r="V366" s="243"/>
      <c r="W366" s="243"/>
      <c r="Y366" s="243"/>
    </row>
    <row r="367" spans="1:25" outlineLevel="2" x14ac:dyDescent="0.25">
      <c r="A367" s="3" t="s">
        <v>57</v>
      </c>
      <c r="B367" s="3" t="str">
        <f t="shared" si="115"/>
        <v>E312 STM Boiler, Goldendale-4</v>
      </c>
      <c r="C367" s="3" t="s">
        <v>9</v>
      </c>
      <c r="D367" s="3"/>
      <c r="E367" s="256">
        <v>43951</v>
      </c>
      <c r="F367" s="61">
        <v>1452642.44</v>
      </c>
      <c r="G367" s="300">
        <v>1.06E-2</v>
      </c>
      <c r="H367" s="62">
        <v>1283.17</v>
      </c>
      <c r="I367" s="276">
        <f t="shared" si="116"/>
        <v>1452642.44</v>
      </c>
      <c r="J367" s="300">
        <v>1.06E-2</v>
      </c>
      <c r="K367" s="61">
        <f t="shared" si="117"/>
        <v>1283.1674886666667</v>
      </c>
      <c r="L367" s="62">
        <f t="shared" si="109"/>
        <v>0</v>
      </c>
      <c r="M367" t="s">
        <v>10</v>
      </c>
      <c r="O367" s="3" t="str">
        <f t="shared" si="118"/>
        <v>E312</v>
      </c>
      <c r="P367" s="4"/>
      <c r="Q367" s="245">
        <f t="shared" si="114"/>
        <v>0</v>
      </c>
      <c r="S367" s="243"/>
      <c r="T367" s="243"/>
      <c r="V367" s="243"/>
      <c r="W367" s="243"/>
      <c r="Y367" s="243"/>
    </row>
    <row r="368" spans="1:25" outlineLevel="2" x14ac:dyDescent="0.25">
      <c r="A368" s="3" t="s">
        <v>57</v>
      </c>
      <c r="B368" s="3" t="str">
        <f t="shared" si="115"/>
        <v>E312 STM Boiler, Goldendale-5</v>
      </c>
      <c r="C368" s="3" t="s">
        <v>9</v>
      </c>
      <c r="D368" s="3"/>
      <c r="E368" s="256">
        <v>43982</v>
      </c>
      <c r="F368" s="61">
        <v>1452642.44</v>
      </c>
      <c r="G368" s="300">
        <v>1.06E-2</v>
      </c>
      <c r="H368" s="62">
        <v>1283.17</v>
      </c>
      <c r="I368" s="276">
        <f t="shared" si="116"/>
        <v>1452642.44</v>
      </c>
      <c r="J368" s="300">
        <v>1.06E-2</v>
      </c>
      <c r="K368" s="61">
        <f t="shared" si="117"/>
        <v>1283.1674886666667</v>
      </c>
      <c r="L368" s="62">
        <f t="shared" si="109"/>
        <v>0</v>
      </c>
      <c r="M368" t="s">
        <v>10</v>
      </c>
      <c r="O368" s="3" t="str">
        <f t="shared" si="118"/>
        <v>E312</v>
      </c>
      <c r="P368" s="4"/>
      <c r="Q368" s="245">
        <f t="shared" si="114"/>
        <v>0</v>
      </c>
      <c r="S368" s="243"/>
      <c r="T368" s="243"/>
      <c r="V368" s="243"/>
      <c r="W368" s="243"/>
      <c r="Y368" s="243"/>
    </row>
    <row r="369" spans="1:25" outlineLevel="2" x14ac:dyDescent="0.25">
      <c r="A369" s="3" t="s">
        <v>57</v>
      </c>
      <c r="B369" s="3" t="str">
        <f t="shared" si="115"/>
        <v>E312 STM Boiler, Goldendale-6</v>
      </c>
      <c r="C369" s="3" t="s">
        <v>9</v>
      </c>
      <c r="D369" s="3"/>
      <c r="E369" s="256">
        <v>44012</v>
      </c>
      <c r="F369" s="61">
        <v>1452642.44</v>
      </c>
      <c r="G369" s="300">
        <v>1.06E-2</v>
      </c>
      <c r="H369" s="62">
        <v>1283.17</v>
      </c>
      <c r="I369" s="276">
        <f t="shared" si="116"/>
        <v>1452642.44</v>
      </c>
      <c r="J369" s="300">
        <v>1.06E-2</v>
      </c>
      <c r="K369" s="61">
        <f t="shared" si="117"/>
        <v>1283.1674886666667</v>
      </c>
      <c r="L369" s="62">
        <f t="shared" si="109"/>
        <v>0</v>
      </c>
      <c r="M369" t="s">
        <v>10</v>
      </c>
      <c r="O369" s="3" t="str">
        <f t="shared" si="118"/>
        <v>E312</v>
      </c>
      <c r="P369" s="4"/>
      <c r="Q369" s="245">
        <f t="shared" si="114"/>
        <v>1452642.44</v>
      </c>
      <c r="S369" s="243">
        <f>AVERAGE(F358:F369)-F369</f>
        <v>0</v>
      </c>
      <c r="T369" s="243">
        <f>AVERAGE(I358:I369)-I369</f>
        <v>0</v>
      </c>
      <c r="V369" s="243"/>
      <c r="W369" s="243"/>
      <c r="Y369" s="243"/>
    </row>
    <row r="370" spans="1:25" ht="15.75" outlineLevel="1" thickBot="1" x14ac:dyDescent="0.3">
      <c r="A370" s="5" t="s">
        <v>58</v>
      </c>
      <c r="C370" s="14" t="s">
        <v>12</v>
      </c>
      <c r="E370" s="255" t="s">
        <v>5</v>
      </c>
      <c r="F370" s="8"/>
      <c r="G370" s="299"/>
      <c r="H370" s="15">
        <f>SUBTOTAL(9,H358:H369)</f>
        <v>15398.04</v>
      </c>
      <c r="I370" s="275"/>
      <c r="J370" s="299"/>
      <c r="K370" s="10">
        <f>SUBTOTAL(9,K358:K369)</f>
        <v>15398.009863999998</v>
      </c>
      <c r="L370" s="264">
        <f>SUBTOTAL(9,L358:L369)</f>
        <v>0</v>
      </c>
      <c r="O370" s="3" t="str">
        <f>LEFT(A370,5)</f>
        <v xml:space="preserve">E312 </v>
      </c>
      <c r="P370" s="4">
        <f>-L370</f>
        <v>0</v>
      </c>
      <c r="Q370" s="245">
        <f t="shared" si="114"/>
        <v>0</v>
      </c>
      <c r="S370" s="243"/>
    </row>
    <row r="371" spans="1:25" ht="15.75" outlineLevel="2" thickTop="1" x14ac:dyDescent="0.25">
      <c r="A371" s="3" t="s">
        <v>59</v>
      </c>
      <c r="B371" s="3" t="str">
        <f t="shared" ref="B371:B382" si="119">CONCATENATE(A371,"-",MONTH(E371))</f>
        <v>E312 STM Boiler, Goldendale OP-7</v>
      </c>
      <c r="C371" s="3" t="s">
        <v>9</v>
      </c>
      <c r="D371" s="3"/>
      <c r="E371" s="256">
        <v>43676</v>
      </c>
      <c r="F371" s="61">
        <v>85188020.430000007</v>
      </c>
      <c r="G371" s="300">
        <v>1.06E-2</v>
      </c>
      <c r="H371" s="62">
        <v>75249.42</v>
      </c>
      <c r="I371" s="276">
        <f t="shared" ref="I371:I382" si="120">VLOOKUP(CONCATENATE(A371,"-6"),$B$8:$F$2996,5,FALSE)</f>
        <v>85188020.430000007</v>
      </c>
      <c r="J371" s="300">
        <v>1.06E-2</v>
      </c>
      <c r="K371" s="59">
        <f t="shared" ref="K371:K382" si="121">I371*J371/12</f>
        <v>75249.41804650001</v>
      </c>
      <c r="L371" s="62">
        <f t="shared" si="109"/>
        <v>0</v>
      </c>
      <c r="M371" t="s">
        <v>10</v>
      </c>
      <c r="O371" s="3" t="str">
        <f t="shared" ref="O371:O382" si="122">LEFT(A371,4)</f>
        <v>E312</v>
      </c>
      <c r="P371" s="4"/>
      <c r="Q371" s="245">
        <f t="shared" si="114"/>
        <v>0</v>
      </c>
      <c r="S371" s="243"/>
      <c r="T371" s="243"/>
      <c r="V371" s="243"/>
      <c r="W371" s="243"/>
      <c r="Y371" s="243"/>
    </row>
    <row r="372" spans="1:25" outlineLevel="2" x14ac:dyDescent="0.25">
      <c r="A372" s="3" t="s">
        <v>59</v>
      </c>
      <c r="B372" s="3" t="str">
        <f t="shared" si="119"/>
        <v>E312 STM Boiler, Goldendale OP-8</v>
      </c>
      <c r="C372" s="3" t="s">
        <v>9</v>
      </c>
      <c r="D372" s="3"/>
      <c r="E372" s="256">
        <v>43708</v>
      </c>
      <c r="F372" s="61">
        <v>85188020.430000007</v>
      </c>
      <c r="G372" s="300">
        <v>1.06E-2</v>
      </c>
      <c r="H372" s="62">
        <v>75249.42</v>
      </c>
      <c r="I372" s="276">
        <f t="shared" si="120"/>
        <v>85188020.430000007</v>
      </c>
      <c r="J372" s="300">
        <v>1.06E-2</v>
      </c>
      <c r="K372" s="61">
        <f t="shared" si="121"/>
        <v>75249.41804650001</v>
      </c>
      <c r="L372" s="62">
        <f t="shared" si="109"/>
        <v>0</v>
      </c>
      <c r="M372" t="s">
        <v>10</v>
      </c>
      <c r="O372" s="3" t="str">
        <f t="shared" si="122"/>
        <v>E312</v>
      </c>
      <c r="P372" s="4"/>
      <c r="Q372" s="245">
        <f t="shared" si="114"/>
        <v>0</v>
      </c>
      <c r="S372" s="243"/>
      <c r="T372" s="243"/>
      <c r="V372" s="243"/>
      <c r="W372" s="243"/>
      <c r="Y372" s="243"/>
    </row>
    <row r="373" spans="1:25" outlineLevel="2" x14ac:dyDescent="0.25">
      <c r="A373" s="3" t="s">
        <v>59</v>
      </c>
      <c r="B373" s="3" t="str">
        <f t="shared" si="119"/>
        <v>E312 STM Boiler, Goldendale OP-9</v>
      </c>
      <c r="C373" s="3" t="s">
        <v>9</v>
      </c>
      <c r="D373" s="3"/>
      <c r="E373" s="256">
        <v>43738</v>
      </c>
      <c r="F373" s="61">
        <v>85188020.430000007</v>
      </c>
      <c r="G373" s="300">
        <v>1.06E-2</v>
      </c>
      <c r="H373" s="62">
        <v>75249.42</v>
      </c>
      <c r="I373" s="276">
        <f t="shared" si="120"/>
        <v>85188020.430000007</v>
      </c>
      <c r="J373" s="300">
        <v>1.06E-2</v>
      </c>
      <c r="K373" s="61">
        <f t="shared" si="121"/>
        <v>75249.41804650001</v>
      </c>
      <c r="L373" s="62">
        <f t="shared" si="109"/>
        <v>0</v>
      </c>
      <c r="M373" t="s">
        <v>10</v>
      </c>
      <c r="O373" s="3" t="str">
        <f t="shared" si="122"/>
        <v>E312</v>
      </c>
      <c r="P373" s="4"/>
      <c r="Q373" s="245">
        <f t="shared" si="114"/>
        <v>0</v>
      </c>
      <c r="S373" s="243"/>
      <c r="T373" s="243"/>
      <c r="V373" s="243"/>
      <c r="W373" s="243"/>
      <c r="Y373" s="243"/>
    </row>
    <row r="374" spans="1:25" outlineLevel="2" x14ac:dyDescent="0.25">
      <c r="A374" s="3" t="s">
        <v>59</v>
      </c>
      <c r="B374" s="3" t="str">
        <f t="shared" si="119"/>
        <v>E312 STM Boiler, Goldendale OP-10</v>
      </c>
      <c r="C374" s="3" t="s">
        <v>9</v>
      </c>
      <c r="D374" s="3"/>
      <c r="E374" s="256">
        <v>43769</v>
      </c>
      <c r="F374" s="61">
        <v>85188020.430000007</v>
      </c>
      <c r="G374" s="300">
        <v>1.06E-2</v>
      </c>
      <c r="H374" s="62">
        <v>75249.42</v>
      </c>
      <c r="I374" s="276">
        <f t="shared" si="120"/>
        <v>85188020.430000007</v>
      </c>
      <c r="J374" s="300">
        <v>1.06E-2</v>
      </c>
      <c r="K374" s="61">
        <f t="shared" si="121"/>
        <v>75249.41804650001</v>
      </c>
      <c r="L374" s="62">
        <f t="shared" si="109"/>
        <v>0</v>
      </c>
      <c r="M374" t="s">
        <v>10</v>
      </c>
      <c r="O374" s="3" t="str">
        <f t="shared" si="122"/>
        <v>E312</v>
      </c>
      <c r="P374" s="4"/>
      <c r="Q374" s="245">
        <f t="shared" si="114"/>
        <v>0</v>
      </c>
      <c r="S374" s="243"/>
      <c r="T374" s="243"/>
      <c r="V374" s="243"/>
      <c r="W374" s="243"/>
      <c r="Y374" s="243"/>
    </row>
    <row r="375" spans="1:25" outlineLevel="2" x14ac:dyDescent="0.25">
      <c r="A375" s="3" t="s">
        <v>59</v>
      </c>
      <c r="B375" s="3" t="str">
        <f t="shared" si="119"/>
        <v>E312 STM Boiler, Goldendale OP-11</v>
      </c>
      <c r="C375" s="3" t="s">
        <v>9</v>
      </c>
      <c r="D375" s="3"/>
      <c r="E375" s="256">
        <v>43799</v>
      </c>
      <c r="F375" s="61">
        <v>85188020.430000007</v>
      </c>
      <c r="G375" s="300">
        <v>1.06E-2</v>
      </c>
      <c r="H375" s="62">
        <v>75249.42</v>
      </c>
      <c r="I375" s="276">
        <f t="shared" si="120"/>
        <v>85188020.430000007</v>
      </c>
      <c r="J375" s="300">
        <v>1.06E-2</v>
      </c>
      <c r="K375" s="61">
        <f t="shared" si="121"/>
        <v>75249.41804650001</v>
      </c>
      <c r="L375" s="62">
        <f t="shared" si="109"/>
        <v>0</v>
      </c>
      <c r="M375" t="s">
        <v>10</v>
      </c>
      <c r="O375" s="3" t="str">
        <f t="shared" si="122"/>
        <v>E312</v>
      </c>
      <c r="P375" s="4"/>
      <c r="Q375" s="245">
        <f t="shared" si="114"/>
        <v>0</v>
      </c>
      <c r="S375" s="243"/>
      <c r="T375" s="243"/>
      <c r="V375" s="243"/>
      <c r="W375" s="243"/>
      <c r="Y375" s="243"/>
    </row>
    <row r="376" spans="1:25" outlineLevel="2" x14ac:dyDescent="0.25">
      <c r="A376" s="3" t="s">
        <v>59</v>
      </c>
      <c r="B376" s="3" t="str">
        <f t="shared" si="119"/>
        <v>E312 STM Boiler, Goldendale OP-12</v>
      </c>
      <c r="C376" s="3" t="s">
        <v>9</v>
      </c>
      <c r="D376" s="3"/>
      <c r="E376" s="256">
        <v>43830</v>
      </c>
      <c r="F376" s="61">
        <v>85188020.430000007</v>
      </c>
      <c r="G376" s="300">
        <v>1.06E-2</v>
      </c>
      <c r="H376" s="62">
        <v>75249.42</v>
      </c>
      <c r="I376" s="276">
        <f t="shared" si="120"/>
        <v>85188020.430000007</v>
      </c>
      <c r="J376" s="300">
        <v>1.06E-2</v>
      </c>
      <c r="K376" s="61">
        <f t="shared" si="121"/>
        <v>75249.41804650001</v>
      </c>
      <c r="L376" s="62">
        <f t="shared" si="109"/>
        <v>0</v>
      </c>
      <c r="M376" t="s">
        <v>10</v>
      </c>
      <c r="O376" s="3" t="str">
        <f t="shared" si="122"/>
        <v>E312</v>
      </c>
      <c r="P376" s="4"/>
      <c r="Q376" s="245">
        <f t="shared" si="114"/>
        <v>0</v>
      </c>
      <c r="S376" s="243"/>
      <c r="T376" s="243"/>
      <c r="V376" s="243"/>
      <c r="W376" s="243"/>
      <c r="Y376" s="243"/>
    </row>
    <row r="377" spans="1:25" outlineLevel="2" x14ac:dyDescent="0.25">
      <c r="A377" s="3" t="s">
        <v>59</v>
      </c>
      <c r="B377" s="3" t="str">
        <f t="shared" si="119"/>
        <v>E312 STM Boiler, Goldendale OP-1</v>
      </c>
      <c r="C377" s="3" t="s">
        <v>9</v>
      </c>
      <c r="D377" s="3"/>
      <c r="E377" s="256">
        <v>43861</v>
      </c>
      <c r="F377" s="61">
        <v>85188020.430000007</v>
      </c>
      <c r="G377" s="300">
        <v>1.06E-2</v>
      </c>
      <c r="H377" s="62">
        <v>75249.42</v>
      </c>
      <c r="I377" s="276">
        <f t="shared" si="120"/>
        <v>85188020.430000007</v>
      </c>
      <c r="J377" s="300">
        <v>1.06E-2</v>
      </c>
      <c r="K377" s="61">
        <f t="shared" si="121"/>
        <v>75249.41804650001</v>
      </c>
      <c r="L377" s="62">
        <f t="shared" si="109"/>
        <v>0</v>
      </c>
      <c r="M377" t="s">
        <v>10</v>
      </c>
      <c r="O377" s="3" t="str">
        <f t="shared" si="122"/>
        <v>E312</v>
      </c>
      <c r="P377" s="4"/>
      <c r="Q377" s="245">
        <f t="shared" si="114"/>
        <v>0</v>
      </c>
      <c r="S377" s="243"/>
      <c r="T377" s="243"/>
      <c r="V377" s="243"/>
      <c r="W377" s="243"/>
      <c r="Y377" s="243"/>
    </row>
    <row r="378" spans="1:25" outlineLevel="2" x14ac:dyDescent="0.25">
      <c r="A378" s="3" t="s">
        <v>59</v>
      </c>
      <c r="B378" s="3" t="str">
        <f t="shared" si="119"/>
        <v>E312 STM Boiler, Goldendale OP-2</v>
      </c>
      <c r="C378" s="3" t="s">
        <v>9</v>
      </c>
      <c r="D378" s="3"/>
      <c r="E378" s="256">
        <v>43889</v>
      </c>
      <c r="F378" s="61">
        <v>85188020.430000007</v>
      </c>
      <c r="G378" s="300">
        <v>1.06E-2</v>
      </c>
      <c r="H378" s="62">
        <v>75249.42</v>
      </c>
      <c r="I378" s="276">
        <f t="shared" si="120"/>
        <v>85188020.430000007</v>
      </c>
      <c r="J378" s="300">
        <v>1.06E-2</v>
      </c>
      <c r="K378" s="61">
        <f t="shared" si="121"/>
        <v>75249.41804650001</v>
      </c>
      <c r="L378" s="62">
        <f t="shared" si="109"/>
        <v>0</v>
      </c>
      <c r="M378" t="s">
        <v>10</v>
      </c>
      <c r="O378" s="3" t="str">
        <f t="shared" si="122"/>
        <v>E312</v>
      </c>
      <c r="P378" s="4"/>
      <c r="Q378" s="245">
        <f t="shared" si="114"/>
        <v>0</v>
      </c>
      <c r="S378" s="243"/>
      <c r="T378" s="243"/>
      <c r="V378" s="243"/>
      <c r="W378" s="243"/>
      <c r="Y378" s="243"/>
    </row>
    <row r="379" spans="1:25" outlineLevel="2" x14ac:dyDescent="0.25">
      <c r="A379" s="3" t="s">
        <v>59</v>
      </c>
      <c r="B379" s="3" t="str">
        <f t="shared" si="119"/>
        <v>E312 STM Boiler, Goldendale OP-3</v>
      </c>
      <c r="C379" s="3" t="s">
        <v>9</v>
      </c>
      <c r="D379" s="3"/>
      <c r="E379" s="256">
        <v>43921</v>
      </c>
      <c r="F379" s="61">
        <v>85188020.430000007</v>
      </c>
      <c r="G379" s="300">
        <v>1.06E-2</v>
      </c>
      <c r="H379" s="62">
        <v>75249.42</v>
      </c>
      <c r="I379" s="276">
        <f t="shared" si="120"/>
        <v>85188020.430000007</v>
      </c>
      <c r="J379" s="300">
        <v>1.06E-2</v>
      </c>
      <c r="K379" s="61">
        <f t="shared" si="121"/>
        <v>75249.41804650001</v>
      </c>
      <c r="L379" s="62">
        <f t="shared" si="109"/>
        <v>0</v>
      </c>
      <c r="M379" t="s">
        <v>10</v>
      </c>
      <c r="O379" s="3" t="str">
        <f t="shared" si="122"/>
        <v>E312</v>
      </c>
      <c r="P379" s="4"/>
      <c r="Q379" s="245">
        <f t="shared" si="114"/>
        <v>0</v>
      </c>
      <c r="S379" s="243"/>
      <c r="T379" s="243"/>
      <c r="V379" s="243"/>
      <c r="W379" s="243"/>
      <c r="Y379" s="243"/>
    </row>
    <row r="380" spans="1:25" outlineLevel="2" x14ac:dyDescent="0.25">
      <c r="A380" s="3" t="s">
        <v>59</v>
      </c>
      <c r="B380" s="3" t="str">
        <f t="shared" si="119"/>
        <v>E312 STM Boiler, Goldendale OP-4</v>
      </c>
      <c r="C380" s="3" t="s">
        <v>9</v>
      </c>
      <c r="D380" s="3"/>
      <c r="E380" s="256">
        <v>43951</v>
      </c>
      <c r="F380" s="61">
        <v>85188020.430000007</v>
      </c>
      <c r="G380" s="300">
        <v>1.06E-2</v>
      </c>
      <c r="H380" s="62">
        <v>75249.42</v>
      </c>
      <c r="I380" s="276">
        <f t="shared" si="120"/>
        <v>85188020.430000007</v>
      </c>
      <c r="J380" s="300">
        <v>1.06E-2</v>
      </c>
      <c r="K380" s="61">
        <f t="shared" si="121"/>
        <v>75249.41804650001</v>
      </c>
      <c r="L380" s="62">
        <f t="shared" si="109"/>
        <v>0</v>
      </c>
      <c r="M380" t="s">
        <v>10</v>
      </c>
      <c r="O380" s="3" t="str">
        <f t="shared" si="122"/>
        <v>E312</v>
      </c>
      <c r="P380" s="4"/>
      <c r="Q380" s="245">
        <f t="shared" si="114"/>
        <v>0</v>
      </c>
      <c r="S380" s="243"/>
      <c r="T380" s="243"/>
      <c r="V380" s="243"/>
      <c r="W380" s="243"/>
      <c r="Y380" s="243"/>
    </row>
    <row r="381" spans="1:25" outlineLevel="2" x14ac:dyDescent="0.25">
      <c r="A381" s="3" t="s">
        <v>59</v>
      </c>
      <c r="B381" s="3" t="str">
        <f t="shared" si="119"/>
        <v>E312 STM Boiler, Goldendale OP-5</v>
      </c>
      <c r="C381" s="3" t="s">
        <v>9</v>
      </c>
      <c r="D381" s="3"/>
      <c r="E381" s="256">
        <v>43982</v>
      </c>
      <c r="F381" s="61">
        <v>85188020.430000007</v>
      </c>
      <c r="G381" s="300">
        <v>1.06E-2</v>
      </c>
      <c r="H381" s="62">
        <v>75249.42</v>
      </c>
      <c r="I381" s="276">
        <f t="shared" si="120"/>
        <v>85188020.430000007</v>
      </c>
      <c r="J381" s="300">
        <v>1.06E-2</v>
      </c>
      <c r="K381" s="61">
        <f t="shared" si="121"/>
        <v>75249.41804650001</v>
      </c>
      <c r="L381" s="62">
        <f t="shared" si="109"/>
        <v>0</v>
      </c>
      <c r="M381" t="s">
        <v>10</v>
      </c>
      <c r="O381" s="3" t="str">
        <f t="shared" si="122"/>
        <v>E312</v>
      </c>
      <c r="P381" s="4"/>
      <c r="Q381" s="245">
        <f t="shared" si="114"/>
        <v>0</v>
      </c>
      <c r="S381" s="243"/>
      <c r="T381" s="243"/>
      <c r="V381" s="243"/>
      <c r="W381" s="243"/>
      <c r="Y381" s="243"/>
    </row>
    <row r="382" spans="1:25" outlineLevel="2" x14ac:dyDescent="0.25">
      <c r="A382" s="3" t="s">
        <v>59</v>
      </c>
      <c r="B382" s="3" t="str">
        <f t="shared" si="119"/>
        <v>E312 STM Boiler, Goldendale OP-6</v>
      </c>
      <c r="C382" s="3" t="s">
        <v>9</v>
      </c>
      <c r="D382" s="3"/>
      <c r="E382" s="256">
        <v>44012</v>
      </c>
      <c r="F382" s="61">
        <v>85188020.430000007</v>
      </c>
      <c r="G382" s="300">
        <v>1.06E-2</v>
      </c>
      <c r="H382" s="62">
        <v>75249.42</v>
      </c>
      <c r="I382" s="276">
        <f t="shared" si="120"/>
        <v>85188020.430000007</v>
      </c>
      <c r="J382" s="300">
        <v>1.06E-2</v>
      </c>
      <c r="K382" s="61">
        <f t="shared" si="121"/>
        <v>75249.41804650001</v>
      </c>
      <c r="L382" s="62">
        <f t="shared" si="109"/>
        <v>0</v>
      </c>
      <c r="M382" t="s">
        <v>10</v>
      </c>
      <c r="O382" s="3" t="str">
        <f t="shared" si="122"/>
        <v>E312</v>
      </c>
      <c r="P382" s="4"/>
      <c r="Q382" s="245">
        <f t="shared" si="114"/>
        <v>85188020.430000007</v>
      </c>
      <c r="S382" s="243">
        <f>AVERAGE(F371:F382)-F382</f>
        <v>0</v>
      </c>
      <c r="T382" s="243">
        <f>AVERAGE(I371:I382)-I382</f>
        <v>0</v>
      </c>
      <c r="V382" s="243"/>
      <c r="W382" s="243"/>
      <c r="Y382" s="243"/>
    </row>
    <row r="383" spans="1:25" ht="15.75" outlineLevel="1" thickBot="1" x14ac:dyDescent="0.3">
      <c r="A383" s="5" t="s">
        <v>60</v>
      </c>
      <c r="C383" s="14" t="s">
        <v>12</v>
      </c>
      <c r="E383" s="255" t="s">
        <v>5</v>
      </c>
      <c r="F383" s="8"/>
      <c r="G383" s="299"/>
      <c r="H383" s="15">
        <f>SUBTOTAL(9,H371:H382)</f>
        <v>902993.04000000015</v>
      </c>
      <c r="I383" s="275"/>
      <c r="J383" s="299"/>
      <c r="K383" s="10">
        <f>SUBTOTAL(9,K371:K382)</f>
        <v>902993.01655800035</v>
      </c>
      <c r="L383" s="264">
        <f>SUBTOTAL(9,L371:L382)</f>
        <v>0</v>
      </c>
      <c r="O383" s="3" t="str">
        <f>LEFT(A383,5)</f>
        <v xml:space="preserve">E312 </v>
      </c>
      <c r="P383" s="4">
        <f>-L383</f>
        <v>0</v>
      </c>
      <c r="Q383" s="245">
        <f t="shared" si="114"/>
        <v>0</v>
      </c>
      <c r="S383" s="243"/>
    </row>
    <row r="384" spans="1:25" ht="15.75" outlineLevel="2" thickTop="1" x14ac:dyDescent="0.25">
      <c r="A384" s="273" t="s">
        <v>746</v>
      </c>
      <c r="B384" s="3" t="str">
        <f t="shared" ref="B384:B395" si="123">CONCATENATE(A384,"-",MONTH(E384))</f>
        <v>E312 STM Boiler, Mint Farm -7</v>
      </c>
      <c r="C384" s="3" t="s">
        <v>9</v>
      </c>
      <c r="D384" s="3"/>
      <c r="E384" s="256">
        <v>43676</v>
      </c>
      <c r="F384" s="61">
        <v>4269761.42</v>
      </c>
      <c r="G384" s="300">
        <v>3.27E-2</v>
      </c>
      <c r="H384" s="62">
        <v>11635.1</v>
      </c>
      <c r="I384" s="276">
        <f t="shared" ref="I384:I395" si="124">VLOOKUP(CONCATENATE(A384,"-6"),$B$8:$F$2996,5,FALSE)</f>
        <v>4368944.93</v>
      </c>
      <c r="J384" s="300">
        <v>3.27E-2</v>
      </c>
      <c r="K384" s="59">
        <f t="shared" ref="K384:K395" si="125">I384*J384/12</f>
        <v>11905.37493425</v>
      </c>
      <c r="L384" s="62">
        <f t="shared" si="109"/>
        <v>270.27</v>
      </c>
      <c r="M384" t="s">
        <v>10</v>
      </c>
      <c r="O384" s="3" t="str">
        <f t="shared" ref="O384:O395" si="126">LEFT(A384,4)</f>
        <v>E312</v>
      </c>
      <c r="P384" s="4"/>
      <c r="Q384" s="245">
        <f t="shared" si="114"/>
        <v>0</v>
      </c>
      <c r="S384" s="243"/>
      <c r="T384" s="243"/>
      <c r="V384" s="243"/>
      <c r="W384" s="243"/>
      <c r="Y384" s="243"/>
    </row>
    <row r="385" spans="1:25" outlineLevel="2" x14ac:dyDescent="0.25">
      <c r="A385" s="273" t="s">
        <v>746</v>
      </c>
      <c r="B385" s="3" t="str">
        <f t="shared" si="123"/>
        <v>E312 STM Boiler, Mint Farm -8</v>
      </c>
      <c r="C385" s="3" t="s">
        <v>9</v>
      </c>
      <c r="D385" s="3"/>
      <c r="E385" s="256">
        <v>43708</v>
      </c>
      <c r="F385" s="61">
        <v>4269761.42</v>
      </c>
      <c r="G385" s="300">
        <v>3.27E-2</v>
      </c>
      <c r="H385" s="62">
        <v>11635.1</v>
      </c>
      <c r="I385" s="276">
        <f t="shared" si="124"/>
        <v>4368944.93</v>
      </c>
      <c r="J385" s="300">
        <v>3.27E-2</v>
      </c>
      <c r="K385" s="61">
        <f t="shared" si="125"/>
        <v>11905.37493425</v>
      </c>
      <c r="L385" s="62">
        <f t="shared" si="109"/>
        <v>270.27</v>
      </c>
      <c r="M385" t="s">
        <v>10</v>
      </c>
      <c r="O385" s="3" t="str">
        <f t="shared" si="126"/>
        <v>E312</v>
      </c>
      <c r="P385" s="4"/>
      <c r="Q385" s="245">
        <f t="shared" si="114"/>
        <v>0</v>
      </c>
      <c r="S385" s="243"/>
      <c r="T385" s="243"/>
      <c r="V385" s="243"/>
      <c r="W385" s="243"/>
      <c r="Y385" s="243"/>
    </row>
    <row r="386" spans="1:25" outlineLevel="2" x14ac:dyDescent="0.25">
      <c r="A386" s="273" t="s">
        <v>746</v>
      </c>
      <c r="B386" s="3" t="str">
        <f t="shared" si="123"/>
        <v>E312 STM Boiler, Mint Farm -9</v>
      </c>
      <c r="C386" s="3" t="s">
        <v>9</v>
      </c>
      <c r="D386" s="3"/>
      <c r="E386" s="256">
        <v>43738</v>
      </c>
      <c r="F386" s="61">
        <v>4269761.42</v>
      </c>
      <c r="G386" s="300">
        <v>3.27E-2</v>
      </c>
      <c r="H386" s="62">
        <v>11635.1</v>
      </c>
      <c r="I386" s="276">
        <f t="shared" si="124"/>
        <v>4368944.93</v>
      </c>
      <c r="J386" s="300">
        <v>3.27E-2</v>
      </c>
      <c r="K386" s="61">
        <f t="shared" si="125"/>
        <v>11905.37493425</v>
      </c>
      <c r="L386" s="62">
        <f t="shared" si="109"/>
        <v>270.27</v>
      </c>
      <c r="M386" t="s">
        <v>10</v>
      </c>
      <c r="O386" s="3" t="str">
        <f t="shared" si="126"/>
        <v>E312</v>
      </c>
      <c r="P386" s="4"/>
      <c r="Q386" s="245">
        <f t="shared" si="114"/>
        <v>0</v>
      </c>
      <c r="S386" s="243"/>
      <c r="T386" s="243"/>
      <c r="V386" s="243"/>
      <c r="W386" s="243"/>
      <c r="Y386" s="243"/>
    </row>
    <row r="387" spans="1:25" outlineLevel="2" x14ac:dyDescent="0.25">
      <c r="A387" s="273" t="s">
        <v>746</v>
      </c>
      <c r="B387" s="3" t="str">
        <f t="shared" si="123"/>
        <v>E312 STM Boiler, Mint Farm -10</v>
      </c>
      <c r="C387" s="3" t="s">
        <v>9</v>
      </c>
      <c r="D387" s="3"/>
      <c r="E387" s="256">
        <v>43769</v>
      </c>
      <c r="F387" s="61">
        <v>4269761.42</v>
      </c>
      <c r="G387" s="300">
        <v>3.27E-2</v>
      </c>
      <c r="H387" s="62">
        <v>11635.1</v>
      </c>
      <c r="I387" s="276">
        <f t="shared" si="124"/>
        <v>4368944.93</v>
      </c>
      <c r="J387" s="300">
        <v>3.27E-2</v>
      </c>
      <c r="K387" s="61">
        <f t="shared" si="125"/>
        <v>11905.37493425</v>
      </c>
      <c r="L387" s="62">
        <f t="shared" si="109"/>
        <v>270.27</v>
      </c>
      <c r="M387" t="s">
        <v>10</v>
      </c>
      <c r="O387" s="3" t="str">
        <f t="shared" si="126"/>
        <v>E312</v>
      </c>
      <c r="P387" s="4"/>
      <c r="Q387" s="245">
        <f t="shared" si="114"/>
        <v>0</v>
      </c>
      <c r="S387" s="243"/>
      <c r="T387" s="243"/>
      <c r="V387" s="243"/>
      <c r="W387" s="243"/>
      <c r="Y387" s="243"/>
    </row>
    <row r="388" spans="1:25" outlineLevel="2" x14ac:dyDescent="0.25">
      <c r="A388" s="273" t="s">
        <v>746</v>
      </c>
      <c r="B388" s="3" t="str">
        <f t="shared" si="123"/>
        <v>E312 STM Boiler, Mint Farm -11</v>
      </c>
      <c r="C388" s="3" t="s">
        <v>9</v>
      </c>
      <c r="D388" s="3"/>
      <c r="E388" s="256">
        <v>43799</v>
      </c>
      <c r="F388" s="61">
        <v>4368944.93</v>
      </c>
      <c r="G388" s="300">
        <v>3.27E-2</v>
      </c>
      <c r="H388" s="62">
        <v>11770.23</v>
      </c>
      <c r="I388" s="276">
        <f t="shared" si="124"/>
        <v>4368944.93</v>
      </c>
      <c r="J388" s="300">
        <v>3.27E-2</v>
      </c>
      <c r="K388" s="61">
        <f t="shared" si="125"/>
        <v>11905.37493425</v>
      </c>
      <c r="L388" s="62">
        <f t="shared" si="109"/>
        <v>135.13999999999999</v>
      </c>
      <c r="M388" t="s">
        <v>10</v>
      </c>
      <c r="O388" s="3" t="str">
        <f t="shared" si="126"/>
        <v>E312</v>
      </c>
      <c r="P388" s="4"/>
      <c r="Q388" s="245">
        <f t="shared" si="114"/>
        <v>0</v>
      </c>
      <c r="S388" s="243"/>
      <c r="T388" s="243"/>
      <c r="V388" s="243"/>
      <c r="W388" s="243"/>
      <c r="Y388" s="243"/>
    </row>
    <row r="389" spans="1:25" outlineLevel="2" x14ac:dyDescent="0.25">
      <c r="A389" s="273" t="s">
        <v>746</v>
      </c>
      <c r="B389" s="3" t="str">
        <f t="shared" si="123"/>
        <v>E312 STM Boiler, Mint Farm -12</v>
      </c>
      <c r="C389" s="3" t="s">
        <v>9</v>
      </c>
      <c r="D389" s="3"/>
      <c r="E389" s="256">
        <v>43830</v>
      </c>
      <c r="F389" s="61">
        <v>4368944.93</v>
      </c>
      <c r="G389" s="300">
        <v>3.27E-2</v>
      </c>
      <c r="H389" s="62">
        <v>11905.380000000001</v>
      </c>
      <c r="I389" s="276">
        <f t="shared" si="124"/>
        <v>4368944.93</v>
      </c>
      <c r="J389" s="300">
        <v>3.27E-2</v>
      </c>
      <c r="K389" s="61">
        <f t="shared" si="125"/>
        <v>11905.37493425</v>
      </c>
      <c r="L389" s="62">
        <f t="shared" si="109"/>
        <v>-0.01</v>
      </c>
      <c r="M389" t="s">
        <v>10</v>
      </c>
      <c r="O389" s="3" t="str">
        <f t="shared" si="126"/>
        <v>E312</v>
      </c>
      <c r="P389" s="4"/>
      <c r="Q389" s="245">
        <f t="shared" si="114"/>
        <v>0</v>
      </c>
      <c r="S389" s="243"/>
      <c r="T389" s="243"/>
      <c r="V389" s="243"/>
      <c r="W389" s="243"/>
      <c r="Y389" s="243"/>
    </row>
    <row r="390" spans="1:25" outlineLevel="2" x14ac:dyDescent="0.25">
      <c r="A390" s="273" t="s">
        <v>746</v>
      </c>
      <c r="B390" s="3" t="str">
        <f t="shared" si="123"/>
        <v>E312 STM Boiler, Mint Farm -1</v>
      </c>
      <c r="C390" s="3" t="s">
        <v>9</v>
      </c>
      <c r="D390" s="3"/>
      <c r="E390" s="256">
        <v>43861</v>
      </c>
      <c r="F390" s="61">
        <v>4368944.93</v>
      </c>
      <c r="G390" s="300">
        <v>3.27E-2</v>
      </c>
      <c r="H390" s="62">
        <v>11905.380000000001</v>
      </c>
      <c r="I390" s="276">
        <f t="shared" si="124"/>
        <v>4368944.93</v>
      </c>
      <c r="J390" s="300">
        <v>3.27E-2</v>
      </c>
      <c r="K390" s="61">
        <f t="shared" si="125"/>
        <v>11905.37493425</v>
      </c>
      <c r="L390" s="62">
        <f t="shared" si="109"/>
        <v>-0.01</v>
      </c>
      <c r="M390" t="s">
        <v>10</v>
      </c>
      <c r="O390" s="3" t="str">
        <f t="shared" si="126"/>
        <v>E312</v>
      </c>
      <c r="P390" s="4"/>
      <c r="Q390" s="245">
        <f t="shared" si="114"/>
        <v>0</v>
      </c>
      <c r="S390" s="243"/>
      <c r="T390" s="243"/>
      <c r="V390" s="243"/>
      <c r="W390" s="243"/>
      <c r="Y390" s="243"/>
    </row>
    <row r="391" spans="1:25" outlineLevel="2" x14ac:dyDescent="0.25">
      <c r="A391" s="273" t="s">
        <v>746</v>
      </c>
      <c r="B391" s="3" t="str">
        <f t="shared" si="123"/>
        <v>E312 STM Boiler, Mint Farm -2</v>
      </c>
      <c r="C391" s="3" t="s">
        <v>9</v>
      </c>
      <c r="D391" s="3"/>
      <c r="E391" s="256">
        <v>43889</v>
      </c>
      <c r="F391" s="61">
        <v>4368944.93</v>
      </c>
      <c r="G391" s="300">
        <v>3.27E-2</v>
      </c>
      <c r="H391" s="62">
        <v>11905.380000000001</v>
      </c>
      <c r="I391" s="276">
        <f t="shared" si="124"/>
        <v>4368944.93</v>
      </c>
      <c r="J391" s="300">
        <v>3.27E-2</v>
      </c>
      <c r="K391" s="61">
        <f t="shared" si="125"/>
        <v>11905.37493425</v>
      </c>
      <c r="L391" s="62">
        <f t="shared" si="109"/>
        <v>-0.01</v>
      </c>
      <c r="M391" t="s">
        <v>10</v>
      </c>
      <c r="O391" s="3" t="str">
        <f t="shared" si="126"/>
        <v>E312</v>
      </c>
      <c r="P391" s="4"/>
      <c r="Q391" s="245">
        <f t="shared" si="114"/>
        <v>0</v>
      </c>
      <c r="S391" s="243"/>
      <c r="T391" s="243"/>
      <c r="V391" s="243"/>
      <c r="W391" s="243"/>
      <c r="Y391" s="243"/>
    </row>
    <row r="392" spans="1:25" outlineLevel="2" x14ac:dyDescent="0.25">
      <c r="A392" s="273" t="s">
        <v>746</v>
      </c>
      <c r="B392" s="3" t="str">
        <f t="shared" si="123"/>
        <v>E312 STM Boiler, Mint Farm -3</v>
      </c>
      <c r="C392" s="3" t="s">
        <v>9</v>
      </c>
      <c r="D392" s="3"/>
      <c r="E392" s="256">
        <v>43921</v>
      </c>
      <c r="F392" s="61">
        <v>4368944.93</v>
      </c>
      <c r="G392" s="300">
        <v>3.27E-2</v>
      </c>
      <c r="H392" s="62">
        <v>11905.380000000001</v>
      </c>
      <c r="I392" s="276">
        <f t="shared" si="124"/>
        <v>4368944.93</v>
      </c>
      <c r="J392" s="300">
        <v>3.27E-2</v>
      </c>
      <c r="K392" s="61">
        <f t="shared" si="125"/>
        <v>11905.37493425</v>
      </c>
      <c r="L392" s="62">
        <f t="shared" si="109"/>
        <v>-0.01</v>
      </c>
      <c r="M392" t="s">
        <v>10</v>
      </c>
      <c r="O392" s="3" t="str">
        <f t="shared" si="126"/>
        <v>E312</v>
      </c>
      <c r="P392" s="4"/>
      <c r="Q392" s="245">
        <f t="shared" si="114"/>
        <v>0</v>
      </c>
      <c r="S392" s="243"/>
      <c r="T392" s="243"/>
      <c r="V392" s="243"/>
      <c r="W392" s="243"/>
      <c r="Y392" s="243"/>
    </row>
    <row r="393" spans="1:25" outlineLevel="2" x14ac:dyDescent="0.25">
      <c r="A393" s="273" t="s">
        <v>746</v>
      </c>
      <c r="B393" s="3" t="str">
        <f t="shared" si="123"/>
        <v>E312 STM Boiler, Mint Farm -4</v>
      </c>
      <c r="C393" s="3" t="s">
        <v>9</v>
      </c>
      <c r="D393" s="3"/>
      <c r="E393" s="256">
        <v>43951</v>
      </c>
      <c r="F393" s="61">
        <v>4368944.93</v>
      </c>
      <c r="G393" s="300">
        <v>3.27E-2</v>
      </c>
      <c r="H393" s="62">
        <v>11905.380000000001</v>
      </c>
      <c r="I393" s="276">
        <f t="shared" si="124"/>
        <v>4368944.93</v>
      </c>
      <c r="J393" s="300">
        <v>3.27E-2</v>
      </c>
      <c r="K393" s="61">
        <f t="shared" si="125"/>
        <v>11905.37493425</v>
      </c>
      <c r="L393" s="62">
        <f t="shared" si="109"/>
        <v>-0.01</v>
      </c>
      <c r="M393" t="s">
        <v>10</v>
      </c>
      <c r="O393" s="3" t="str">
        <f t="shared" si="126"/>
        <v>E312</v>
      </c>
      <c r="P393" s="4"/>
      <c r="Q393" s="245">
        <f t="shared" si="114"/>
        <v>0</v>
      </c>
      <c r="S393" s="243"/>
      <c r="T393" s="243"/>
      <c r="V393" s="243"/>
      <c r="W393" s="243"/>
      <c r="Y393" s="243"/>
    </row>
    <row r="394" spans="1:25" outlineLevel="2" x14ac:dyDescent="0.25">
      <c r="A394" s="273" t="s">
        <v>746</v>
      </c>
      <c r="B394" s="3" t="str">
        <f t="shared" si="123"/>
        <v>E312 STM Boiler, Mint Farm -5</v>
      </c>
      <c r="C394" s="3" t="s">
        <v>9</v>
      </c>
      <c r="D394" s="3"/>
      <c r="E394" s="256">
        <v>43982</v>
      </c>
      <c r="F394" s="61">
        <v>4368944.93</v>
      </c>
      <c r="G394" s="300">
        <v>3.27E-2</v>
      </c>
      <c r="H394" s="62">
        <v>11905.380000000001</v>
      </c>
      <c r="I394" s="276">
        <f t="shared" si="124"/>
        <v>4368944.93</v>
      </c>
      <c r="J394" s="300">
        <v>3.27E-2</v>
      </c>
      <c r="K394" s="61">
        <f t="shared" si="125"/>
        <v>11905.37493425</v>
      </c>
      <c r="L394" s="62">
        <f t="shared" si="109"/>
        <v>-0.01</v>
      </c>
      <c r="M394" t="s">
        <v>10</v>
      </c>
      <c r="O394" s="3" t="str">
        <f t="shared" si="126"/>
        <v>E312</v>
      </c>
      <c r="P394" s="4"/>
      <c r="Q394" s="245">
        <f t="shared" si="114"/>
        <v>0</v>
      </c>
      <c r="S394" s="243"/>
      <c r="T394" s="243"/>
      <c r="V394" s="243"/>
      <c r="W394" s="243"/>
      <c r="Y394" s="243"/>
    </row>
    <row r="395" spans="1:25" outlineLevel="2" x14ac:dyDescent="0.25">
      <c r="A395" s="273" t="s">
        <v>746</v>
      </c>
      <c r="B395" s="3" t="str">
        <f t="shared" si="123"/>
        <v>E312 STM Boiler, Mint Farm -6</v>
      </c>
      <c r="C395" s="3" t="s">
        <v>9</v>
      </c>
      <c r="D395" s="3"/>
      <c r="E395" s="256">
        <v>44012</v>
      </c>
      <c r="F395" s="61">
        <v>4368944.93</v>
      </c>
      <c r="G395" s="300">
        <v>3.27E-2</v>
      </c>
      <c r="H395" s="62">
        <v>11905.380000000001</v>
      </c>
      <c r="I395" s="276">
        <f t="shared" si="124"/>
        <v>4368944.93</v>
      </c>
      <c r="J395" s="300">
        <v>3.27E-2</v>
      </c>
      <c r="K395" s="61">
        <f t="shared" si="125"/>
        <v>11905.37493425</v>
      </c>
      <c r="L395" s="62">
        <f t="shared" si="109"/>
        <v>-0.01</v>
      </c>
      <c r="M395" t="s">
        <v>10</v>
      </c>
      <c r="O395" s="3" t="str">
        <f t="shared" si="126"/>
        <v>E312</v>
      </c>
      <c r="P395" s="4"/>
      <c r="Q395" s="245">
        <f t="shared" si="114"/>
        <v>4368944.93</v>
      </c>
      <c r="S395" s="243">
        <f>AVERAGE(F384:F395)-F395</f>
        <v>-33061.169999999925</v>
      </c>
      <c r="T395" s="243">
        <f>AVERAGE(I384:I395)-I395</f>
        <v>0</v>
      </c>
      <c r="V395" s="243"/>
      <c r="W395" s="243"/>
      <c r="Y395" s="243"/>
    </row>
    <row r="396" spans="1:25" ht="15.75" outlineLevel="1" thickBot="1" x14ac:dyDescent="0.3">
      <c r="A396" s="5" t="s">
        <v>61</v>
      </c>
      <c r="C396" s="14" t="s">
        <v>12</v>
      </c>
      <c r="E396" s="255" t="s">
        <v>5</v>
      </c>
      <c r="F396" s="8"/>
      <c r="G396" s="299"/>
      <c r="H396" s="15">
        <f>SUBTOTAL(9,H384:H395)</f>
        <v>141648.29000000004</v>
      </c>
      <c r="I396" s="275"/>
      <c r="J396" s="299"/>
      <c r="K396" s="10">
        <f>SUBTOTAL(9,K384:K395)</f>
        <v>142864.49921099996</v>
      </c>
      <c r="L396" s="264">
        <f>SUBTOTAL(9,L384:L395)</f>
        <v>1216.1499999999999</v>
      </c>
      <c r="O396" s="3" t="str">
        <f>LEFT(A396,5)</f>
        <v xml:space="preserve">E312 </v>
      </c>
      <c r="P396" s="4">
        <f>-L396</f>
        <v>-1216.1499999999999</v>
      </c>
      <c r="Q396" s="245">
        <f t="shared" si="114"/>
        <v>0</v>
      </c>
      <c r="S396" s="243"/>
    </row>
    <row r="397" spans="1:25" ht="15.75" outlineLevel="2" thickTop="1" x14ac:dyDescent="0.25">
      <c r="A397" s="3" t="s">
        <v>62</v>
      </c>
      <c r="B397" s="3" t="str">
        <f t="shared" ref="B397:B408" si="127">CONCATENATE(A397,"-",MONTH(E397))</f>
        <v>E312 STM Boiler, Mint Farm OP-7</v>
      </c>
      <c r="C397" s="3" t="s">
        <v>9</v>
      </c>
      <c r="D397" s="3"/>
      <c r="E397" s="256">
        <v>43676</v>
      </c>
      <c r="F397" s="61">
        <v>22428253.34</v>
      </c>
      <c r="G397" s="300">
        <v>3.27E-2</v>
      </c>
      <c r="H397" s="62">
        <v>61116.99</v>
      </c>
      <c r="I397" s="276">
        <f t="shared" ref="I397:I408" si="128">VLOOKUP(CONCATENATE(A397,"-6"),$B$8:$F$2996,5,FALSE)</f>
        <v>22428253.34</v>
      </c>
      <c r="J397" s="300">
        <v>3.27E-2</v>
      </c>
      <c r="K397" s="59">
        <f t="shared" ref="K397:K408" si="129">I397*J397/12</f>
        <v>61116.990351499997</v>
      </c>
      <c r="L397" s="62">
        <f t="shared" si="109"/>
        <v>0</v>
      </c>
      <c r="M397" t="s">
        <v>10</v>
      </c>
      <c r="O397" s="3" t="str">
        <f t="shared" ref="O397:O408" si="130">LEFT(A397,4)</f>
        <v>E312</v>
      </c>
      <c r="P397" s="4"/>
      <c r="Q397" s="245">
        <f t="shared" si="114"/>
        <v>0</v>
      </c>
      <c r="S397" s="243"/>
      <c r="T397" s="243"/>
      <c r="V397" s="243"/>
      <c r="W397" s="243"/>
      <c r="Y397" s="243"/>
    </row>
    <row r="398" spans="1:25" outlineLevel="2" x14ac:dyDescent="0.25">
      <c r="A398" s="3" t="s">
        <v>62</v>
      </c>
      <c r="B398" s="3" t="str">
        <f t="shared" si="127"/>
        <v>E312 STM Boiler, Mint Farm OP-8</v>
      </c>
      <c r="C398" s="3" t="s">
        <v>9</v>
      </c>
      <c r="D398" s="3"/>
      <c r="E398" s="256">
        <v>43708</v>
      </c>
      <c r="F398" s="61">
        <v>22428253.34</v>
      </c>
      <c r="G398" s="300">
        <v>3.27E-2</v>
      </c>
      <c r="H398" s="62">
        <v>61116.99</v>
      </c>
      <c r="I398" s="276">
        <f t="shared" si="128"/>
        <v>22428253.34</v>
      </c>
      <c r="J398" s="300">
        <v>3.27E-2</v>
      </c>
      <c r="K398" s="61">
        <f t="shared" si="129"/>
        <v>61116.990351499997</v>
      </c>
      <c r="L398" s="62">
        <f t="shared" si="109"/>
        <v>0</v>
      </c>
      <c r="M398" t="s">
        <v>10</v>
      </c>
      <c r="O398" s="3" t="str">
        <f t="shared" si="130"/>
        <v>E312</v>
      </c>
      <c r="P398" s="4"/>
      <c r="Q398" s="245">
        <f t="shared" si="114"/>
        <v>0</v>
      </c>
      <c r="S398" s="243"/>
      <c r="T398" s="243"/>
      <c r="V398" s="243"/>
      <c r="W398" s="243"/>
      <c r="Y398" s="243"/>
    </row>
    <row r="399" spans="1:25" outlineLevel="2" x14ac:dyDescent="0.25">
      <c r="A399" s="3" t="s">
        <v>62</v>
      </c>
      <c r="B399" s="3" t="str">
        <f t="shared" si="127"/>
        <v>E312 STM Boiler, Mint Farm OP-9</v>
      </c>
      <c r="C399" s="3" t="s">
        <v>9</v>
      </c>
      <c r="D399" s="3"/>
      <c r="E399" s="256">
        <v>43738</v>
      </c>
      <c r="F399" s="61">
        <v>22428253.34</v>
      </c>
      <c r="G399" s="300">
        <v>3.27E-2</v>
      </c>
      <c r="H399" s="62">
        <v>61116.99</v>
      </c>
      <c r="I399" s="276">
        <f t="shared" si="128"/>
        <v>22428253.34</v>
      </c>
      <c r="J399" s="300">
        <v>3.27E-2</v>
      </c>
      <c r="K399" s="61">
        <f t="shared" si="129"/>
        <v>61116.990351499997</v>
      </c>
      <c r="L399" s="62">
        <f t="shared" si="109"/>
        <v>0</v>
      </c>
      <c r="M399" t="s">
        <v>10</v>
      </c>
      <c r="O399" s="3" t="str">
        <f t="shared" si="130"/>
        <v>E312</v>
      </c>
      <c r="P399" s="4"/>
      <c r="Q399" s="245">
        <f t="shared" si="114"/>
        <v>0</v>
      </c>
      <c r="S399" s="243"/>
      <c r="T399" s="243"/>
      <c r="V399" s="243"/>
      <c r="W399" s="243"/>
      <c r="Y399" s="243"/>
    </row>
    <row r="400" spans="1:25" outlineLevel="2" x14ac:dyDescent="0.25">
      <c r="A400" s="3" t="s">
        <v>62</v>
      </c>
      <c r="B400" s="3" t="str">
        <f t="shared" si="127"/>
        <v>E312 STM Boiler, Mint Farm OP-10</v>
      </c>
      <c r="C400" s="3" t="s">
        <v>9</v>
      </c>
      <c r="D400" s="3"/>
      <c r="E400" s="256">
        <v>43769</v>
      </c>
      <c r="F400" s="61">
        <v>22428253.34</v>
      </c>
      <c r="G400" s="300">
        <v>3.27E-2</v>
      </c>
      <c r="H400" s="62">
        <v>61116.99</v>
      </c>
      <c r="I400" s="276">
        <f t="shared" si="128"/>
        <v>22428253.34</v>
      </c>
      <c r="J400" s="300">
        <v>3.27E-2</v>
      </c>
      <c r="K400" s="61">
        <f t="shared" si="129"/>
        <v>61116.990351499997</v>
      </c>
      <c r="L400" s="62">
        <f t="shared" si="109"/>
        <v>0</v>
      </c>
      <c r="M400" t="s">
        <v>10</v>
      </c>
      <c r="O400" s="3" t="str">
        <f t="shared" si="130"/>
        <v>E312</v>
      </c>
      <c r="P400" s="4"/>
      <c r="Q400" s="245">
        <f t="shared" si="114"/>
        <v>0</v>
      </c>
      <c r="S400" s="243"/>
      <c r="T400" s="243"/>
      <c r="V400" s="243"/>
      <c r="W400" s="243"/>
      <c r="Y400" s="243"/>
    </row>
    <row r="401" spans="1:25" outlineLevel="2" x14ac:dyDescent="0.25">
      <c r="A401" s="3" t="s">
        <v>62</v>
      </c>
      <c r="B401" s="3" t="str">
        <f t="shared" si="127"/>
        <v>E312 STM Boiler, Mint Farm OP-11</v>
      </c>
      <c r="C401" s="3" t="s">
        <v>9</v>
      </c>
      <c r="D401" s="3"/>
      <c r="E401" s="256">
        <v>43799</v>
      </c>
      <c r="F401" s="61">
        <v>22428253.34</v>
      </c>
      <c r="G401" s="300">
        <v>3.27E-2</v>
      </c>
      <c r="H401" s="62">
        <v>61116.99</v>
      </c>
      <c r="I401" s="276">
        <f t="shared" si="128"/>
        <v>22428253.34</v>
      </c>
      <c r="J401" s="300">
        <v>3.27E-2</v>
      </c>
      <c r="K401" s="61">
        <f t="shared" si="129"/>
        <v>61116.990351499997</v>
      </c>
      <c r="L401" s="62">
        <f t="shared" si="109"/>
        <v>0</v>
      </c>
      <c r="M401" t="s">
        <v>10</v>
      </c>
      <c r="O401" s="3" t="str">
        <f t="shared" si="130"/>
        <v>E312</v>
      </c>
      <c r="P401" s="4"/>
      <c r="Q401" s="245">
        <f t="shared" si="114"/>
        <v>0</v>
      </c>
      <c r="S401" s="243"/>
      <c r="T401" s="243"/>
      <c r="V401" s="243"/>
      <c r="W401" s="243"/>
      <c r="Y401" s="243"/>
    </row>
    <row r="402" spans="1:25" outlineLevel="2" x14ac:dyDescent="0.25">
      <c r="A402" s="3" t="s">
        <v>62</v>
      </c>
      <c r="B402" s="3" t="str">
        <f t="shared" si="127"/>
        <v>E312 STM Boiler, Mint Farm OP-12</v>
      </c>
      <c r="C402" s="3" t="s">
        <v>9</v>
      </c>
      <c r="D402" s="3"/>
      <c r="E402" s="256">
        <v>43830</v>
      </c>
      <c r="F402" s="61">
        <v>22428253.34</v>
      </c>
      <c r="G402" s="300">
        <v>3.27E-2</v>
      </c>
      <c r="H402" s="62">
        <v>61116.99</v>
      </c>
      <c r="I402" s="276">
        <f t="shared" si="128"/>
        <v>22428253.34</v>
      </c>
      <c r="J402" s="300">
        <v>3.27E-2</v>
      </c>
      <c r="K402" s="61">
        <f t="shared" si="129"/>
        <v>61116.990351499997</v>
      </c>
      <c r="L402" s="62">
        <f t="shared" si="109"/>
        <v>0</v>
      </c>
      <c r="M402" t="s">
        <v>10</v>
      </c>
      <c r="O402" s="3" t="str">
        <f t="shared" si="130"/>
        <v>E312</v>
      </c>
      <c r="P402" s="4"/>
      <c r="Q402" s="245">
        <f t="shared" si="114"/>
        <v>0</v>
      </c>
      <c r="S402" s="243"/>
      <c r="T402" s="243"/>
      <c r="V402" s="243"/>
      <c r="W402" s="243"/>
      <c r="Y402" s="243"/>
    </row>
    <row r="403" spans="1:25" outlineLevel="2" x14ac:dyDescent="0.25">
      <c r="A403" s="3" t="s">
        <v>62</v>
      </c>
      <c r="B403" s="3" t="str">
        <f t="shared" si="127"/>
        <v>E312 STM Boiler, Mint Farm OP-1</v>
      </c>
      <c r="C403" s="3" t="s">
        <v>9</v>
      </c>
      <c r="D403" s="3"/>
      <c r="E403" s="256">
        <v>43861</v>
      </c>
      <c r="F403" s="61">
        <v>22428253.34</v>
      </c>
      <c r="G403" s="300">
        <v>3.27E-2</v>
      </c>
      <c r="H403" s="62">
        <v>61116.99</v>
      </c>
      <c r="I403" s="276">
        <f t="shared" si="128"/>
        <v>22428253.34</v>
      </c>
      <c r="J403" s="300">
        <v>3.27E-2</v>
      </c>
      <c r="K403" s="61">
        <f t="shared" si="129"/>
        <v>61116.990351499997</v>
      </c>
      <c r="L403" s="62">
        <f t="shared" si="109"/>
        <v>0</v>
      </c>
      <c r="M403" t="s">
        <v>10</v>
      </c>
      <c r="O403" s="3" t="str">
        <f t="shared" si="130"/>
        <v>E312</v>
      </c>
      <c r="P403" s="4"/>
      <c r="Q403" s="245">
        <f t="shared" si="114"/>
        <v>0</v>
      </c>
      <c r="S403" s="243"/>
      <c r="T403" s="243"/>
      <c r="V403" s="243"/>
      <c r="W403" s="243"/>
      <c r="Y403" s="243"/>
    </row>
    <row r="404" spans="1:25" outlineLevel="2" x14ac:dyDescent="0.25">
      <c r="A404" s="3" t="s">
        <v>62</v>
      </c>
      <c r="B404" s="3" t="str">
        <f t="shared" si="127"/>
        <v>E312 STM Boiler, Mint Farm OP-2</v>
      </c>
      <c r="C404" s="3" t="s">
        <v>9</v>
      </c>
      <c r="D404" s="3"/>
      <c r="E404" s="256">
        <v>43889</v>
      </c>
      <c r="F404" s="61">
        <v>22428253.34</v>
      </c>
      <c r="G404" s="300">
        <v>3.27E-2</v>
      </c>
      <c r="H404" s="62">
        <v>61116.99</v>
      </c>
      <c r="I404" s="276">
        <f t="shared" si="128"/>
        <v>22428253.34</v>
      </c>
      <c r="J404" s="300">
        <v>3.27E-2</v>
      </c>
      <c r="K404" s="61">
        <f t="shared" si="129"/>
        <v>61116.990351499997</v>
      </c>
      <c r="L404" s="62">
        <f t="shared" ref="L404:L467" si="131">ROUND(K404-H404,2)</f>
        <v>0</v>
      </c>
      <c r="M404" t="s">
        <v>10</v>
      </c>
      <c r="O404" s="3" t="str">
        <f t="shared" si="130"/>
        <v>E312</v>
      </c>
      <c r="P404" s="4"/>
      <c r="Q404" s="245">
        <f t="shared" si="114"/>
        <v>0</v>
      </c>
      <c r="S404" s="243"/>
      <c r="T404" s="243"/>
      <c r="V404" s="243"/>
      <c r="W404" s="243"/>
      <c r="Y404" s="243"/>
    </row>
    <row r="405" spans="1:25" outlineLevel="2" x14ac:dyDescent="0.25">
      <c r="A405" s="3" t="s">
        <v>62</v>
      </c>
      <c r="B405" s="3" t="str">
        <f t="shared" si="127"/>
        <v>E312 STM Boiler, Mint Farm OP-3</v>
      </c>
      <c r="C405" s="3" t="s">
        <v>9</v>
      </c>
      <c r="D405" s="3"/>
      <c r="E405" s="256">
        <v>43921</v>
      </c>
      <c r="F405" s="61">
        <v>22428253.34</v>
      </c>
      <c r="G405" s="300">
        <v>3.27E-2</v>
      </c>
      <c r="H405" s="62">
        <v>61116.99</v>
      </c>
      <c r="I405" s="276">
        <f t="shared" si="128"/>
        <v>22428253.34</v>
      </c>
      <c r="J405" s="300">
        <v>3.27E-2</v>
      </c>
      <c r="K405" s="61">
        <f t="shared" si="129"/>
        <v>61116.990351499997</v>
      </c>
      <c r="L405" s="62">
        <f t="shared" si="131"/>
        <v>0</v>
      </c>
      <c r="M405" t="s">
        <v>10</v>
      </c>
      <c r="O405" s="3" t="str">
        <f t="shared" si="130"/>
        <v>E312</v>
      </c>
      <c r="P405" s="4"/>
      <c r="Q405" s="245">
        <f t="shared" si="114"/>
        <v>0</v>
      </c>
      <c r="S405" s="243"/>
      <c r="T405" s="243"/>
      <c r="V405" s="243"/>
      <c r="W405" s="243"/>
      <c r="Y405" s="243"/>
    </row>
    <row r="406" spans="1:25" outlineLevel="2" x14ac:dyDescent="0.25">
      <c r="A406" s="3" t="s">
        <v>62</v>
      </c>
      <c r="B406" s="3" t="str">
        <f t="shared" si="127"/>
        <v>E312 STM Boiler, Mint Farm OP-4</v>
      </c>
      <c r="C406" s="3" t="s">
        <v>9</v>
      </c>
      <c r="D406" s="3"/>
      <c r="E406" s="256">
        <v>43951</v>
      </c>
      <c r="F406" s="61">
        <v>22428253.34</v>
      </c>
      <c r="G406" s="300">
        <v>3.27E-2</v>
      </c>
      <c r="H406" s="62">
        <v>61116.99</v>
      </c>
      <c r="I406" s="276">
        <f t="shared" si="128"/>
        <v>22428253.34</v>
      </c>
      <c r="J406" s="300">
        <v>3.27E-2</v>
      </c>
      <c r="K406" s="61">
        <f t="shared" si="129"/>
        <v>61116.990351499997</v>
      </c>
      <c r="L406" s="62">
        <f t="shared" si="131"/>
        <v>0</v>
      </c>
      <c r="M406" t="s">
        <v>10</v>
      </c>
      <c r="O406" s="3" t="str">
        <f t="shared" si="130"/>
        <v>E312</v>
      </c>
      <c r="P406" s="4"/>
      <c r="Q406" s="245">
        <f t="shared" si="114"/>
        <v>0</v>
      </c>
      <c r="S406" s="243"/>
      <c r="T406" s="243"/>
      <c r="V406" s="243"/>
      <c r="W406" s="243"/>
      <c r="Y406" s="243"/>
    </row>
    <row r="407" spans="1:25" outlineLevel="2" x14ac:dyDescent="0.25">
      <c r="A407" s="3" t="s">
        <v>62</v>
      </c>
      <c r="B407" s="3" t="str">
        <f t="shared" si="127"/>
        <v>E312 STM Boiler, Mint Farm OP-5</v>
      </c>
      <c r="C407" s="3" t="s">
        <v>9</v>
      </c>
      <c r="D407" s="3"/>
      <c r="E407" s="256">
        <v>43982</v>
      </c>
      <c r="F407" s="61">
        <v>22428253.34</v>
      </c>
      <c r="G407" s="300">
        <v>3.27E-2</v>
      </c>
      <c r="H407" s="62">
        <v>61116.99</v>
      </c>
      <c r="I407" s="276">
        <f t="shared" si="128"/>
        <v>22428253.34</v>
      </c>
      <c r="J407" s="300">
        <v>3.27E-2</v>
      </c>
      <c r="K407" s="61">
        <f t="shared" si="129"/>
        <v>61116.990351499997</v>
      </c>
      <c r="L407" s="62">
        <f t="shared" si="131"/>
        <v>0</v>
      </c>
      <c r="M407" t="s">
        <v>10</v>
      </c>
      <c r="O407" s="3" t="str">
        <f t="shared" si="130"/>
        <v>E312</v>
      </c>
      <c r="P407" s="4"/>
      <c r="Q407" s="245">
        <f t="shared" si="114"/>
        <v>0</v>
      </c>
      <c r="S407" s="243"/>
      <c r="T407" s="243"/>
      <c r="V407" s="243"/>
      <c r="W407" s="243"/>
      <c r="Y407" s="243"/>
    </row>
    <row r="408" spans="1:25" outlineLevel="2" x14ac:dyDescent="0.25">
      <c r="A408" s="3" t="s">
        <v>62</v>
      </c>
      <c r="B408" s="3" t="str">
        <f t="shared" si="127"/>
        <v>E312 STM Boiler, Mint Farm OP-6</v>
      </c>
      <c r="C408" s="3" t="s">
        <v>9</v>
      </c>
      <c r="D408" s="3"/>
      <c r="E408" s="256">
        <v>44012</v>
      </c>
      <c r="F408" s="61">
        <v>22428253.34</v>
      </c>
      <c r="G408" s="300">
        <v>3.27E-2</v>
      </c>
      <c r="H408" s="62">
        <v>61116.99</v>
      </c>
      <c r="I408" s="276">
        <f t="shared" si="128"/>
        <v>22428253.34</v>
      </c>
      <c r="J408" s="300">
        <v>3.27E-2</v>
      </c>
      <c r="K408" s="61">
        <f t="shared" si="129"/>
        <v>61116.990351499997</v>
      </c>
      <c r="L408" s="62">
        <f t="shared" si="131"/>
        <v>0</v>
      </c>
      <c r="M408" t="s">
        <v>10</v>
      </c>
      <c r="O408" s="3" t="str">
        <f t="shared" si="130"/>
        <v>E312</v>
      </c>
      <c r="P408" s="4"/>
      <c r="Q408" s="245">
        <f t="shared" si="114"/>
        <v>22428253.34</v>
      </c>
      <c r="S408" s="243">
        <f>AVERAGE(F397:F408)-F408</f>
        <v>0</v>
      </c>
      <c r="T408" s="243">
        <f>AVERAGE(I397:I408)-I408</f>
        <v>0</v>
      </c>
      <c r="V408" s="243"/>
      <c r="W408" s="243"/>
      <c r="Y408" s="243"/>
    </row>
    <row r="409" spans="1:25" ht="15.75" outlineLevel="1" thickBot="1" x14ac:dyDescent="0.3">
      <c r="A409" s="5" t="s">
        <v>63</v>
      </c>
      <c r="C409" s="14" t="s">
        <v>12</v>
      </c>
      <c r="E409" s="255" t="s">
        <v>5</v>
      </c>
      <c r="F409" s="8"/>
      <c r="G409" s="299"/>
      <c r="H409" s="15">
        <f>SUBTOTAL(9,H397:H408)</f>
        <v>733403.88</v>
      </c>
      <c r="I409" s="275"/>
      <c r="J409" s="299"/>
      <c r="K409" s="10">
        <f>SUBTOTAL(9,K397:K408)</f>
        <v>733403.88421799999</v>
      </c>
      <c r="L409" s="264">
        <f>SUBTOTAL(9,L397:L408)</f>
        <v>0</v>
      </c>
      <c r="O409" s="3" t="str">
        <f>LEFT(A409,5)</f>
        <v xml:space="preserve">E312 </v>
      </c>
      <c r="P409" s="4">
        <f>-L409</f>
        <v>0</v>
      </c>
      <c r="Q409" s="245">
        <f t="shared" si="114"/>
        <v>0</v>
      </c>
      <c r="S409" s="243"/>
    </row>
    <row r="410" spans="1:25" ht="15.75" outlineLevel="2" thickTop="1" x14ac:dyDescent="0.25">
      <c r="A410" s="273" t="s">
        <v>747</v>
      </c>
      <c r="B410" s="3" t="str">
        <f t="shared" ref="B410:B421" si="132">CONCATENATE(A410,"-",MONTH(E410))</f>
        <v>E312 STM Boiler, Sumas -7</v>
      </c>
      <c r="C410" s="3" t="s">
        <v>9</v>
      </c>
      <c r="D410" s="3"/>
      <c r="E410" s="256">
        <v>43676</v>
      </c>
      <c r="F410" s="61">
        <v>400416.53</v>
      </c>
      <c r="G410" s="300">
        <v>0.01</v>
      </c>
      <c r="H410" s="62">
        <v>333.68</v>
      </c>
      <c r="I410" s="276">
        <f t="shared" ref="I410:I421" si="133">VLOOKUP(CONCATENATE(A410,"-6"),$B$8:$F$2996,5,FALSE)</f>
        <v>400416.53</v>
      </c>
      <c r="J410" s="300">
        <v>0.01</v>
      </c>
      <c r="K410" s="59">
        <f t="shared" ref="K410:K421" si="134">I410*J410/12</f>
        <v>333.6804416666667</v>
      </c>
      <c r="L410" s="62">
        <f t="shared" si="131"/>
        <v>0</v>
      </c>
      <c r="M410" t="s">
        <v>10</v>
      </c>
      <c r="O410" s="3" t="str">
        <f t="shared" ref="O410:O421" si="135">LEFT(A410,4)</f>
        <v>E312</v>
      </c>
      <c r="P410" s="4"/>
      <c r="Q410" s="245">
        <f t="shared" si="114"/>
        <v>0</v>
      </c>
      <c r="S410" s="243"/>
      <c r="T410" s="243"/>
      <c r="V410" s="243"/>
      <c r="W410" s="243"/>
      <c r="Y410" s="243"/>
    </row>
    <row r="411" spans="1:25" outlineLevel="2" x14ac:dyDescent="0.25">
      <c r="A411" s="273" t="s">
        <v>747</v>
      </c>
      <c r="B411" s="3" t="str">
        <f t="shared" si="132"/>
        <v>E312 STM Boiler, Sumas -8</v>
      </c>
      <c r="C411" s="3" t="s">
        <v>9</v>
      </c>
      <c r="D411" s="3"/>
      <c r="E411" s="256">
        <v>43708</v>
      </c>
      <c r="F411" s="61">
        <v>400416.53</v>
      </c>
      <c r="G411" s="300">
        <v>0.01</v>
      </c>
      <c r="H411" s="62">
        <v>333.68</v>
      </c>
      <c r="I411" s="276">
        <f t="shared" si="133"/>
        <v>400416.53</v>
      </c>
      <c r="J411" s="300">
        <v>0.01</v>
      </c>
      <c r="K411" s="61">
        <f t="shared" si="134"/>
        <v>333.6804416666667</v>
      </c>
      <c r="L411" s="62">
        <f t="shared" si="131"/>
        <v>0</v>
      </c>
      <c r="M411" t="s">
        <v>10</v>
      </c>
      <c r="O411" s="3" t="str">
        <f t="shared" si="135"/>
        <v>E312</v>
      </c>
      <c r="P411" s="4"/>
      <c r="Q411" s="245">
        <f t="shared" si="114"/>
        <v>0</v>
      </c>
      <c r="S411" s="243"/>
      <c r="T411" s="243"/>
      <c r="V411" s="243"/>
      <c r="W411" s="243"/>
      <c r="Y411" s="243"/>
    </row>
    <row r="412" spans="1:25" outlineLevel="2" x14ac:dyDescent="0.25">
      <c r="A412" s="273" t="s">
        <v>747</v>
      </c>
      <c r="B412" s="3" t="str">
        <f t="shared" si="132"/>
        <v>E312 STM Boiler, Sumas -9</v>
      </c>
      <c r="C412" s="3" t="s">
        <v>9</v>
      </c>
      <c r="D412" s="3"/>
      <c r="E412" s="256">
        <v>43738</v>
      </c>
      <c r="F412" s="61">
        <v>400416.53</v>
      </c>
      <c r="G412" s="300">
        <v>0.01</v>
      </c>
      <c r="H412" s="62">
        <v>333.68</v>
      </c>
      <c r="I412" s="276">
        <f t="shared" si="133"/>
        <v>400416.53</v>
      </c>
      <c r="J412" s="300">
        <v>0.01</v>
      </c>
      <c r="K412" s="61">
        <f t="shared" si="134"/>
        <v>333.6804416666667</v>
      </c>
      <c r="L412" s="62">
        <f t="shared" si="131"/>
        <v>0</v>
      </c>
      <c r="M412" t="s">
        <v>10</v>
      </c>
      <c r="O412" s="3" t="str">
        <f t="shared" si="135"/>
        <v>E312</v>
      </c>
      <c r="P412" s="4"/>
      <c r="Q412" s="245">
        <f t="shared" si="114"/>
        <v>0</v>
      </c>
      <c r="S412" s="243"/>
      <c r="T412" s="243"/>
      <c r="V412" s="243"/>
      <c r="W412" s="243"/>
      <c r="Y412" s="243"/>
    </row>
    <row r="413" spans="1:25" outlineLevel="2" x14ac:dyDescent="0.25">
      <c r="A413" s="273" t="s">
        <v>747</v>
      </c>
      <c r="B413" s="3" t="str">
        <f t="shared" si="132"/>
        <v>E312 STM Boiler, Sumas -10</v>
      </c>
      <c r="C413" s="3" t="s">
        <v>9</v>
      </c>
      <c r="D413" s="3"/>
      <c r="E413" s="256">
        <v>43769</v>
      </c>
      <c r="F413" s="61">
        <v>400416.53</v>
      </c>
      <c r="G413" s="300">
        <v>0.01</v>
      </c>
      <c r="H413" s="62">
        <v>333.68</v>
      </c>
      <c r="I413" s="276">
        <f t="shared" si="133"/>
        <v>400416.53</v>
      </c>
      <c r="J413" s="300">
        <v>0.01</v>
      </c>
      <c r="K413" s="61">
        <f t="shared" si="134"/>
        <v>333.6804416666667</v>
      </c>
      <c r="L413" s="62">
        <f t="shared" si="131"/>
        <v>0</v>
      </c>
      <c r="M413" t="s">
        <v>10</v>
      </c>
      <c r="O413" s="3" t="str">
        <f t="shared" si="135"/>
        <v>E312</v>
      </c>
      <c r="P413" s="4"/>
      <c r="Q413" s="245">
        <f t="shared" si="114"/>
        <v>0</v>
      </c>
      <c r="S413" s="243"/>
      <c r="T413" s="243"/>
      <c r="V413" s="243"/>
      <c r="W413" s="243"/>
      <c r="Y413" s="243"/>
    </row>
    <row r="414" spans="1:25" outlineLevel="2" x14ac:dyDescent="0.25">
      <c r="A414" s="273" t="s">
        <v>747</v>
      </c>
      <c r="B414" s="3" t="str">
        <f t="shared" si="132"/>
        <v>E312 STM Boiler, Sumas -11</v>
      </c>
      <c r="C414" s="3" t="s">
        <v>9</v>
      </c>
      <c r="D414" s="3"/>
      <c r="E414" s="256">
        <v>43799</v>
      </c>
      <c r="F414" s="61">
        <v>400416.53</v>
      </c>
      <c r="G414" s="300">
        <v>0.01</v>
      </c>
      <c r="H414" s="62">
        <v>333.68</v>
      </c>
      <c r="I414" s="276">
        <f t="shared" si="133"/>
        <v>400416.53</v>
      </c>
      <c r="J414" s="300">
        <v>0.01</v>
      </c>
      <c r="K414" s="61">
        <f t="shared" si="134"/>
        <v>333.6804416666667</v>
      </c>
      <c r="L414" s="62">
        <f t="shared" si="131"/>
        <v>0</v>
      </c>
      <c r="M414" t="s">
        <v>10</v>
      </c>
      <c r="O414" s="3" t="str">
        <f t="shared" si="135"/>
        <v>E312</v>
      </c>
      <c r="P414" s="4"/>
      <c r="Q414" s="245">
        <f t="shared" si="114"/>
        <v>0</v>
      </c>
      <c r="S414" s="243"/>
      <c r="T414" s="243"/>
      <c r="V414" s="243"/>
      <c r="W414" s="243"/>
      <c r="Y414" s="243"/>
    </row>
    <row r="415" spans="1:25" outlineLevel="2" x14ac:dyDescent="0.25">
      <c r="A415" s="273" t="s">
        <v>747</v>
      </c>
      <c r="B415" s="3" t="str">
        <f t="shared" si="132"/>
        <v>E312 STM Boiler, Sumas -12</v>
      </c>
      <c r="C415" s="3" t="s">
        <v>9</v>
      </c>
      <c r="D415" s="3"/>
      <c r="E415" s="256">
        <v>43830</v>
      </c>
      <c r="F415" s="61">
        <v>400416.53</v>
      </c>
      <c r="G415" s="300">
        <v>0.01</v>
      </c>
      <c r="H415" s="62">
        <v>333.68</v>
      </c>
      <c r="I415" s="276">
        <f t="shared" si="133"/>
        <v>400416.53</v>
      </c>
      <c r="J415" s="300">
        <v>0.01</v>
      </c>
      <c r="K415" s="61">
        <f t="shared" si="134"/>
        <v>333.6804416666667</v>
      </c>
      <c r="L415" s="62">
        <f t="shared" si="131"/>
        <v>0</v>
      </c>
      <c r="M415" t="s">
        <v>10</v>
      </c>
      <c r="O415" s="3" t="str">
        <f t="shared" si="135"/>
        <v>E312</v>
      </c>
      <c r="P415" s="4"/>
      <c r="Q415" s="245">
        <f t="shared" si="114"/>
        <v>0</v>
      </c>
      <c r="S415" s="243"/>
      <c r="T415" s="243"/>
      <c r="V415" s="243"/>
      <c r="W415" s="243"/>
      <c r="Y415" s="243"/>
    </row>
    <row r="416" spans="1:25" outlineLevel="2" x14ac:dyDescent="0.25">
      <c r="A416" s="273" t="s">
        <v>747</v>
      </c>
      <c r="B416" s="3" t="str">
        <f t="shared" si="132"/>
        <v>E312 STM Boiler, Sumas -1</v>
      </c>
      <c r="C416" s="3" t="s">
        <v>9</v>
      </c>
      <c r="D416" s="3"/>
      <c r="E416" s="256">
        <v>43861</v>
      </c>
      <c r="F416" s="61">
        <v>400416.53</v>
      </c>
      <c r="G416" s="300">
        <v>0.01</v>
      </c>
      <c r="H416" s="62">
        <v>333.68</v>
      </c>
      <c r="I416" s="276">
        <f t="shared" si="133"/>
        <v>400416.53</v>
      </c>
      <c r="J416" s="300">
        <v>0.01</v>
      </c>
      <c r="K416" s="61">
        <f t="shared" si="134"/>
        <v>333.6804416666667</v>
      </c>
      <c r="L416" s="62">
        <f t="shared" si="131"/>
        <v>0</v>
      </c>
      <c r="M416" t="s">
        <v>10</v>
      </c>
      <c r="O416" s="3" t="str">
        <f t="shared" si="135"/>
        <v>E312</v>
      </c>
      <c r="P416" s="4"/>
      <c r="Q416" s="245">
        <f t="shared" ref="Q416:Q479" si="136">IF(E416=DATE(2020,6,30),I416,0)</f>
        <v>0</v>
      </c>
      <c r="S416" s="243"/>
      <c r="T416" s="243"/>
      <c r="V416" s="243"/>
      <c r="W416" s="243"/>
      <c r="Y416" s="243"/>
    </row>
    <row r="417" spans="1:25" outlineLevel="2" x14ac:dyDescent="0.25">
      <c r="A417" s="273" t="s">
        <v>747</v>
      </c>
      <c r="B417" s="3" t="str">
        <f t="shared" si="132"/>
        <v>E312 STM Boiler, Sumas -2</v>
      </c>
      <c r="C417" s="3" t="s">
        <v>9</v>
      </c>
      <c r="D417" s="3"/>
      <c r="E417" s="256">
        <v>43889</v>
      </c>
      <c r="F417" s="61">
        <v>400416.53</v>
      </c>
      <c r="G417" s="300">
        <v>0.01</v>
      </c>
      <c r="H417" s="62">
        <v>333.68</v>
      </c>
      <c r="I417" s="276">
        <f t="shared" si="133"/>
        <v>400416.53</v>
      </c>
      <c r="J417" s="300">
        <v>0.01</v>
      </c>
      <c r="K417" s="61">
        <f t="shared" si="134"/>
        <v>333.6804416666667</v>
      </c>
      <c r="L417" s="62">
        <f t="shared" si="131"/>
        <v>0</v>
      </c>
      <c r="M417" t="s">
        <v>10</v>
      </c>
      <c r="O417" s="3" t="str">
        <f t="shared" si="135"/>
        <v>E312</v>
      </c>
      <c r="P417" s="4"/>
      <c r="Q417" s="245">
        <f t="shared" si="136"/>
        <v>0</v>
      </c>
      <c r="S417" s="243"/>
      <c r="T417" s="243"/>
      <c r="V417" s="243"/>
      <c r="W417" s="243"/>
      <c r="Y417" s="243"/>
    </row>
    <row r="418" spans="1:25" outlineLevel="2" x14ac:dyDescent="0.25">
      <c r="A418" s="273" t="s">
        <v>747</v>
      </c>
      <c r="B418" s="3" t="str">
        <f t="shared" si="132"/>
        <v>E312 STM Boiler, Sumas -3</v>
      </c>
      <c r="C418" s="3" t="s">
        <v>9</v>
      </c>
      <c r="D418" s="3"/>
      <c r="E418" s="256">
        <v>43921</v>
      </c>
      <c r="F418" s="61">
        <v>400416.53</v>
      </c>
      <c r="G418" s="300">
        <v>0.01</v>
      </c>
      <c r="H418" s="62">
        <v>333.68</v>
      </c>
      <c r="I418" s="276">
        <f t="shared" si="133"/>
        <v>400416.53</v>
      </c>
      <c r="J418" s="300">
        <v>0.01</v>
      </c>
      <c r="K418" s="61">
        <f t="shared" si="134"/>
        <v>333.6804416666667</v>
      </c>
      <c r="L418" s="62">
        <f t="shared" si="131"/>
        <v>0</v>
      </c>
      <c r="M418" t="s">
        <v>10</v>
      </c>
      <c r="O418" s="3" t="str">
        <f t="shared" si="135"/>
        <v>E312</v>
      </c>
      <c r="P418" s="4"/>
      <c r="Q418" s="245">
        <f t="shared" si="136"/>
        <v>0</v>
      </c>
      <c r="S418" s="243"/>
      <c r="T418" s="243"/>
      <c r="V418" s="243"/>
      <c r="W418" s="243"/>
      <c r="Y418" s="243"/>
    </row>
    <row r="419" spans="1:25" outlineLevel="2" x14ac:dyDescent="0.25">
      <c r="A419" s="273" t="s">
        <v>747</v>
      </c>
      <c r="B419" s="3" t="str">
        <f t="shared" si="132"/>
        <v>E312 STM Boiler, Sumas -4</v>
      </c>
      <c r="C419" s="3" t="s">
        <v>9</v>
      </c>
      <c r="D419" s="3"/>
      <c r="E419" s="256">
        <v>43951</v>
      </c>
      <c r="F419" s="61">
        <v>400416.53</v>
      </c>
      <c r="G419" s="300">
        <v>0.01</v>
      </c>
      <c r="H419" s="62">
        <v>333.68</v>
      </c>
      <c r="I419" s="276">
        <f t="shared" si="133"/>
        <v>400416.53</v>
      </c>
      <c r="J419" s="300">
        <v>0.01</v>
      </c>
      <c r="K419" s="61">
        <f t="shared" si="134"/>
        <v>333.6804416666667</v>
      </c>
      <c r="L419" s="62">
        <f t="shared" si="131"/>
        <v>0</v>
      </c>
      <c r="M419" t="s">
        <v>10</v>
      </c>
      <c r="O419" s="3" t="str">
        <f t="shared" si="135"/>
        <v>E312</v>
      </c>
      <c r="P419" s="4"/>
      <c r="Q419" s="245">
        <f t="shared" si="136"/>
        <v>0</v>
      </c>
      <c r="S419" s="243"/>
      <c r="T419" s="243"/>
      <c r="V419" s="243"/>
      <c r="W419" s="243"/>
      <c r="Y419" s="243"/>
    </row>
    <row r="420" spans="1:25" outlineLevel="2" x14ac:dyDescent="0.25">
      <c r="A420" s="273" t="s">
        <v>747</v>
      </c>
      <c r="B420" s="3" t="str">
        <f t="shared" si="132"/>
        <v>E312 STM Boiler, Sumas -5</v>
      </c>
      <c r="C420" s="3" t="s">
        <v>9</v>
      </c>
      <c r="D420" s="3"/>
      <c r="E420" s="256">
        <v>43982</v>
      </c>
      <c r="F420" s="61">
        <v>400416.53</v>
      </c>
      <c r="G420" s="300">
        <v>0.01</v>
      </c>
      <c r="H420" s="62">
        <v>333.68</v>
      </c>
      <c r="I420" s="276">
        <f t="shared" si="133"/>
        <v>400416.53</v>
      </c>
      <c r="J420" s="300">
        <v>0.01</v>
      </c>
      <c r="K420" s="61">
        <f t="shared" si="134"/>
        <v>333.6804416666667</v>
      </c>
      <c r="L420" s="62">
        <f t="shared" si="131"/>
        <v>0</v>
      </c>
      <c r="M420" t="s">
        <v>10</v>
      </c>
      <c r="O420" s="3" t="str">
        <f t="shared" si="135"/>
        <v>E312</v>
      </c>
      <c r="P420" s="4"/>
      <c r="Q420" s="245">
        <f t="shared" si="136"/>
        <v>0</v>
      </c>
      <c r="S420" s="243"/>
      <c r="T420" s="243"/>
      <c r="V420" s="243"/>
      <c r="W420" s="243"/>
      <c r="Y420" s="243"/>
    </row>
    <row r="421" spans="1:25" outlineLevel="2" x14ac:dyDescent="0.25">
      <c r="A421" s="273" t="s">
        <v>747</v>
      </c>
      <c r="B421" s="3" t="str">
        <f t="shared" si="132"/>
        <v>E312 STM Boiler, Sumas -6</v>
      </c>
      <c r="C421" s="3" t="s">
        <v>9</v>
      </c>
      <c r="D421" s="3"/>
      <c r="E421" s="256">
        <v>44012</v>
      </c>
      <c r="F421" s="61">
        <v>400416.53</v>
      </c>
      <c r="G421" s="300">
        <v>0.01</v>
      </c>
      <c r="H421" s="62">
        <v>333.68</v>
      </c>
      <c r="I421" s="276">
        <f t="shared" si="133"/>
        <v>400416.53</v>
      </c>
      <c r="J421" s="300">
        <v>0.01</v>
      </c>
      <c r="K421" s="61">
        <f t="shared" si="134"/>
        <v>333.6804416666667</v>
      </c>
      <c r="L421" s="62">
        <f t="shared" si="131"/>
        <v>0</v>
      </c>
      <c r="M421" t="s">
        <v>10</v>
      </c>
      <c r="O421" s="3" t="str">
        <f t="shared" si="135"/>
        <v>E312</v>
      </c>
      <c r="P421" s="4"/>
      <c r="Q421" s="245">
        <f t="shared" si="136"/>
        <v>400416.53</v>
      </c>
      <c r="S421" s="243">
        <f>AVERAGE(F410:F421)-F421</f>
        <v>0</v>
      </c>
      <c r="T421" s="243">
        <f>AVERAGE(I410:I421)-I421</f>
        <v>0</v>
      </c>
      <c r="V421" s="243"/>
      <c r="W421" s="243"/>
      <c r="Y421" s="243"/>
    </row>
    <row r="422" spans="1:25" ht="15.75" outlineLevel="1" thickBot="1" x14ac:dyDescent="0.3">
      <c r="A422" s="5" t="s">
        <v>64</v>
      </c>
      <c r="C422" s="14" t="s">
        <v>12</v>
      </c>
      <c r="E422" s="255" t="s">
        <v>5</v>
      </c>
      <c r="F422" s="8"/>
      <c r="G422" s="299"/>
      <c r="H422" s="15">
        <f>SUBTOTAL(9,H410:H421)</f>
        <v>4004.1599999999994</v>
      </c>
      <c r="I422" s="275"/>
      <c r="J422" s="299"/>
      <c r="K422" s="10">
        <f>SUBTOTAL(9,K410:K421)</f>
        <v>4004.165300000001</v>
      </c>
      <c r="L422" s="264">
        <f>SUBTOTAL(9,L410:L421)</f>
        <v>0</v>
      </c>
      <c r="O422" s="3" t="str">
        <f>LEFT(A422,5)</f>
        <v xml:space="preserve">E312 </v>
      </c>
      <c r="P422" s="4">
        <f>-L422</f>
        <v>0</v>
      </c>
      <c r="Q422" s="245">
        <f t="shared" si="136"/>
        <v>0</v>
      </c>
      <c r="S422" s="243"/>
    </row>
    <row r="423" spans="1:25" ht="15.75" outlineLevel="2" thickTop="1" x14ac:dyDescent="0.25">
      <c r="A423" s="3" t="s">
        <v>65</v>
      </c>
      <c r="B423" s="3" t="str">
        <f t="shared" ref="B423:B434" si="137">CONCATENATE(A423,"-",MONTH(E423))</f>
        <v>E312 STM Boiler, Sumas OP-7</v>
      </c>
      <c r="C423" s="3" t="s">
        <v>9</v>
      </c>
      <c r="D423" s="3"/>
      <c r="E423" s="256">
        <v>43676</v>
      </c>
      <c r="F423" s="61">
        <v>15653501.810000001</v>
      </c>
      <c r="G423" s="300">
        <v>0.01</v>
      </c>
      <c r="H423" s="62">
        <v>13044.59</v>
      </c>
      <c r="I423" s="276">
        <f t="shared" ref="I423:I434" si="138">VLOOKUP(CONCATENATE(A423,"-6"),$B$8:$F$2996,5,FALSE)</f>
        <v>15653501.810000001</v>
      </c>
      <c r="J423" s="300">
        <v>0.01</v>
      </c>
      <c r="K423" s="59">
        <f t="shared" ref="K423:K434" si="139">I423*J423/12</f>
        <v>13044.584841666669</v>
      </c>
      <c r="L423" s="62">
        <f t="shared" si="131"/>
        <v>-0.01</v>
      </c>
      <c r="M423" t="s">
        <v>10</v>
      </c>
      <c r="O423" s="3" t="str">
        <f t="shared" ref="O423:O434" si="140">LEFT(A423,4)</f>
        <v>E312</v>
      </c>
      <c r="P423" s="4"/>
      <c r="Q423" s="245">
        <f t="shared" si="136"/>
        <v>0</v>
      </c>
      <c r="S423" s="243"/>
      <c r="T423" s="243"/>
      <c r="V423" s="243"/>
      <c r="W423" s="243"/>
      <c r="Y423" s="243"/>
    </row>
    <row r="424" spans="1:25" outlineLevel="2" x14ac:dyDescent="0.25">
      <c r="A424" s="3" t="s">
        <v>65</v>
      </c>
      <c r="B424" s="3" t="str">
        <f t="shared" si="137"/>
        <v>E312 STM Boiler, Sumas OP-8</v>
      </c>
      <c r="C424" s="3" t="s">
        <v>9</v>
      </c>
      <c r="D424" s="3"/>
      <c r="E424" s="256">
        <v>43708</v>
      </c>
      <c r="F424" s="61">
        <v>15653501.810000001</v>
      </c>
      <c r="G424" s="300">
        <v>0.01</v>
      </c>
      <c r="H424" s="62">
        <v>13044.59</v>
      </c>
      <c r="I424" s="276">
        <f t="shared" si="138"/>
        <v>15653501.810000001</v>
      </c>
      <c r="J424" s="300">
        <v>0.01</v>
      </c>
      <c r="K424" s="61">
        <f t="shared" si="139"/>
        <v>13044.584841666669</v>
      </c>
      <c r="L424" s="62">
        <f t="shared" si="131"/>
        <v>-0.01</v>
      </c>
      <c r="M424" t="s">
        <v>10</v>
      </c>
      <c r="O424" s="3" t="str">
        <f t="shared" si="140"/>
        <v>E312</v>
      </c>
      <c r="P424" s="4"/>
      <c r="Q424" s="245">
        <f t="shared" si="136"/>
        <v>0</v>
      </c>
      <c r="S424" s="243"/>
      <c r="T424" s="243"/>
      <c r="V424" s="243"/>
      <c r="W424" s="243"/>
      <c r="Y424" s="243"/>
    </row>
    <row r="425" spans="1:25" outlineLevel="2" x14ac:dyDescent="0.25">
      <c r="A425" s="3" t="s">
        <v>65</v>
      </c>
      <c r="B425" s="3" t="str">
        <f t="shared" si="137"/>
        <v>E312 STM Boiler, Sumas OP-9</v>
      </c>
      <c r="C425" s="3" t="s">
        <v>9</v>
      </c>
      <c r="D425" s="3"/>
      <c r="E425" s="256">
        <v>43738</v>
      </c>
      <c r="F425" s="61">
        <v>15653501.810000001</v>
      </c>
      <c r="G425" s="300">
        <v>0.01</v>
      </c>
      <c r="H425" s="62">
        <v>13044.59</v>
      </c>
      <c r="I425" s="276">
        <f t="shared" si="138"/>
        <v>15653501.810000001</v>
      </c>
      <c r="J425" s="300">
        <v>0.01</v>
      </c>
      <c r="K425" s="61">
        <f t="shared" si="139"/>
        <v>13044.584841666669</v>
      </c>
      <c r="L425" s="62">
        <f t="shared" si="131"/>
        <v>-0.01</v>
      </c>
      <c r="M425" t="s">
        <v>10</v>
      </c>
      <c r="O425" s="3" t="str">
        <f t="shared" si="140"/>
        <v>E312</v>
      </c>
      <c r="P425" s="4"/>
      <c r="Q425" s="245">
        <f t="shared" si="136"/>
        <v>0</v>
      </c>
      <c r="S425" s="243"/>
      <c r="T425" s="243"/>
      <c r="V425" s="243"/>
      <c r="W425" s="243"/>
      <c r="Y425" s="243"/>
    </row>
    <row r="426" spans="1:25" outlineLevel="2" x14ac:dyDescent="0.25">
      <c r="A426" s="3" t="s">
        <v>65</v>
      </c>
      <c r="B426" s="3" t="str">
        <f t="shared" si="137"/>
        <v>E312 STM Boiler, Sumas OP-10</v>
      </c>
      <c r="C426" s="3" t="s">
        <v>9</v>
      </c>
      <c r="D426" s="3"/>
      <c r="E426" s="256">
        <v>43769</v>
      </c>
      <c r="F426" s="61">
        <v>15653501.810000001</v>
      </c>
      <c r="G426" s="300">
        <v>0.01</v>
      </c>
      <c r="H426" s="62">
        <v>13044.59</v>
      </c>
      <c r="I426" s="276">
        <f t="shared" si="138"/>
        <v>15653501.810000001</v>
      </c>
      <c r="J426" s="300">
        <v>0.01</v>
      </c>
      <c r="K426" s="61">
        <f t="shared" si="139"/>
        <v>13044.584841666669</v>
      </c>
      <c r="L426" s="62">
        <f t="shared" si="131"/>
        <v>-0.01</v>
      </c>
      <c r="M426" t="s">
        <v>10</v>
      </c>
      <c r="O426" s="3" t="str">
        <f t="shared" si="140"/>
        <v>E312</v>
      </c>
      <c r="P426" s="4"/>
      <c r="Q426" s="245">
        <f t="shared" si="136"/>
        <v>0</v>
      </c>
      <c r="S426" s="243"/>
      <c r="T426" s="243"/>
      <c r="V426" s="243"/>
      <c r="W426" s="243"/>
      <c r="Y426" s="243"/>
    </row>
    <row r="427" spans="1:25" outlineLevel="2" x14ac:dyDescent="0.25">
      <c r="A427" s="3" t="s">
        <v>65</v>
      </c>
      <c r="B427" s="3" t="str">
        <f t="shared" si="137"/>
        <v>E312 STM Boiler, Sumas OP-11</v>
      </c>
      <c r="C427" s="3" t="s">
        <v>9</v>
      </c>
      <c r="D427" s="3"/>
      <c r="E427" s="256">
        <v>43799</v>
      </c>
      <c r="F427" s="61">
        <v>15653501.810000001</v>
      </c>
      <c r="G427" s="300">
        <v>0.01</v>
      </c>
      <c r="H427" s="62">
        <v>13044.59</v>
      </c>
      <c r="I427" s="276">
        <f t="shared" si="138"/>
        <v>15653501.810000001</v>
      </c>
      <c r="J427" s="300">
        <v>0.01</v>
      </c>
      <c r="K427" s="61">
        <f t="shared" si="139"/>
        <v>13044.584841666669</v>
      </c>
      <c r="L427" s="62">
        <f t="shared" si="131"/>
        <v>-0.01</v>
      </c>
      <c r="M427" t="s">
        <v>10</v>
      </c>
      <c r="O427" s="3" t="str">
        <f t="shared" si="140"/>
        <v>E312</v>
      </c>
      <c r="P427" s="4"/>
      <c r="Q427" s="245">
        <f t="shared" si="136"/>
        <v>0</v>
      </c>
      <c r="S427" s="243"/>
      <c r="T427" s="243"/>
      <c r="V427" s="243"/>
      <c r="W427" s="243"/>
      <c r="Y427" s="243"/>
    </row>
    <row r="428" spans="1:25" outlineLevel="2" x14ac:dyDescent="0.25">
      <c r="A428" s="3" t="s">
        <v>65</v>
      </c>
      <c r="B428" s="3" t="str">
        <f t="shared" si="137"/>
        <v>E312 STM Boiler, Sumas OP-12</v>
      </c>
      <c r="C428" s="3" t="s">
        <v>9</v>
      </c>
      <c r="D428" s="3"/>
      <c r="E428" s="256">
        <v>43830</v>
      </c>
      <c r="F428" s="61">
        <v>15653501.810000001</v>
      </c>
      <c r="G428" s="300">
        <v>0.01</v>
      </c>
      <c r="H428" s="62">
        <v>13044.59</v>
      </c>
      <c r="I428" s="276">
        <f t="shared" si="138"/>
        <v>15653501.810000001</v>
      </c>
      <c r="J428" s="300">
        <v>0.01</v>
      </c>
      <c r="K428" s="61">
        <f t="shared" si="139"/>
        <v>13044.584841666669</v>
      </c>
      <c r="L428" s="62">
        <f t="shared" si="131"/>
        <v>-0.01</v>
      </c>
      <c r="M428" t="s">
        <v>10</v>
      </c>
      <c r="O428" s="3" t="str">
        <f t="shared" si="140"/>
        <v>E312</v>
      </c>
      <c r="P428" s="4"/>
      <c r="Q428" s="245">
        <f t="shared" si="136"/>
        <v>0</v>
      </c>
      <c r="S428" s="243"/>
      <c r="T428" s="243"/>
      <c r="V428" s="243"/>
      <c r="W428" s="243"/>
      <c r="Y428" s="243"/>
    </row>
    <row r="429" spans="1:25" outlineLevel="2" x14ac:dyDescent="0.25">
      <c r="A429" s="3" t="s">
        <v>65</v>
      </c>
      <c r="B429" s="3" t="str">
        <f t="shared" si="137"/>
        <v>E312 STM Boiler, Sumas OP-1</v>
      </c>
      <c r="C429" s="3" t="s">
        <v>9</v>
      </c>
      <c r="D429" s="3"/>
      <c r="E429" s="256">
        <v>43861</v>
      </c>
      <c r="F429" s="61">
        <v>15653501.810000001</v>
      </c>
      <c r="G429" s="300">
        <v>0.01</v>
      </c>
      <c r="H429" s="62">
        <v>13044.59</v>
      </c>
      <c r="I429" s="276">
        <f t="shared" si="138"/>
        <v>15653501.810000001</v>
      </c>
      <c r="J429" s="300">
        <v>0.01</v>
      </c>
      <c r="K429" s="61">
        <f t="shared" si="139"/>
        <v>13044.584841666669</v>
      </c>
      <c r="L429" s="62">
        <f t="shared" si="131"/>
        <v>-0.01</v>
      </c>
      <c r="M429" t="s">
        <v>10</v>
      </c>
      <c r="O429" s="3" t="str">
        <f t="shared" si="140"/>
        <v>E312</v>
      </c>
      <c r="P429" s="4"/>
      <c r="Q429" s="245">
        <f t="shared" si="136"/>
        <v>0</v>
      </c>
      <c r="S429" s="243"/>
      <c r="T429" s="243"/>
      <c r="V429" s="243"/>
      <c r="W429" s="243"/>
      <c r="Y429" s="243"/>
    </row>
    <row r="430" spans="1:25" outlineLevel="2" x14ac:dyDescent="0.25">
      <c r="A430" s="3" t="s">
        <v>65</v>
      </c>
      <c r="B430" s="3" t="str">
        <f t="shared" si="137"/>
        <v>E312 STM Boiler, Sumas OP-2</v>
      </c>
      <c r="C430" s="3" t="s">
        <v>9</v>
      </c>
      <c r="D430" s="3"/>
      <c r="E430" s="256">
        <v>43889</v>
      </c>
      <c r="F430" s="61">
        <v>15653501.810000001</v>
      </c>
      <c r="G430" s="300">
        <v>0.01</v>
      </c>
      <c r="H430" s="62">
        <v>13044.59</v>
      </c>
      <c r="I430" s="276">
        <f t="shared" si="138"/>
        <v>15653501.810000001</v>
      </c>
      <c r="J430" s="300">
        <v>0.01</v>
      </c>
      <c r="K430" s="61">
        <f t="shared" si="139"/>
        <v>13044.584841666669</v>
      </c>
      <c r="L430" s="62">
        <f t="shared" si="131"/>
        <v>-0.01</v>
      </c>
      <c r="M430" t="s">
        <v>10</v>
      </c>
      <c r="O430" s="3" t="str">
        <f t="shared" si="140"/>
        <v>E312</v>
      </c>
      <c r="P430" s="4"/>
      <c r="Q430" s="245">
        <f t="shared" si="136"/>
        <v>0</v>
      </c>
      <c r="S430" s="243"/>
      <c r="T430" s="243"/>
      <c r="V430" s="243"/>
      <c r="W430" s="243"/>
      <c r="Y430" s="243"/>
    </row>
    <row r="431" spans="1:25" outlineLevel="2" x14ac:dyDescent="0.25">
      <c r="A431" s="3" t="s">
        <v>65</v>
      </c>
      <c r="B431" s="3" t="str">
        <f t="shared" si="137"/>
        <v>E312 STM Boiler, Sumas OP-3</v>
      </c>
      <c r="C431" s="3" t="s">
        <v>9</v>
      </c>
      <c r="D431" s="3"/>
      <c r="E431" s="256">
        <v>43921</v>
      </c>
      <c r="F431" s="61">
        <v>15653501.810000001</v>
      </c>
      <c r="G431" s="300">
        <v>0.01</v>
      </c>
      <c r="H431" s="62">
        <v>13044.59</v>
      </c>
      <c r="I431" s="276">
        <f t="shared" si="138"/>
        <v>15653501.810000001</v>
      </c>
      <c r="J431" s="300">
        <v>0.01</v>
      </c>
      <c r="K431" s="61">
        <f t="shared" si="139"/>
        <v>13044.584841666669</v>
      </c>
      <c r="L431" s="62">
        <f t="shared" si="131"/>
        <v>-0.01</v>
      </c>
      <c r="M431" t="s">
        <v>10</v>
      </c>
      <c r="O431" s="3" t="str">
        <f t="shared" si="140"/>
        <v>E312</v>
      </c>
      <c r="P431" s="4"/>
      <c r="Q431" s="245">
        <f t="shared" si="136"/>
        <v>0</v>
      </c>
      <c r="S431" s="243"/>
      <c r="T431" s="243"/>
      <c r="V431" s="243"/>
      <c r="W431" s="243"/>
      <c r="Y431" s="243"/>
    </row>
    <row r="432" spans="1:25" outlineLevel="2" x14ac:dyDescent="0.25">
      <c r="A432" s="3" t="s">
        <v>65</v>
      </c>
      <c r="B432" s="3" t="str">
        <f t="shared" si="137"/>
        <v>E312 STM Boiler, Sumas OP-4</v>
      </c>
      <c r="C432" s="3" t="s">
        <v>9</v>
      </c>
      <c r="D432" s="3"/>
      <c r="E432" s="256">
        <v>43951</v>
      </c>
      <c r="F432" s="61">
        <v>15653501.810000001</v>
      </c>
      <c r="G432" s="300">
        <v>0.01</v>
      </c>
      <c r="H432" s="62">
        <v>13044.59</v>
      </c>
      <c r="I432" s="276">
        <f t="shared" si="138"/>
        <v>15653501.810000001</v>
      </c>
      <c r="J432" s="300">
        <v>0.01</v>
      </c>
      <c r="K432" s="61">
        <f t="shared" si="139"/>
        <v>13044.584841666669</v>
      </c>
      <c r="L432" s="62">
        <f t="shared" si="131"/>
        <v>-0.01</v>
      </c>
      <c r="M432" t="s">
        <v>10</v>
      </c>
      <c r="O432" s="3" t="str">
        <f t="shared" si="140"/>
        <v>E312</v>
      </c>
      <c r="P432" s="4"/>
      <c r="Q432" s="245">
        <f t="shared" si="136"/>
        <v>0</v>
      </c>
      <c r="S432" s="243"/>
      <c r="T432" s="243"/>
      <c r="V432" s="243"/>
      <c r="W432" s="243"/>
      <c r="Y432" s="243"/>
    </row>
    <row r="433" spans="1:25" outlineLevel="2" x14ac:dyDescent="0.25">
      <c r="A433" s="3" t="s">
        <v>65</v>
      </c>
      <c r="B433" s="3" t="str">
        <f t="shared" si="137"/>
        <v>E312 STM Boiler, Sumas OP-5</v>
      </c>
      <c r="C433" s="3" t="s">
        <v>9</v>
      </c>
      <c r="D433" s="3"/>
      <c r="E433" s="256">
        <v>43982</v>
      </c>
      <c r="F433" s="61">
        <v>15653501.810000001</v>
      </c>
      <c r="G433" s="300">
        <v>0.01</v>
      </c>
      <c r="H433" s="62">
        <v>13044.59</v>
      </c>
      <c r="I433" s="276">
        <f t="shared" si="138"/>
        <v>15653501.810000001</v>
      </c>
      <c r="J433" s="300">
        <v>0.01</v>
      </c>
      <c r="K433" s="61">
        <f t="shared" si="139"/>
        <v>13044.584841666669</v>
      </c>
      <c r="L433" s="62">
        <f t="shared" si="131"/>
        <v>-0.01</v>
      </c>
      <c r="M433" t="s">
        <v>10</v>
      </c>
      <c r="O433" s="3" t="str">
        <f t="shared" si="140"/>
        <v>E312</v>
      </c>
      <c r="P433" s="4"/>
      <c r="Q433" s="245">
        <f t="shared" si="136"/>
        <v>0</v>
      </c>
      <c r="S433" s="243"/>
      <c r="T433" s="243"/>
      <c r="V433" s="243"/>
      <c r="W433" s="243"/>
      <c r="Y433" s="243"/>
    </row>
    <row r="434" spans="1:25" outlineLevel="2" x14ac:dyDescent="0.25">
      <c r="A434" s="3" t="s">
        <v>65</v>
      </c>
      <c r="B434" s="3" t="str">
        <f t="shared" si="137"/>
        <v>E312 STM Boiler, Sumas OP-6</v>
      </c>
      <c r="C434" s="3" t="s">
        <v>9</v>
      </c>
      <c r="D434" s="3"/>
      <c r="E434" s="256">
        <v>44012</v>
      </c>
      <c r="F434" s="61">
        <v>15653501.810000001</v>
      </c>
      <c r="G434" s="300">
        <v>0.01</v>
      </c>
      <c r="H434" s="62">
        <v>13044.59</v>
      </c>
      <c r="I434" s="276">
        <f t="shared" si="138"/>
        <v>15653501.810000001</v>
      </c>
      <c r="J434" s="300">
        <v>0.01</v>
      </c>
      <c r="K434" s="61">
        <f t="shared" si="139"/>
        <v>13044.584841666669</v>
      </c>
      <c r="L434" s="62">
        <f t="shared" si="131"/>
        <v>-0.01</v>
      </c>
      <c r="M434" t="s">
        <v>10</v>
      </c>
      <c r="O434" s="3" t="str">
        <f t="shared" si="140"/>
        <v>E312</v>
      </c>
      <c r="P434" s="4"/>
      <c r="Q434" s="245">
        <f t="shared" si="136"/>
        <v>15653501.810000001</v>
      </c>
      <c r="S434" s="243">
        <f>AVERAGE(F423:F434)-F434</f>
        <v>0</v>
      </c>
      <c r="T434" s="243">
        <f>AVERAGE(I423:I434)-I434</f>
        <v>0</v>
      </c>
      <c r="V434" s="243"/>
      <c r="W434" s="243"/>
      <c r="Y434" s="243"/>
    </row>
    <row r="435" spans="1:25" ht="15.75" outlineLevel="1" thickBot="1" x14ac:dyDescent="0.3">
      <c r="A435" s="5" t="s">
        <v>66</v>
      </c>
      <c r="C435" s="14" t="s">
        <v>12</v>
      </c>
      <c r="E435" s="255" t="s">
        <v>5</v>
      </c>
      <c r="F435" s="8"/>
      <c r="G435" s="299"/>
      <c r="H435" s="15">
        <f>SUBTOTAL(9,H423:H434)</f>
        <v>156535.07999999999</v>
      </c>
      <c r="I435" s="275"/>
      <c r="J435" s="299"/>
      <c r="K435" s="10">
        <f>SUBTOTAL(9,K423:K434)</f>
        <v>156535.01810000002</v>
      </c>
      <c r="L435" s="264">
        <f>SUBTOTAL(9,L423:L434)</f>
        <v>-0.11999999999999998</v>
      </c>
      <c r="O435" s="3" t="str">
        <f>LEFT(A435,5)</f>
        <v xml:space="preserve">E312 </v>
      </c>
      <c r="P435" s="4">
        <f>-L435</f>
        <v>0.11999999999999998</v>
      </c>
      <c r="Q435" s="245">
        <f t="shared" si="136"/>
        <v>0</v>
      </c>
      <c r="S435" s="243"/>
    </row>
    <row r="436" spans="1:25" ht="15.75" outlineLevel="2" thickTop="1" x14ac:dyDescent="0.25">
      <c r="A436" s="3" t="s">
        <v>67</v>
      </c>
      <c r="B436" s="3" t="str">
        <f t="shared" ref="B436:B447" si="141">CONCATENATE(A436,"-",MONTH(E436))</f>
        <v>E314 STM Turbogen, Colstrip 1-7</v>
      </c>
      <c r="C436" s="3" t="s">
        <v>9</v>
      </c>
      <c r="D436" s="3"/>
      <c r="E436" s="256">
        <v>43676</v>
      </c>
      <c r="F436" s="61">
        <v>28793522.690000001</v>
      </c>
      <c r="G436" s="300">
        <v>6.7799999999999999E-2</v>
      </c>
      <c r="H436" s="62">
        <v>162683.4</v>
      </c>
      <c r="I436" s="276">
        <f t="shared" ref="I436:I447" si="142">VLOOKUP(CONCATENATE(A436,"-6"),$B$8:$F$2996,5,FALSE)</f>
        <v>0</v>
      </c>
      <c r="J436" s="300">
        <v>6.7799999999999999E-2</v>
      </c>
      <c r="K436" s="59">
        <f t="shared" ref="K436:K447" si="143">I436*J436/12</f>
        <v>0</v>
      </c>
      <c r="L436" s="62">
        <f t="shared" si="131"/>
        <v>-162683.4</v>
      </c>
      <c r="M436" t="s">
        <v>10</v>
      </c>
      <c r="O436" s="3" t="str">
        <f t="shared" ref="O436:O447" si="144">LEFT(A436,4)</f>
        <v>E314</v>
      </c>
      <c r="P436" s="4"/>
      <c r="Q436" s="245">
        <f t="shared" si="136"/>
        <v>0</v>
      </c>
      <c r="R436" t="s">
        <v>698</v>
      </c>
      <c r="S436" s="243"/>
      <c r="T436" s="243"/>
      <c r="V436" s="243"/>
      <c r="W436" s="243"/>
      <c r="Y436" s="243"/>
    </row>
    <row r="437" spans="1:25" outlineLevel="2" x14ac:dyDescent="0.25">
      <c r="A437" s="3" t="s">
        <v>67</v>
      </c>
      <c r="B437" s="3" t="str">
        <f t="shared" si="141"/>
        <v>E314 STM Turbogen, Colstrip 1-8</v>
      </c>
      <c r="C437" s="3" t="s">
        <v>9</v>
      </c>
      <c r="D437" s="3"/>
      <c r="E437" s="256">
        <v>43708</v>
      </c>
      <c r="F437" s="61">
        <v>28793522.690000001</v>
      </c>
      <c r="G437" s="300">
        <v>6.7799999999999999E-2</v>
      </c>
      <c r="H437" s="62">
        <v>162683.4</v>
      </c>
      <c r="I437" s="276">
        <f t="shared" si="142"/>
        <v>0</v>
      </c>
      <c r="J437" s="300">
        <v>6.7799999999999999E-2</v>
      </c>
      <c r="K437" s="61">
        <f t="shared" si="143"/>
        <v>0</v>
      </c>
      <c r="L437" s="62">
        <f t="shared" si="131"/>
        <v>-162683.4</v>
      </c>
      <c r="M437" t="s">
        <v>10</v>
      </c>
      <c r="O437" s="3" t="str">
        <f t="shared" si="144"/>
        <v>E314</v>
      </c>
      <c r="P437" s="4"/>
      <c r="Q437" s="245">
        <f t="shared" si="136"/>
        <v>0</v>
      </c>
      <c r="R437" t="s">
        <v>698</v>
      </c>
      <c r="S437" s="243"/>
      <c r="T437" s="243"/>
      <c r="V437" s="243"/>
      <c r="W437" s="243"/>
      <c r="Y437" s="243"/>
    </row>
    <row r="438" spans="1:25" outlineLevel="2" x14ac:dyDescent="0.25">
      <c r="A438" s="3" t="s">
        <v>67</v>
      </c>
      <c r="B438" s="3" t="str">
        <f t="shared" si="141"/>
        <v>E314 STM Turbogen, Colstrip 1-9</v>
      </c>
      <c r="C438" s="3" t="s">
        <v>9</v>
      </c>
      <c r="D438" s="3"/>
      <c r="E438" s="256">
        <v>43738</v>
      </c>
      <c r="F438" s="61">
        <v>28793522.690000001</v>
      </c>
      <c r="G438" s="300">
        <v>6.7799999999999999E-2</v>
      </c>
      <c r="H438" s="62">
        <v>162683.4</v>
      </c>
      <c r="I438" s="276">
        <f t="shared" si="142"/>
        <v>0</v>
      </c>
      <c r="J438" s="300">
        <v>6.7799999999999999E-2</v>
      </c>
      <c r="K438" s="61">
        <f t="shared" si="143"/>
        <v>0</v>
      </c>
      <c r="L438" s="62">
        <f t="shared" si="131"/>
        <v>-162683.4</v>
      </c>
      <c r="M438" t="s">
        <v>10</v>
      </c>
      <c r="O438" s="3" t="str">
        <f t="shared" si="144"/>
        <v>E314</v>
      </c>
      <c r="P438" s="4"/>
      <c r="Q438" s="245">
        <f t="shared" si="136"/>
        <v>0</v>
      </c>
      <c r="R438" t="s">
        <v>698</v>
      </c>
      <c r="S438" s="243"/>
      <c r="T438" s="243"/>
      <c r="V438" s="243"/>
      <c r="W438" s="243"/>
      <c r="Y438" s="243"/>
    </row>
    <row r="439" spans="1:25" outlineLevel="2" x14ac:dyDescent="0.25">
      <c r="A439" s="3" t="s">
        <v>67</v>
      </c>
      <c r="B439" s="3" t="str">
        <f t="shared" si="141"/>
        <v>E314 STM Turbogen, Colstrip 1-10</v>
      </c>
      <c r="C439" s="3" t="s">
        <v>9</v>
      </c>
      <c r="D439" s="3"/>
      <c r="E439" s="256">
        <v>43769</v>
      </c>
      <c r="F439" s="61">
        <v>28793522.690000001</v>
      </c>
      <c r="G439" s="300">
        <v>6.7799999999999999E-2</v>
      </c>
      <c r="H439" s="62">
        <v>162683.4</v>
      </c>
      <c r="I439" s="276">
        <f t="shared" si="142"/>
        <v>0</v>
      </c>
      <c r="J439" s="300">
        <v>6.7799999999999999E-2</v>
      </c>
      <c r="K439" s="61">
        <f t="shared" si="143"/>
        <v>0</v>
      </c>
      <c r="L439" s="62">
        <f t="shared" si="131"/>
        <v>-162683.4</v>
      </c>
      <c r="M439" t="s">
        <v>10</v>
      </c>
      <c r="O439" s="3" t="str">
        <f t="shared" si="144"/>
        <v>E314</v>
      </c>
      <c r="P439" s="4"/>
      <c r="Q439" s="245">
        <f t="shared" si="136"/>
        <v>0</v>
      </c>
      <c r="R439" t="s">
        <v>698</v>
      </c>
      <c r="S439" s="243"/>
      <c r="T439" s="243"/>
      <c r="V439" s="243"/>
      <c r="W439" s="243"/>
      <c r="Y439" s="243"/>
    </row>
    <row r="440" spans="1:25" outlineLevel="2" x14ac:dyDescent="0.25">
      <c r="A440" s="3" t="s">
        <v>67</v>
      </c>
      <c r="B440" s="3" t="str">
        <f t="shared" si="141"/>
        <v>E314 STM Turbogen, Colstrip 1-11</v>
      </c>
      <c r="C440" s="3" t="s">
        <v>9</v>
      </c>
      <c r="D440" s="3"/>
      <c r="E440" s="256">
        <v>43799</v>
      </c>
      <c r="F440" s="61">
        <v>28793522.690000001</v>
      </c>
      <c r="G440" s="300">
        <v>6.7799999999999999E-2</v>
      </c>
      <c r="H440" s="62">
        <v>162683.4</v>
      </c>
      <c r="I440" s="276">
        <f t="shared" si="142"/>
        <v>0</v>
      </c>
      <c r="J440" s="300">
        <v>6.7799999999999999E-2</v>
      </c>
      <c r="K440" s="61">
        <f t="shared" si="143"/>
        <v>0</v>
      </c>
      <c r="L440" s="62">
        <f t="shared" si="131"/>
        <v>-162683.4</v>
      </c>
      <c r="M440" t="s">
        <v>10</v>
      </c>
      <c r="O440" s="3" t="str">
        <f t="shared" si="144"/>
        <v>E314</v>
      </c>
      <c r="P440" s="4"/>
      <c r="Q440" s="245">
        <f t="shared" si="136"/>
        <v>0</v>
      </c>
      <c r="R440" t="s">
        <v>698</v>
      </c>
      <c r="S440" s="243"/>
      <c r="T440" s="243"/>
      <c r="V440" s="243"/>
      <c r="W440" s="243"/>
      <c r="Y440" s="243"/>
    </row>
    <row r="441" spans="1:25" outlineLevel="2" x14ac:dyDescent="0.25">
      <c r="A441" s="3" t="s">
        <v>67</v>
      </c>
      <c r="B441" s="3" t="str">
        <f t="shared" si="141"/>
        <v>E314 STM Turbogen, Colstrip 1-12</v>
      </c>
      <c r="C441" s="3" t="s">
        <v>9</v>
      </c>
      <c r="D441" s="3"/>
      <c r="E441" s="256">
        <v>43830</v>
      </c>
      <c r="F441" s="61">
        <v>0</v>
      </c>
      <c r="G441" s="300">
        <v>6.7799999999999999E-2</v>
      </c>
      <c r="H441" s="62">
        <v>81341.7</v>
      </c>
      <c r="I441" s="276">
        <f t="shared" si="142"/>
        <v>0</v>
      </c>
      <c r="J441" s="300">
        <v>6.7799999999999999E-2</v>
      </c>
      <c r="K441" s="61">
        <f t="shared" si="143"/>
        <v>0</v>
      </c>
      <c r="L441" s="62">
        <f t="shared" si="131"/>
        <v>-81341.7</v>
      </c>
      <c r="M441" t="s">
        <v>10</v>
      </c>
      <c r="O441" s="3" t="str">
        <f t="shared" si="144"/>
        <v>E314</v>
      </c>
      <c r="P441" s="4"/>
      <c r="Q441" s="245">
        <f t="shared" si="136"/>
        <v>0</v>
      </c>
      <c r="R441" t="s">
        <v>698</v>
      </c>
      <c r="S441" s="243"/>
      <c r="T441" s="243"/>
      <c r="V441" s="243"/>
      <c r="W441" s="243"/>
      <c r="Y441" s="243"/>
    </row>
    <row r="442" spans="1:25" outlineLevel="2" x14ac:dyDescent="0.25">
      <c r="A442" s="3" t="s">
        <v>67</v>
      </c>
      <c r="B442" s="3" t="str">
        <f t="shared" si="141"/>
        <v>E314 STM Turbogen, Colstrip 1-1</v>
      </c>
      <c r="C442" s="3" t="s">
        <v>9</v>
      </c>
      <c r="D442" s="3"/>
      <c r="E442" s="256">
        <v>43861</v>
      </c>
      <c r="F442" s="61">
        <v>0</v>
      </c>
      <c r="G442" s="300">
        <v>6.7799999999999999E-2</v>
      </c>
      <c r="H442" s="62">
        <v>0</v>
      </c>
      <c r="I442" s="276">
        <f t="shared" si="142"/>
        <v>0</v>
      </c>
      <c r="J442" s="300">
        <v>6.7799999999999999E-2</v>
      </c>
      <c r="K442" s="61">
        <f t="shared" si="143"/>
        <v>0</v>
      </c>
      <c r="L442" s="62">
        <f t="shared" si="131"/>
        <v>0</v>
      </c>
      <c r="M442" t="s">
        <v>10</v>
      </c>
      <c r="O442" s="3" t="str">
        <f t="shared" si="144"/>
        <v>E314</v>
      </c>
      <c r="P442" s="4"/>
      <c r="Q442" s="245">
        <f t="shared" si="136"/>
        <v>0</v>
      </c>
      <c r="R442" t="s">
        <v>698</v>
      </c>
      <c r="S442" s="243"/>
      <c r="T442" s="243"/>
      <c r="V442" s="243"/>
      <c r="W442" s="243"/>
      <c r="Y442" s="243"/>
    </row>
    <row r="443" spans="1:25" outlineLevel="2" x14ac:dyDescent="0.25">
      <c r="A443" s="3" t="s">
        <v>67</v>
      </c>
      <c r="B443" s="3" t="str">
        <f t="shared" si="141"/>
        <v>E314 STM Turbogen, Colstrip 1-2</v>
      </c>
      <c r="C443" s="3" t="s">
        <v>9</v>
      </c>
      <c r="D443" s="3"/>
      <c r="E443" s="256">
        <v>43889</v>
      </c>
      <c r="F443" s="61">
        <v>0</v>
      </c>
      <c r="G443" s="300">
        <v>6.7799999999999999E-2</v>
      </c>
      <c r="H443" s="62">
        <v>0</v>
      </c>
      <c r="I443" s="276">
        <f t="shared" si="142"/>
        <v>0</v>
      </c>
      <c r="J443" s="300">
        <v>6.7799999999999999E-2</v>
      </c>
      <c r="K443" s="61">
        <f t="shared" si="143"/>
        <v>0</v>
      </c>
      <c r="L443" s="62">
        <f t="shared" si="131"/>
        <v>0</v>
      </c>
      <c r="M443" t="s">
        <v>10</v>
      </c>
      <c r="O443" s="3" t="str">
        <f t="shared" si="144"/>
        <v>E314</v>
      </c>
      <c r="P443" s="4"/>
      <c r="Q443" s="245">
        <f t="shared" si="136"/>
        <v>0</v>
      </c>
      <c r="R443" t="s">
        <v>698</v>
      </c>
      <c r="S443" s="243"/>
      <c r="T443" s="243"/>
      <c r="V443" s="243"/>
      <c r="W443" s="243"/>
      <c r="Y443" s="243"/>
    </row>
    <row r="444" spans="1:25" outlineLevel="2" x14ac:dyDescent="0.25">
      <c r="A444" s="3" t="s">
        <v>67</v>
      </c>
      <c r="B444" s="3" t="str">
        <f t="shared" si="141"/>
        <v>E314 STM Turbogen, Colstrip 1-3</v>
      </c>
      <c r="C444" s="3" t="s">
        <v>9</v>
      </c>
      <c r="D444" s="3"/>
      <c r="E444" s="256">
        <v>43921</v>
      </c>
      <c r="F444" s="61">
        <v>0</v>
      </c>
      <c r="G444" s="300">
        <v>6.7799999999999999E-2</v>
      </c>
      <c r="H444" s="62">
        <v>0</v>
      </c>
      <c r="I444" s="276">
        <f t="shared" si="142"/>
        <v>0</v>
      </c>
      <c r="J444" s="300">
        <v>6.7799999999999999E-2</v>
      </c>
      <c r="K444" s="61">
        <f t="shared" si="143"/>
        <v>0</v>
      </c>
      <c r="L444" s="62">
        <f t="shared" si="131"/>
        <v>0</v>
      </c>
      <c r="M444" t="s">
        <v>10</v>
      </c>
      <c r="O444" s="3" t="str">
        <f t="shared" si="144"/>
        <v>E314</v>
      </c>
      <c r="P444" s="4"/>
      <c r="Q444" s="245">
        <f t="shared" si="136"/>
        <v>0</v>
      </c>
      <c r="R444" t="s">
        <v>698</v>
      </c>
      <c r="S444" s="243"/>
      <c r="T444" s="243"/>
      <c r="V444" s="243"/>
      <c r="W444" s="243"/>
      <c r="Y444" s="243"/>
    </row>
    <row r="445" spans="1:25" outlineLevel="2" x14ac:dyDescent="0.25">
      <c r="A445" s="3" t="s">
        <v>67</v>
      </c>
      <c r="B445" s="3" t="str">
        <f t="shared" si="141"/>
        <v>E314 STM Turbogen, Colstrip 1-4</v>
      </c>
      <c r="C445" s="3" t="s">
        <v>9</v>
      </c>
      <c r="D445" s="3"/>
      <c r="E445" s="256">
        <v>43951</v>
      </c>
      <c r="F445" s="61">
        <v>0</v>
      </c>
      <c r="G445" s="300">
        <v>6.7799999999999999E-2</v>
      </c>
      <c r="H445" s="62">
        <v>0</v>
      </c>
      <c r="I445" s="276">
        <f t="shared" si="142"/>
        <v>0</v>
      </c>
      <c r="J445" s="300">
        <v>6.7799999999999999E-2</v>
      </c>
      <c r="K445" s="61">
        <f t="shared" si="143"/>
        <v>0</v>
      </c>
      <c r="L445" s="62">
        <f t="shared" si="131"/>
        <v>0</v>
      </c>
      <c r="M445" t="s">
        <v>10</v>
      </c>
      <c r="O445" s="3" t="str">
        <f t="shared" si="144"/>
        <v>E314</v>
      </c>
      <c r="P445" s="4"/>
      <c r="Q445" s="245">
        <f t="shared" si="136"/>
        <v>0</v>
      </c>
      <c r="R445" t="s">
        <v>698</v>
      </c>
      <c r="S445" s="243"/>
      <c r="T445" s="243"/>
      <c r="V445" s="243"/>
      <c r="W445" s="243"/>
      <c r="Y445" s="243"/>
    </row>
    <row r="446" spans="1:25" outlineLevel="2" x14ac:dyDescent="0.25">
      <c r="A446" s="3" t="s">
        <v>67</v>
      </c>
      <c r="B446" s="3" t="str">
        <f t="shared" si="141"/>
        <v>E314 STM Turbogen, Colstrip 1-5</v>
      </c>
      <c r="C446" s="3" t="s">
        <v>9</v>
      </c>
      <c r="D446" s="3"/>
      <c r="E446" s="256">
        <v>43982</v>
      </c>
      <c r="F446" s="61">
        <v>0</v>
      </c>
      <c r="G446" s="300">
        <v>6.7799999999999999E-2</v>
      </c>
      <c r="H446" s="62">
        <v>0</v>
      </c>
      <c r="I446" s="276">
        <f t="shared" si="142"/>
        <v>0</v>
      </c>
      <c r="J446" s="300">
        <v>6.7799999999999999E-2</v>
      </c>
      <c r="K446" s="61">
        <f t="shared" si="143"/>
        <v>0</v>
      </c>
      <c r="L446" s="62">
        <f t="shared" si="131"/>
        <v>0</v>
      </c>
      <c r="M446" t="s">
        <v>10</v>
      </c>
      <c r="O446" s="3" t="str">
        <f t="shared" si="144"/>
        <v>E314</v>
      </c>
      <c r="P446" s="4"/>
      <c r="Q446" s="245">
        <f t="shared" si="136"/>
        <v>0</v>
      </c>
      <c r="R446" t="s">
        <v>698</v>
      </c>
      <c r="S446" s="243"/>
      <c r="T446" s="243"/>
      <c r="V446" s="243"/>
      <c r="W446" s="243"/>
      <c r="Y446" s="243"/>
    </row>
    <row r="447" spans="1:25" outlineLevel="2" x14ac:dyDescent="0.25">
      <c r="A447" s="3" t="s">
        <v>67</v>
      </c>
      <c r="B447" s="3" t="str">
        <f t="shared" si="141"/>
        <v>E314 STM Turbogen, Colstrip 1-6</v>
      </c>
      <c r="C447" s="3" t="s">
        <v>9</v>
      </c>
      <c r="D447" s="3"/>
      <c r="E447" s="256">
        <v>44012</v>
      </c>
      <c r="F447" s="61">
        <v>0</v>
      </c>
      <c r="G447" s="300">
        <v>6.7799999999999999E-2</v>
      </c>
      <c r="H447" s="62">
        <v>0</v>
      </c>
      <c r="I447" s="276">
        <f t="shared" si="142"/>
        <v>0</v>
      </c>
      <c r="J447" s="300">
        <v>6.7799999999999999E-2</v>
      </c>
      <c r="K447" s="61">
        <f t="shared" si="143"/>
        <v>0</v>
      </c>
      <c r="L447" s="62">
        <f t="shared" si="131"/>
        <v>0</v>
      </c>
      <c r="M447" t="s">
        <v>10</v>
      </c>
      <c r="O447" s="3" t="str">
        <f t="shared" si="144"/>
        <v>E314</v>
      </c>
      <c r="P447" s="4"/>
      <c r="Q447" s="245">
        <f t="shared" si="136"/>
        <v>0</v>
      </c>
      <c r="R447" t="s">
        <v>698</v>
      </c>
      <c r="S447" s="243">
        <f>AVERAGE(F436:F447)-F447</f>
        <v>11997301.120833335</v>
      </c>
      <c r="T447" s="243">
        <f>AVERAGE(I436:I447)-I447</f>
        <v>0</v>
      </c>
      <c r="V447" s="243"/>
      <c r="W447" s="243"/>
      <c r="Y447" s="243"/>
    </row>
    <row r="448" spans="1:25" ht="15.75" outlineLevel="1" thickBot="1" x14ac:dyDescent="0.3">
      <c r="A448" s="5" t="s">
        <v>68</v>
      </c>
      <c r="C448" s="14" t="s">
        <v>12</v>
      </c>
      <c r="E448" s="255" t="s">
        <v>5</v>
      </c>
      <c r="F448" s="8"/>
      <c r="G448" s="299"/>
      <c r="H448" s="15">
        <f>SUBTOTAL(9,H436:H447)</f>
        <v>894758.7</v>
      </c>
      <c r="I448" s="275"/>
      <c r="J448" s="299"/>
      <c r="K448" s="10">
        <f>SUBTOTAL(9,K436:K447)</f>
        <v>0</v>
      </c>
      <c r="L448" s="264">
        <f>SUBTOTAL(9,L436:L447)</f>
        <v>-894758.7</v>
      </c>
      <c r="O448" s="3" t="str">
        <f>LEFT(A448,5)</f>
        <v xml:space="preserve">E314 </v>
      </c>
      <c r="P448" s="4">
        <f>-L448</f>
        <v>894758.7</v>
      </c>
      <c r="Q448" s="245">
        <f t="shared" si="136"/>
        <v>0</v>
      </c>
      <c r="S448" s="243"/>
    </row>
    <row r="449" spans="1:25" ht="15.75" outlineLevel="2" thickTop="1" x14ac:dyDescent="0.25">
      <c r="A449" s="3" t="s">
        <v>69</v>
      </c>
      <c r="B449" s="3" t="str">
        <f t="shared" ref="B449:B460" si="145">CONCATENATE(A449,"-",MONTH(E449))</f>
        <v>E314 STM Turbogen, Colstrip 1-2 Com-7</v>
      </c>
      <c r="C449" s="3" t="s">
        <v>9</v>
      </c>
      <c r="D449" s="3"/>
      <c r="E449" s="256">
        <v>43676</v>
      </c>
      <c r="F449" s="61">
        <v>3813725.5</v>
      </c>
      <c r="G449" s="300">
        <v>2.76E-2</v>
      </c>
      <c r="H449" s="62">
        <v>8771.57</v>
      </c>
      <c r="I449" s="276">
        <f t="shared" ref="I449:I460" si="146">VLOOKUP(CONCATENATE(A449,"-6"),$B$8:$F$2996,5,FALSE)</f>
        <v>0</v>
      </c>
      <c r="J449" s="300">
        <v>2.76E-2</v>
      </c>
      <c r="K449" s="59">
        <f t="shared" ref="K449:K460" si="147">I449*J449/12</f>
        <v>0</v>
      </c>
      <c r="L449" s="62">
        <f t="shared" si="131"/>
        <v>-8771.57</v>
      </c>
      <c r="M449" t="s">
        <v>10</v>
      </c>
      <c r="O449" s="3" t="str">
        <f t="shared" ref="O449:O460" si="148">LEFT(A449,4)</f>
        <v>E314</v>
      </c>
      <c r="P449" s="4"/>
      <c r="Q449" s="245">
        <f t="shared" si="136"/>
        <v>0</v>
      </c>
      <c r="R449" t="s">
        <v>698</v>
      </c>
      <c r="S449" s="243"/>
      <c r="T449" s="243"/>
      <c r="V449" s="243"/>
      <c r="W449" s="243"/>
      <c r="Y449" s="243"/>
    </row>
    <row r="450" spans="1:25" outlineLevel="2" x14ac:dyDescent="0.25">
      <c r="A450" s="3" t="s">
        <v>69</v>
      </c>
      <c r="B450" s="3" t="str">
        <f t="shared" si="145"/>
        <v>E314 STM Turbogen, Colstrip 1-2 Com-8</v>
      </c>
      <c r="C450" s="3" t="s">
        <v>9</v>
      </c>
      <c r="D450" s="3"/>
      <c r="E450" s="256">
        <v>43708</v>
      </c>
      <c r="F450" s="61">
        <v>3813725.5</v>
      </c>
      <c r="G450" s="300">
        <v>2.76E-2</v>
      </c>
      <c r="H450" s="62">
        <v>8771.57</v>
      </c>
      <c r="I450" s="276">
        <f t="shared" si="146"/>
        <v>0</v>
      </c>
      <c r="J450" s="300">
        <v>2.76E-2</v>
      </c>
      <c r="K450" s="61">
        <f t="shared" si="147"/>
        <v>0</v>
      </c>
      <c r="L450" s="62">
        <f t="shared" si="131"/>
        <v>-8771.57</v>
      </c>
      <c r="M450" t="s">
        <v>10</v>
      </c>
      <c r="O450" s="3" t="str">
        <f t="shared" si="148"/>
        <v>E314</v>
      </c>
      <c r="P450" s="4"/>
      <c r="Q450" s="245">
        <f t="shared" si="136"/>
        <v>0</v>
      </c>
      <c r="R450" t="s">
        <v>698</v>
      </c>
      <c r="S450" s="243"/>
      <c r="T450" s="243"/>
      <c r="V450" s="243"/>
      <c r="W450" s="243"/>
      <c r="Y450" s="243"/>
    </row>
    <row r="451" spans="1:25" outlineLevel="2" x14ac:dyDescent="0.25">
      <c r="A451" s="3" t="s">
        <v>69</v>
      </c>
      <c r="B451" s="3" t="str">
        <f t="shared" si="145"/>
        <v>E314 STM Turbogen, Colstrip 1-2 Com-9</v>
      </c>
      <c r="C451" s="3" t="s">
        <v>9</v>
      </c>
      <c r="D451" s="3"/>
      <c r="E451" s="256">
        <v>43738</v>
      </c>
      <c r="F451" s="61">
        <v>3813725.5</v>
      </c>
      <c r="G451" s="300">
        <v>2.76E-2</v>
      </c>
      <c r="H451" s="62">
        <v>8771.57</v>
      </c>
      <c r="I451" s="276">
        <f t="shared" si="146"/>
        <v>0</v>
      </c>
      <c r="J451" s="300">
        <v>2.76E-2</v>
      </c>
      <c r="K451" s="61">
        <f t="shared" si="147"/>
        <v>0</v>
      </c>
      <c r="L451" s="62">
        <f t="shared" si="131"/>
        <v>-8771.57</v>
      </c>
      <c r="M451" t="s">
        <v>10</v>
      </c>
      <c r="O451" s="3" t="str">
        <f t="shared" si="148"/>
        <v>E314</v>
      </c>
      <c r="P451" s="4"/>
      <c r="Q451" s="245">
        <f t="shared" si="136"/>
        <v>0</v>
      </c>
      <c r="R451" t="s">
        <v>698</v>
      </c>
      <c r="S451" s="243"/>
      <c r="T451" s="243"/>
      <c r="V451" s="243"/>
      <c r="W451" s="243"/>
      <c r="Y451" s="243"/>
    </row>
    <row r="452" spans="1:25" outlineLevel="2" x14ac:dyDescent="0.25">
      <c r="A452" s="3" t="s">
        <v>69</v>
      </c>
      <c r="B452" s="3" t="str">
        <f t="shared" si="145"/>
        <v>E314 STM Turbogen, Colstrip 1-2 Com-10</v>
      </c>
      <c r="C452" s="3" t="s">
        <v>9</v>
      </c>
      <c r="D452" s="3"/>
      <c r="E452" s="256">
        <v>43769</v>
      </c>
      <c r="F452" s="61">
        <v>3813725.5</v>
      </c>
      <c r="G452" s="300">
        <v>2.76E-2</v>
      </c>
      <c r="H452" s="62">
        <v>8771.57</v>
      </c>
      <c r="I452" s="276">
        <f t="shared" si="146"/>
        <v>0</v>
      </c>
      <c r="J452" s="300">
        <v>2.76E-2</v>
      </c>
      <c r="K452" s="61">
        <f t="shared" si="147"/>
        <v>0</v>
      </c>
      <c r="L452" s="62">
        <f t="shared" si="131"/>
        <v>-8771.57</v>
      </c>
      <c r="M452" t="s">
        <v>10</v>
      </c>
      <c r="O452" s="3" t="str">
        <f t="shared" si="148"/>
        <v>E314</v>
      </c>
      <c r="P452" s="4"/>
      <c r="Q452" s="245">
        <f t="shared" si="136"/>
        <v>0</v>
      </c>
      <c r="R452" t="s">
        <v>698</v>
      </c>
      <c r="S452" s="243"/>
      <c r="T452" s="243"/>
      <c r="V452" s="243"/>
      <c r="W452" s="243"/>
      <c r="Y452" s="243"/>
    </row>
    <row r="453" spans="1:25" outlineLevel="2" x14ac:dyDescent="0.25">
      <c r="A453" s="3" t="s">
        <v>69</v>
      </c>
      <c r="B453" s="3" t="str">
        <f t="shared" si="145"/>
        <v>E314 STM Turbogen, Colstrip 1-2 Com-11</v>
      </c>
      <c r="C453" s="3" t="s">
        <v>9</v>
      </c>
      <c r="D453" s="3"/>
      <c r="E453" s="256">
        <v>43799</v>
      </c>
      <c r="F453" s="61">
        <v>3813725.5</v>
      </c>
      <c r="G453" s="300">
        <v>2.76E-2</v>
      </c>
      <c r="H453" s="62">
        <v>8771.57</v>
      </c>
      <c r="I453" s="276">
        <f t="shared" si="146"/>
        <v>0</v>
      </c>
      <c r="J453" s="300">
        <v>2.76E-2</v>
      </c>
      <c r="K453" s="61">
        <f t="shared" si="147"/>
        <v>0</v>
      </c>
      <c r="L453" s="62">
        <f t="shared" si="131"/>
        <v>-8771.57</v>
      </c>
      <c r="M453" t="s">
        <v>10</v>
      </c>
      <c r="O453" s="3" t="str">
        <f t="shared" si="148"/>
        <v>E314</v>
      </c>
      <c r="P453" s="4"/>
      <c r="Q453" s="245">
        <f t="shared" si="136"/>
        <v>0</v>
      </c>
      <c r="R453" t="s">
        <v>698</v>
      </c>
      <c r="S453" s="243"/>
      <c r="T453" s="243"/>
      <c r="V453" s="243"/>
      <c r="W453" s="243"/>
      <c r="Y453" s="243"/>
    </row>
    <row r="454" spans="1:25" outlineLevel="2" x14ac:dyDescent="0.25">
      <c r="A454" s="3" t="s">
        <v>69</v>
      </c>
      <c r="B454" s="3" t="str">
        <f t="shared" si="145"/>
        <v>E314 STM Turbogen, Colstrip 1-2 Com-12</v>
      </c>
      <c r="C454" s="3" t="s">
        <v>9</v>
      </c>
      <c r="D454" s="3"/>
      <c r="E454" s="256">
        <v>43830</v>
      </c>
      <c r="F454" s="61">
        <v>0</v>
      </c>
      <c r="G454" s="300">
        <v>2.76E-2</v>
      </c>
      <c r="H454" s="62">
        <v>4385.78</v>
      </c>
      <c r="I454" s="276">
        <f t="shared" si="146"/>
        <v>0</v>
      </c>
      <c r="J454" s="300">
        <v>2.76E-2</v>
      </c>
      <c r="K454" s="61">
        <f t="shared" si="147"/>
        <v>0</v>
      </c>
      <c r="L454" s="62">
        <f t="shared" si="131"/>
        <v>-4385.78</v>
      </c>
      <c r="M454" t="s">
        <v>10</v>
      </c>
      <c r="O454" s="3" t="str">
        <f t="shared" si="148"/>
        <v>E314</v>
      </c>
      <c r="P454" s="4"/>
      <c r="Q454" s="245">
        <f t="shared" si="136"/>
        <v>0</v>
      </c>
      <c r="R454" t="s">
        <v>698</v>
      </c>
      <c r="S454" s="243"/>
      <c r="T454" s="243"/>
      <c r="V454" s="243"/>
      <c r="W454" s="243"/>
      <c r="Y454" s="243"/>
    </row>
    <row r="455" spans="1:25" outlineLevel="2" x14ac:dyDescent="0.25">
      <c r="A455" s="3" t="s">
        <v>69</v>
      </c>
      <c r="B455" s="3" t="str">
        <f t="shared" si="145"/>
        <v>E314 STM Turbogen, Colstrip 1-2 Com-1</v>
      </c>
      <c r="C455" s="3" t="s">
        <v>9</v>
      </c>
      <c r="D455" s="3"/>
      <c r="E455" s="256">
        <v>43861</v>
      </c>
      <c r="F455" s="61">
        <v>0</v>
      </c>
      <c r="G455" s="300">
        <v>2.76E-2</v>
      </c>
      <c r="H455" s="62">
        <v>0</v>
      </c>
      <c r="I455" s="276">
        <f t="shared" si="146"/>
        <v>0</v>
      </c>
      <c r="J455" s="300">
        <v>2.76E-2</v>
      </c>
      <c r="K455" s="61">
        <f t="shared" si="147"/>
        <v>0</v>
      </c>
      <c r="L455" s="62">
        <f t="shared" si="131"/>
        <v>0</v>
      </c>
      <c r="M455" t="s">
        <v>10</v>
      </c>
      <c r="O455" s="3" t="str">
        <f t="shared" si="148"/>
        <v>E314</v>
      </c>
      <c r="P455" s="4"/>
      <c r="Q455" s="245">
        <f t="shared" si="136"/>
        <v>0</v>
      </c>
      <c r="R455" t="s">
        <v>698</v>
      </c>
      <c r="S455" s="243"/>
      <c r="T455" s="243"/>
      <c r="V455" s="243"/>
      <c r="W455" s="243"/>
      <c r="Y455" s="243"/>
    </row>
    <row r="456" spans="1:25" outlineLevel="2" x14ac:dyDescent="0.25">
      <c r="A456" s="3" t="s">
        <v>69</v>
      </c>
      <c r="B456" s="3" t="str">
        <f t="shared" si="145"/>
        <v>E314 STM Turbogen, Colstrip 1-2 Com-2</v>
      </c>
      <c r="C456" s="3" t="s">
        <v>9</v>
      </c>
      <c r="D456" s="3"/>
      <c r="E456" s="256">
        <v>43889</v>
      </c>
      <c r="F456" s="61">
        <v>0</v>
      </c>
      <c r="G456" s="300">
        <v>2.76E-2</v>
      </c>
      <c r="H456" s="62">
        <v>0</v>
      </c>
      <c r="I456" s="276">
        <f t="shared" si="146"/>
        <v>0</v>
      </c>
      <c r="J456" s="300">
        <v>2.76E-2</v>
      </c>
      <c r="K456" s="61">
        <f t="shared" si="147"/>
        <v>0</v>
      </c>
      <c r="L456" s="62">
        <f t="shared" si="131"/>
        <v>0</v>
      </c>
      <c r="M456" t="s">
        <v>10</v>
      </c>
      <c r="O456" s="3" t="str">
        <f t="shared" si="148"/>
        <v>E314</v>
      </c>
      <c r="P456" s="4"/>
      <c r="Q456" s="245">
        <f t="shared" si="136"/>
        <v>0</v>
      </c>
      <c r="R456" t="s">
        <v>698</v>
      </c>
      <c r="S456" s="243"/>
      <c r="T456" s="243"/>
      <c r="V456" s="243"/>
      <c r="W456" s="243"/>
      <c r="Y456" s="243"/>
    </row>
    <row r="457" spans="1:25" outlineLevel="2" x14ac:dyDescent="0.25">
      <c r="A457" s="3" t="s">
        <v>69</v>
      </c>
      <c r="B457" s="3" t="str">
        <f t="shared" si="145"/>
        <v>E314 STM Turbogen, Colstrip 1-2 Com-3</v>
      </c>
      <c r="C457" s="3" t="s">
        <v>9</v>
      </c>
      <c r="D457" s="3"/>
      <c r="E457" s="256">
        <v>43921</v>
      </c>
      <c r="F457" s="61">
        <v>0</v>
      </c>
      <c r="G457" s="300">
        <v>2.76E-2</v>
      </c>
      <c r="H457" s="62">
        <v>0</v>
      </c>
      <c r="I457" s="276">
        <f t="shared" si="146"/>
        <v>0</v>
      </c>
      <c r="J457" s="300">
        <v>2.76E-2</v>
      </c>
      <c r="K457" s="61">
        <f t="shared" si="147"/>
        <v>0</v>
      </c>
      <c r="L457" s="62">
        <f t="shared" si="131"/>
        <v>0</v>
      </c>
      <c r="M457" t="s">
        <v>10</v>
      </c>
      <c r="O457" s="3" t="str">
        <f t="shared" si="148"/>
        <v>E314</v>
      </c>
      <c r="P457" s="4"/>
      <c r="Q457" s="245">
        <f t="shared" si="136"/>
        <v>0</v>
      </c>
      <c r="R457" t="s">
        <v>698</v>
      </c>
      <c r="S457" s="243"/>
      <c r="T457" s="243"/>
      <c r="V457" s="243"/>
      <c r="W457" s="243"/>
      <c r="Y457" s="243"/>
    </row>
    <row r="458" spans="1:25" outlineLevel="2" x14ac:dyDescent="0.25">
      <c r="A458" s="3" t="s">
        <v>69</v>
      </c>
      <c r="B458" s="3" t="str">
        <f t="shared" si="145"/>
        <v>E314 STM Turbogen, Colstrip 1-2 Com-4</v>
      </c>
      <c r="C458" s="3" t="s">
        <v>9</v>
      </c>
      <c r="D458" s="3"/>
      <c r="E458" s="256">
        <v>43951</v>
      </c>
      <c r="F458" s="61">
        <v>0</v>
      </c>
      <c r="G458" s="300">
        <v>2.76E-2</v>
      </c>
      <c r="H458" s="62">
        <v>0</v>
      </c>
      <c r="I458" s="276">
        <f t="shared" si="146"/>
        <v>0</v>
      </c>
      <c r="J458" s="300">
        <v>2.76E-2</v>
      </c>
      <c r="K458" s="61">
        <f t="shared" si="147"/>
        <v>0</v>
      </c>
      <c r="L458" s="62">
        <f t="shared" si="131"/>
        <v>0</v>
      </c>
      <c r="M458" t="s">
        <v>10</v>
      </c>
      <c r="O458" s="3" t="str">
        <f t="shared" si="148"/>
        <v>E314</v>
      </c>
      <c r="P458" s="4"/>
      <c r="Q458" s="245">
        <f t="shared" si="136"/>
        <v>0</v>
      </c>
      <c r="R458" t="s">
        <v>698</v>
      </c>
      <c r="S458" s="243"/>
      <c r="T458" s="243"/>
      <c r="V458" s="243"/>
      <c r="W458" s="243"/>
      <c r="Y458" s="243"/>
    </row>
    <row r="459" spans="1:25" outlineLevel="2" x14ac:dyDescent="0.25">
      <c r="A459" s="3" t="s">
        <v>69</v>
      </c>
      <c r="B459" s="3" t="str">
        <f t="shared" si="145"/>
        <v>E314 STM Turbogen, Colstrip 1-2 Com-5</v>
      </c>
      <c r="C459" s="3" t="s">
        <v>9</v>
      </c>
      <c r="D459" s="3"/>
      <c r="E459" s="256">
        <v>43982</v>
      </c>
      <c r="F459" s="61">
        <v>0</v>
      </c>
      <c r="G459" s="300">
        <v>2.76E-2</v>
      </c>
      <c r="H459" s="62">
        <v>0</v>
      </c>
      <c r="I459" s="276">
        <f t="shared" si="146"/>
        <v>0</v>
      </c>
      <c r="J459" s="300">
        <v>2.76E-2</v>
      </c>
      <c r="K459" s="61">
        <f t="shared" si="147"/>
        <v>0</v>
      </c>
      <c r="L459" s="62">
        <f t="shared" si="131"/>
        <v>0</v>
      </c>
      <c r="M459" t="s">
        <v>10</v>
      </c>
      <c r="O459" s="3" t="str">
        <f t="shared" si="148"/>
        <v>E314</v>
      </c>
      <c r="P459" s="4"/>
      <c r="Q459" s="245">
        <f t="shared" si="136"/>
        <v>0</v>
      </c>
      <c r="R459" t="s">
        <v>698</v>
      </c>
      <c r="S459" s="243"/>
      <c r="T459" s="243"/>
      <c r="V459" s="243"/>
      <c r="W459" s="243"/>
      <c r="Y459" s="243"/>
    </row>
    <row r="460" spans="1:25" outlineLevel="2" x14ac:dyDescent="0.25">
      <c r="A460" s="3" t="s">
        <v>69</v>
      </c>
      <c r="B460" s="3" t="str">
        <f t="shared" si="145"/>
        <v>E314 STM Turbogen, Colstrip 1-2 Com-6</v>
      </c>
      <c r="C460" s="3" t="s">
        <v>9</v>
      </c>
      <c r="D460" s="3"/>
      <c r="E460" s="256">
        <v>44012</v>
      </c>
      <c r="F460" s="61">
        <v>0</v>
      </c>
      <c r="G460" s="300">
        <v>2.76E-2</v>
      </c>
      <c r="H460" s="62">
        <v>0</v>
      </c>
      <c r="I460" s="276">
        <f t="shared" si="146"/>
        <v>0</v>
      </c>
      <c r="J460" s="300">
        <v>2.76E-2</v>
      </c>
      <c r="K460" s="61">
        <f t="shared" si="147"/>
        <v>0</v>
      </c>
      <c r="L460" s="62">
        <f t="shared" si="131"/>
        <v>0</v>
      </c>
      <c r="M460" t="s">
        <v>10</v>
      </c>
      <c r="O460" s="3" t="str">
        <f t="shared" si="148"/>
        <v>E314</v>
      </c>
      <c r="P460" s="4"/>
      <c r="Q460" s="245">
        <f t="shared" si="136"/>
        <v>0</v>
      </c>
      <c r="R460" t="s">
        <v>698</v>
      </c>
      <c r="S460" s="243">
        <f>AVERAGE(F449:F460)-F460</f>
        <v>1589052.2916666667</v>
      </c>
      <c r="T460" s="243">
        <f>AVERAGE(I449:I460)-I460</f>
        <v>0</v>
      </c>
      <c r="V460" s="243"/>
      <c r="W460" s="243"/>
      <c r="Y460" s="243"/>
    </row>
    <row r="461" spans="1:25" ht="15.75" outlineLevel="1" thickBot="1" x14ac:dyDescent="0.3">
      <c r="A461" s="5" t="s">
        <v>70</v>
      </c>
      <c r="C461" s="14" t="s">
        <v>12</v>
      </c>
      <c r="E461" s="255" t="s">
        <v>5</v>
      </c>
      <c r="F461" s="8"/>
      <c r="G461" s="299"/>
      <c r="H461" s="15">
        <f>SUBTOTAL(9,H449:H460)</f>
        <v>48243.63</v>
      </c>
      <c r="I461" s="275"/>
      <c r="J461" s="299"/>
      <c r="K461" s="10">
        <f>SUBTOTAL(9,K449:K460)</f>
        <v>0</v>
      </c>
      <c r="L461" s="264">
        <f>SUBTOTAL(9,L449:L460)</f>
        <v>-48243.63</v>
      </c>
      <c r="O461" s="3" t="str">
        <f>LEFT(A461,5)</f>
        <v xml:space="preserve">E314 </v>
      </c>
      <c r="P461" s="4">
        <f>-L461</f>
        <v>48243.63</v>
      </c>
      <c r="Q461" s="245">
        <f t="shared" si="136"/>
        <v>0</v>
      </c>
      <c r="S461" s="243"/>
    </row>
    <row r="462" spans="1:25" ht="15.75" outlineLevel="2" thickTop="1" x14ac:dyDescent="0.25">
      <c r="A462" s="3" t="s">
        <v>71</v>
      </c>
      <c r="B462" s="3" t="str">
        <f t="shared" ref="B462:B473" si="149">CONCATENATE(A462,"-",MONTH(E462))</f>
        <v>E314 STM Turbogen, Colstrip 2-7</v>
      </c>
      <c r="C462" s="3" t="s">
        <v>9</v>
      </c>
      <c r="D462" s="3"/>
      <c r="E462" s="256">
        <v>43676</v>
      </c>
      <c r="F462" s="61">
        <v>33894225.079999998</v>
      </c>
      <c r="G462" s="300">
        <v>6.6699999999999995E-2</v>
      </c>
      <c r="H462" s="62">
        <v>188395.4</v>
      </c>
      <c r="I462" s="276">
        <f t="shared" ref="I462:I473" si="150">VLOOKUP(CONCATENATE(A462,"-6"),$B$8:$F$2996,5,FALSE)</f>
        <v>0</v>
      </c>
      <c r="J462" s="300">
        <v>6.6699999999999995E-2</v>
      </c>
      <c r="K462" s="59">
        <f t="shared" ref="K462:K473" si="151">I462*J462/12</f>
        <v>0</v>
      </c>
      <c r="L462" s="62">
        <f t="shared" si="131"/>
        <v>-188395.4</v>
      </c>
      <c r="M462" t="s">
        <v>10</v>
      </c>
      <c r="O462" s="3" t="str">
        <f t="shared" ref="O462:O473" si="152">LEFT(A462,4)</f>
        <v>E314</v>
      </c>
      <c r="P462" s="4"/>
      <c r="Q462" s="245">
        <f t="shared" si="136"/>
        <v>0</v>
      </c>
      <c r="R462" t="s">
        <v>698</v>
      </c>
      <c r="S462" s="243"/>
      <c r="T462" s="243"/>
      <c r="V462" s="243"/>
      <c r="W462" s="243"/>
      <c r="Y462" s="243"/>
    </row>
    <row r="463" spans="1:25" outlineLevel="2" x14ac:dyDescent="0.25">
      <c r="A463" s="3" t="s">
        <v>71</v>
      </c>
      <c r="B463" s="3" t="str">
        <f t="shared" si="149"/>
        <v>E314 STM Turbogen, Colstrip 2-8</v>
      </c>
      <c r="C463" s="3" t="s">
        <v>9</v>
      </c>
      <c r="D463" s="3"/>
      <c r="E463" s="256">
        <v>43708</v>
      </c>
      <c r="F463" s="61">
        <v>33894225.079999998</v>
      </c>
      <c r="G463" s="300">
        <v>6.6699999999999995E-2</v>
      </c>
      <c r="H463" s="62">
        <v>188395.4</v>
      </c>
      <c r="I463" s="276">
        <f t="shared" si="150"/>
        <v>0</v>
      </c>
      <c r="J463" s="300">
        <v>6.6699999999999995E-2</v>
      </c>
      <c r="K463" s="61">
        <f t="shared" si="151"/>
        <v>0</v>
      </c>
      <c r="L463" s="62">
        <f t="shared" si="131"/>
        <v>-188395.4</v>
      </c>
      <c r="M463" t="s">
        <v>10</v>
      </c>
      <c r="O463" s="3" t="str">
        <f t="shared" si="152"/>
        <v>E314</v>
      </c>
      <c r="P463" s="4"/>
      <c r="Q463" s="245">
        <f t="shared" si="136"/>
        <v>0</v>
      </c>
      <c r="R463" t="s">
        <v>698</v>
      </c>
      <c r="S463" s="243"/>
      <c r="T463" s="243"/>
      <c r="V463" s="243"/>
      <c r="W463" s="243"/>
      <c r="Y463" s="243"/>
    </row>
    <row r="464" spans="1:25" outlineLevel="2" x14ac:dyDescent="0.25">
      <c r="A464" s="3" t="s">
        <v>71</v>
      </c>
      <c r="B464" s="3" t="str">
        <f t="shared" si="149"/>
        <v>E314 STM Turbogen, Colstrip 2-9</v>
      </c>
      <c r="C464" s="3" t="s">
        <v>9</v>
      </c>
      <c r="D464" s="3"/>
      <c r="E464" s="256">
        <v>43738</v>
      </c>
      <c r="F464" s="61">
        <v>33894225.079999998</v>
      </c>
      <c r="G464" s="300">
        <v>6.6699999999999995E-2</v>
      </c>
      <c r="H464" s="62">
        <v>188395.4</v>
      </c>
      <c r="I464" s="276">
        <f t="shared" si="150"/>
        <v>0</v>
      </c>
      <c r="J464" s="300">
        <v>6.6699999999999995E-2</v>
      </c>
      <c r="K464" s="61">
        <f t="shared" si="151"/>
        <v>0</v>
      </c>
      <c r="L464" s="62">
        <f t="shared" si="131"/>
        <v>-188395.4</v>
      </c>
      <c r="M464" t="s">
        <v>10</v>
      </c>
      <c r="O464" s="3" t="str">
        <f t="shared" si="152"/>
        <v>E314</v>
      </c>
      <c r="P464" s="4"/>
      <c r="Q464" s="245">
        <f t="shared" si="136"/>
        <v>0</v>
      </c>
      <c r="R464" t="s">
        <v>698</v>
      </c>
      <c r="S464" s="243"/>
      <c r="T464" s="243"/>
      <c r="V464" s="243"/>
      <c r="W464" s="243"/>
      <c r="Y464" s="243"/>
    </row>
    <row r="465" spans="1:25" outlineLevel="2" x14ac:dyDescent="0.25">
      <c r="A465" s="3" t="s">
        <v>71</v>
      </c>
      <c r="B465" s="3" t="str">
        <f t="shared" si="149"/>
        <v>E314 STM Turbogen, Colstrip 2-10</v>
      </c>
      <c r="C465" s="3" t="s">
        <v>9</v>
      </c>
      <c r="D465" s="3"/>
      <c r="E465" s="256">
        <v>43769</v>
      </c>
      <c r="F465" s="61">
        <v>33894225.079999998</v>
      </c>
      <c r="G465" s="300">
        <v>6.6699999999999995E-2</v>
      </c>
      <c r="H465" s="62">
        <v>188395.4</v>
      </c>
      <c r="I465" s="276">
        <f t="shared" si="150"/>
        <v>0</v>
      </c>
      <c r="J465" s="300">
        <v>6.6699999999999995E-2</v>
      </c>
      <c r="K465" s="61">
        <f t="shared" si="151"/>
        <v>0</v>
      </c>
      <c r="L465" s="62">
        <f t="shared" si="131"/>
        <v>-188395.4</v>
      </c>
      <c r="M465" t="s">
        <v>10</v>
      </c>
      <c r="O465" s="3" t="str">
        <f t="shared" si="152"/>
        <v>E314</v>
      </c>
      <c r="P465" s="4"/>
      <c r="Q465" s="245">
        <f t="shared" si="136"/>
        <v>0</v>
      </c>
      <c r="R465" t="s">
        <v>698</v>
      </c>
      <c r="S465" s="243"/>
      <c r="T465" s="243"/>
      <c r="V465" s="243"/>
      <c r="W465" s="243"/>
      <c r="Y465" s="243"/>
    </row>
    <row r="466" spans="1:25" outlineLevel="2" x14ac:dyDescent="0.25">
      <c r="A466" s="3" t="s">
        <v>71</v>
      </c>
      <c r="B466" s="3" t="str">
        <f t="shared" si="149"/>
        <v>E314 STM Turbogen, Colstrip 2-11</v>
      </c>
      <c r="C466" s="3" t="s">
        <v>9</v>
      </c>
      <c r="D466" s="3"/>
      <c r="E466" s="256">
        <v>43799</v>
      </c>
      <c r="F466" s="61">
        <v>33894225.079999998</v>
      </c>
      <c r="G466" s="300">
        <v>6.6699999999999995E-2</v>
      </c>
      <c r="H466" s="62">
        <v>188395.4</v>
      </c>
      <c r="I466" s="276">
        <f t="shared" si="150"/>
        <v>0</v>
      </c>
      <c r="J466" s="300">
        <v>6.6699999999999995E-2</v>
      </c>
      <c r="K466" s="61">
        <f t="shared" si="151"/>
        <v>0</v>
      </c>
      <c r="L466" s="62">
        <f t="shared" si="131"/>
        <v>-188395.4</v>
      </c>
      <c r="M466" t="s">
        <v>10</v>
      </c>
      <c r="O466" s="3" t="str">
        <f t="shared" si="152"/>
        <v>E314</v>
      </c>
      <c r="P466" s="4"/>
      <c r="Q466" s="245">
        <f t="shared" si="136"/>
        <v>0</v>
      </c>
      <c r="R466" t="s">
        <v>698</v>
      </c>
      <c r="S466" s="243"/>
      <c r="T466" s="243"/>
      <c r="V466" s="243"/>
      <c r="W466" s="243"/>
      <c r="Y466" s="243"/>
    </row>
    <row r="467" spans="1:25" outlineLevel="2" x14ac:dyDescent="0.25">
      <c r="A467" s="3" t="s">
        <v>71</v>
      </c>
      <c r="B467" s="3" t="str">
        <f t="shared" si="149"/>
        <v>E314 STM Turbogen, Colstrip 2-12</v>
      </c>
      <c r="C467" s="3" t="s">
        <v>9</v>
      </c>
      <c r="D467" s="3"/>
      <c r="E467" s="256">
        <v>43830</v>
      </c>
      <c r="F467" s="61">
        <v>0</v>
      </c>
      <c r="G467" s="300">
        <v>6.6699999999999995E-2</v>
      </c>
      <c r="H467" s="62">
        <v>94197.7</v>
      </c>
      <c r="I467" s="276">
        <f t="shared" si="150"/>
        <v>0</v>
      </c>
      <c r="J467" s="300">
        <v>6.6699999999999995E-2</v>
      </c>
      <c r="K467" s="61">
        <f t="shared" si="151"/>
        <v>0</v>
      </c>
      <c r="L467" s="62">
        <f t="shared" si="131"/>
        <v>-94197.7</v>
      </c>
      <c r="M467" t="s">
        <v>10</v>
      </c>
      <c r="O467" s="3" t="str">
        <f t="shared" si="152"/>
        <v>E314</v>
      </c>
      <c r="P467" s="4"/>
      <c r="Q467" s="245">
        <f t="shared" si="136"/>
        <v>0</v>
      </c>
      <c r="R467" t="s">
        <v>698</v>
      </c>
      <c r="S467" s="243"/>
      <c r="T467" s="243"/>
      <c r="V467" s="243"/>
      <c r="W467" s="243"/>
      <c r="Y467" s="243"/>
    </row>
    <row r="468" spans="1:25" outlineLevel="2" x14ac:dyDescent="0.25">
      <c r="A468" s="3" t="s">
        <v>71</v>
      </c>
      <c r="B468" s="3" t="str">
        <f t="shared" si="149"/>
        <v>E314 STM Turbogen, Colstrip 2-1</v>
      </c>
      <c r="C468" s="3" t="s">
        <v>9</v>
      </c>
      <c r="D468" s="3"/>
      <c r="E468" s="256">
        <v>43861</v>
      </c>
      <c r="F468" s="61">
        <v>0</v>
      </c>
      <c r="G468" s="300">
        <v>6.6699999999999995E-2</v>
      </c>
      <c r="H468" s="62">
        <v>0</v>
      </c>
      <c r="I468" s="276">
        <f t="shared" si="150"/>
        <v>0</v>
      </c>
      <c r="J468" s="300">
        <v>6.6699999999999995E-2</v>
      </c>
      <c r="K468" s="61">
        <f t="shared" si="151"/>
        <v>0</v>
      </c>
      <c r="L468" s="62">
        <f t="shared" ref="L468:L531" si="153">ROUND(K468-H468,2)</f>
        <v>0</v>
      </c>
      <c r="M468" t="s">
        <v>10</v>
      </c>
      <c r="O468" s="3" t="str">
        <f t="shared" si="152"/>
        <v>E314</v>
      </c>
      <c r="P468" s="4"/>
      <c r="Q468" s="245">
        <f t="shared" si="136"/>
        <v>0</v>
      </c>
      <c r="R468" t="s">
        <v>698</v>
      </c>
      <c r="S468" s="243"/>
      <c r="T468" s="243"/>
      <c r="V468" s="243"/>
      <c r="W468" s="243"/>
      <c r="Y468" s="243"/>
    </row>
    <row r="469" spans="1:25" outlineLevel="2" x14ac:dyDescent="0.25">
      <c r="A469" s="3" t="s">
        <v>71</v>
      </c>
      <c r="B469" s="3" t="str">
        <f t="shared" si="149"/>
        <v>E314 STM Turbogen, Colstrip 2-2</v>
      </c>
      <c r="C469" s="3" t="s">
        <v>9</v>
      </c>
      <c r="D469" s="3"/>
      <c r="E469" s="256">
        <v>43889</v>
      </c>
      <c r="F469" s="61">
        <v>0</v>
      </c>
      <c r="G469" s="300">
        <v>6.6699999999999995E-2</v>
      </c>
      <c r="H469" s="62">
        <v>0</v>
      </c>
      <c r="I469" s="276">
        <f t="shared" si="150"/>
        <v>0</v>
      </c>
      <c r="J469" s="300">
        <v>6.6699999999999995E-2</v>
      </c>
      <c r="K469" s="61">
        <f t="shared" si="151"/>
        <v>0</v>
      </c>
      <c r="L469" s="62">
        <f t="shared" si="153"/>
        <v>0</v>
      </c>
      <c r="M469" t="s">
        <v>10</v>
      </c>
      <c r="O469" s="3" t="str">
        <f t="shared" si="152"/>
        <v>E314</v>
      </c>
      <c r="P469" s="4"/>
      <c r="Q469" s="245">
        <f t="shared" si="136"/>
        <v>0</v>
      </c>
      <c r="R469" t="s">
        <v>698</v>
      </c>
      <c r="S469" s="243"/>
      <c r="T469" s="243"/>
      <c r="V469" s="243"/>
      <c r="W469" s="243"/>
      <c r="Y469" s="243"/>
    </row>
    <row r="470" spans="1:25" outlineLevel="2" x14ac:dyDescent="0.25">
      <c r="A470" s="3" t="s">
        <v>71</v>
      </c>
      <c r="B470" s="3" t="str">
        <f t="shared" si="149"/>
        <v>E314 STM Turbogen, Colstrip 2-3</v>
      </c>
      <c r="C470" s="3" t="s">
        <v>9</v>
      </c>
      <c r="D470" s="3"/>
      <c r="E470" s="256">
        <v>43921</v>
      </c>
      <c r="F470" s="61">
        <v>0</v>
      </c>
      <c r="G470" s="300">
        <v>6.6699999999999995E-2</v>
      </c>
      <c r="H470" s="62">
        <v>0</v>
      </c>
      <c r="I470" s="276">
        <f t="shared" si="150"/>
        <v>0</v>
      </c>
      <c r="J470" s="300">
        <v>6.6699999999999995E-2</v>
      </c>
      <c r="K470" s="61">
        <f t="shared" si="151"/>
        <v>0</v>
      </c>
      <c r="L470" s="62">
        <f t="shared" si="153"/>
        <v>0</v>
      </c>
      <c r="M470" t="s">
        <v>10</v>
      </c>
      <c r="O470" s="3" t="str">
        <f t="shared" si="152"/>
        <v>E314</v>
      </c>
      <c r="P470" s="4"/>
      <c r="Q470" s="245">
        <f t="shared" si="136"/>
        <v>0</v>
      </c>
      <c r="R470" t="s">
        <v>698</v>
      </c>
      <c r="S470" s="243"/>
      <c r="T470" s="243"/>
      <c r="V470" s="243"/>
      <c r="W470" s="243"/>
      <c r="Y470" s="243"/>
    </row>
    <row r="471" spans="1:25" outlineLevel="2" x14ac:dyDescent="0.25">
      <c r="A471" s="3" t="s">
        <v>71</v>
      </c>
      <c r="B471" s="3" t="str">
        <f t="shared" si="149"/>
        <v>E314 STM Turbogen, Colstrip 2-4</v>
      </c>
      <c r="C471" s="3" t="s">
        <v>9</v>
      </c>
      <c r="D471" s="3"/>
      <c r="E471" s="256">
        <v>43951</v>
      </c>
      <c r="F471" s="61">
        <v>0</v>
      </c>
      <c r="G471" s="300">
        <v>6.6699999999999995E-2</v>
      </c>
      <c r="H471" s="62">
        <v>0</v>
      </c>
      <c r="I471" s="276">
        <f t="shared" si="150"/>
        <v>0</v>
      </c>
      <c r="J471" s="300">
        <v>6.6699999999999995E-2</v>
      </c>
      <c r="K471" s="61">
        <f t="shared" si="151"/>
        <v>0</v>
      </c>
      <c r="L471" s="62">
        <f t="shared" si="153"/>
        <v>0</v>
      </c>
      <c r="M471" t="s">
        <v>10</v>
      </c>
      <c r="O471" s="3" t="str">
        <f t="shared" si="152"/>
        <v>E314</v>
      </c>
      <c r="P471" s="4"/>
      <c r="Q471" s="245">
        <f t="shared" si="136"/>
        <v>0</v>
      </c>
      <c r="R471" t="s">
        <v>698</v>
      </c>
      <c r="S471" s="243"/>
      <c r="T471" s="243"/>
      <c r="V471" s="243"/>
      <c r="W471" s="243"/>
      <c r="Y471" s="243"/>
    </row>
    <row r="472" spans="1:25" outlineLevel="2" x14ac:dyDescent="0.25">
      <c r="A472" s="3" t="s">
        <v>71</v>
      </c>
      <c r="B472" s="3" t="str">
        <f t="shared" si="149"/>
        <v>E314 STM Turbogen, Colstrip 2-5</v>
      </c>
      <c r="C472" s="3" t="s">
        <v>9</v>
      </c>
      <c r="D472" s="3"/>
      <c r="E472" s="256">
        <v>43982</v>
      </c>
      <c r="F472" s="61">
        <v>0</v>
      </c>
      <c r="G472" s="300">
        <v>6.6699999999999995E-2</v>
      </c>
      <c r="H472" s="62">
        <v>0</v>
      </c>
      <c r="I472" s="276">
        <f t="shared" si="150"/>
        <v>0</v>
      </c>
      <c r="J472" s="300">
        <v>6.6699999999999995E-2</v>
      </c>
      <c r="K472" s="61">
        <f t="shared" si="151"/>
        <v>0</v>
      </c>
      <c r="L472" s="62">
        <f t="shared" si="153"/>
        <v>0</v>
      </c>
      <c r="M472" t="s">
        <v>10</v>
      </c>
      <c r="O472" s="3" t="str">
        <f t="shared" si="152"/>
        <v>E314</v>
      </c>
      <c r="P472" s="4"/>
      <c r="Q472" s="245">
        <f t="shared" si="136"/>
        <v>0</v>
      </c>
      <c r="R472" t="s">
        <v>698</v>
      </c>
      <c r="S472" s="243"/>
      <c r="T472" s="243"/>
      <c r="V472" s="243"/>
      <c r="W472" s="243"/>
      <c r="Y472" s="243"/>
    </row>
    <row r="473" spans="1:25" outlineLevel="2" x14ac:dyDescent="0.25">
      <c r="A473" s="3" t="s">
        <v>71</v>
      </c>
      <c r="B473" s="3" t="str">
        <f t="shared" si="149"/>
        <v>E314 STM Turbogen, Colstrip 2-6</v>
      </c>
      <c r="C473" s="3" t="s">
        <v>9</v>
      </c>
      <c r="D473" s="3"/>
      <c r="E473" s="256">
        <v>44012</v>
      </c>
      <c r="F473" s="61">
        <v>0</v>
      </c>
      <c r="G473" s="300">
        <v>6.6699999999999995E-2</v>
      </c>
      <c r="H473" s="62">
        <v>0</v>
      </c>
      <c r="I473" s="276">
        <f t="shared" si="150"/>
        <v>0</v>
      </c>
      <c r="J473" s="300">
        <v>6.6699999999999995E-2</v>
      </c>
      <c r="K473" s="61">
        <f t="shared" si="151"/>
        <v>0</v>
      </c>
      <c r="L473" s="62">
        <f t="shared" si="153"/>
        <v>0</v>
      </c>
      <c r="M473" t="s">
        <v>10</v>
      </c>
      <c r="O473" s="3" t="str">
        <f t="shared" si="152"/>
        <v>E314</v>
      </c>
      <c r="P473" s="4"/>
      <c r="Q473" s="245">
        <f t="shared" si="136"/>
        <v>0</v>
      </c>
      <c r="R473" t="s">
        <v>698</v>
      </c>
      <c r="S473" s="243">
        <f>AVERAGE(F462:F473)-F473</f>
        <v>14122593.783333331</v>
      </c>
      <c r="T473" s="243">
        <f>AVERAGE(I462:I473)-I473</f>
        <v>0</v>
      </c>
      <c r="V473" s="243"/>
      <c r="W473" s="243"/>
      <c r="Y473" s="243"/>
    </row>
    <row r="474" spans="1:25" ht="15.75" outlineLevel="1" thickBot="1" x14ac:dyDescent="0.3">
      <c r="A474" s="5" t="s">
        <v>72</v>
      </c>
      <c r="C474" s="14" t="s">
        <v>12</v>
      </c>
      <c r="E474" s="255" t="s">
        <v>5</v>
      </c>
      <c r="F474" s="8"/>
      <c r="G474" s="299"/>
      <c r="H474" s="15">
        <f>SUBTOTAL(9,H462:H473)</f>
        <v>1036174.7</v>
      </c>
      <c r="I474" s="275"/>
      <c r="J474" s="299"/>
      <c r="K474" s="10">
        <f>SUBTOTAL(9,K462:K473)</f>
        <v>0</v>
      </c>
      <c r="L474" s="264">
        <f>SUBTOTAL(9,L462:L473)</f>
        <v>-1036174.7</v>
      </c>
      <c r="O474" s="3" t="str">
        <f>LEFT(A474,5)</f>
        <v xml:space="preserve">E314 </v>
      </c>
      <c r="P474" s="4">
        <f>-L474</f>
        <v>1036174.7</v>
      </c>
      <c r="Q474" s="245">
        <f t="shared" si="136"/>
        <v>0</v>
      </c>
      <c r="S474" s="243"/>
    </row>
    <row r="475" spans="1:25" ht="15.75" outlineLevel="2" thickTop="1" x14ac:dyDescent="0.25">
      <c r="A475" s="3" t="s">
        <v>73</v>
      </c>
      <c r="B475" s="3" t="str">
        <f t="shared" ref="B475:B486" si="154">CONCATENATE(A475,"-",MONTH(E475))</f>
        <v>E314 STM Turbogen, Colstrip 3-7</v>
      </c>
      <c r="C475" s="3" t="s">
        <v>9</v>
      </c>
      <c r="D475" s="3"/>
      <c r="E475" s="256">
        <v>43676</v>
      </c>
      <c r="F475" s="61">
        <v>42184353.020000003</v>
      </c>
      <c r="G475" s="300">
        <v>6.9699999999999998E-2</v>
      </c>
      <c r="H475" s="62">
        <v>245020.78</v>
      </c>
      <c r="I475" s="276">
        <f t="shared" ref="I475:I486" si="155">VLOOKUP(CONCATENATE(A475,"-6"),$B$8:$F$2996,5,FALSE)</f>
        <v>42155736.82</v>
      </c>
      <c r="J475" s="300">
        <v>6.9699999999999998E-2</v>
      </c>
      <c r="K475" s="59">
        <f t="shared" ref="K475:K486" si="156">I475*J475/12</f>
        <v>244854.57136283335</v>
      </c>
      <c r="L475" s="62">
        <f t="shared" si="153"/>
        <v>-166.21</v>
      </c>
      <c r="M475" t="s">
        <v>10</v>
      </c>
      <c r="O475" s="3" t="str">
        <f t="shared" ref="O475:O486" si="157">LEFT(A475,4)</f>
        <v>E314</v>
      </c>
      <c r="P475" s="4"/>
      <c r="Q475" s="245">
        <f t="shared" si="136"/>
        <v>0</v>
      </c>
      <c r="R475" t="s">
        <v>699</v>
      </c>
      <c r="S475" s="243"/>
      <c r="T475" s="243"/>
      <c r="V475" s="243"/>
      <c r="W475" s="243"/>
      <c r="Y475" s="243"/>
    </row>
    <row r="476" spans="1:25" outlineLevel="2" x14ac:dyDescent="0.25">
      <c r="A476" s="3" t="s">
        <v>73</v>
      </c>
      <c r="B476" s="3" t="str">
        <f t="shared" si="154"/>
        <v>E314 STM Turbogen, Colstrip 3-8</v>
      </c>
      <c r="C476" s="3" t="s">
        <v>9</v>
      </c>
      <c r="D476" s="3"/>
      <c r="E476" s="256">
        <v>43708</v>
      </c>
      <c r="F476" s="61">
        <v>42165538.409999996</v>
      </c>
      <c r="G476" s="300">
        <v>6.9699999999999998E-2</v>
      </c>
      <c r="H476" s="62">
        <v>244966.15</v>
      </c>
      <c r="I476" s="276">
        <f t="shared" si="155"/>
        <v>42155736.82</v>
      </c>
      <c r="J476" s="300">
        <v>6.9699999999999998E-2</v>
      </c>
      <c r="K476" s="61">
        <f t="shared" si="156"/>
        <v>244854.57136283335</v>
      </c>
      <c r="L476" s="62">
        <f t="shared" si="153"/>
        <v>-111.58</v>
      </c>
      <c r="M476" t="s">
        <v>10</v>
      </c>
      <c r="O476" s="3" t="str">
        <f t="shared" si="157"/>
        <v>E314</v>
      </c>
      <c r="P476" s="4"/>
      <c r="Q476" s="245">
        <f t="shared" si="136"/>
        <v>0</v>
      </c>
      <c r="R476" t="s">
        <v>699</v>
      </c>
      <c r="S476" s="243"/>
      <c r="T476" s="243"/>
      <c r="V476" s="243"/>
      <c r="W476" s="243"/>
      <c r="Y476" s="243"/>
    </row>
    <row r="477" spans="1:25" outlineLevel="2" x14ac:dyDescent="0.25">
      <c r="A477" s="3" t="s">
        <v>73</v>
      </c>
      <c r="B477" s="3" t="str">
        <f t="shared" si="154"/>
        <v>E314 STM Turbogen, Colstrip 3-9</v>
      </c>
      <c r="C477" s="3" t="s">
        <v>9</v>
      </c>
      <c r="D477" s="3"/>
      <c r="E477" s="256">
        <v>43738</v>
      </c>
      <c r="F477" s="61">
        <v>42165538.409999996</v>
      </c>
      <c r="G477" s="300">
        <v>6.9699999999999998E-2</v>
      </c>
      <c r="H477" s="62">
        <v>244911.5</v>
      </c>
      <c r="I477" s="276">
        <f t="shared" si="155"/>
        <v>42155736.82</v>
      </c>
      <c r="J477" s="300">
        <v>6.9699999999999998E-2</v>
      </c>
      <c r="K477" s="61">
        <f t="shared" si="156"/>
        <v>244854.57136283335</v>
      </c>
      <c r="L477" s="62">
        <f t="shared" si="153"/>
        <v>-56.93</v>
      </c>
      <c r="M477" t="s">
        <v>10</v>
      </c>
      <c r="O477" s="3" t="str">
        <f t="shared" si="157"/>
        <v>E314</v>
      </c>
      <c r="P477" s="4"/>
      <c r="Q477" s="245">
        <f t="shared" si="136"/>
        <v>0</v>
      </c>
      <c r="R477" t="s">
        <v>699</v>
      </c>
      <c r="S477" s="243"/>
      <c r="T477" s="243"/>
      <c r="V477" s="243"/>
      <c r="W477" s="243"/>
      <c r="Y477" s="243"/>
    </row>
    <row r="478" spans="1:25" outlineLevel="2" x14ac:dyDescent="0.25">
      <c r="A478" s="3" t="s">
        <v>73</v>
      </c>
      <c r="B478" s="3" t="str">
        <f t="shared" si="154"/>
        <v>E314 STM Turbogen, Colstrip 3-10</v>
      </c>
      <c r="C478" s="3" t="s">
        <v>9</v>
      </c>
      <c r="D478" s="3"/>
      <c r="E478" s="256">
        <v>43769</v>
      </c>
      <c r="F478" s="61">
        <v>42165538.409999996</v>
      </c>
      <c r="G478" s="300">
        <v>6.9699999999999998E-2</v>
      </c>
      <c r="H478" s="62">
        <v>244911.5</v>
      </c>
      <c r="I478" s="276">
        <f t="shared" si="155"/>
        <v>42155736.82</v>
      </c>
      <c r="J478" s="300">
        <v>6.9699999999999998E-2</v>
      </c>
      <c r="K478" s="61">
        <f t="shared" si="156"/>
        <v>244854.57136283335</v>
      </c>
      <c r="L478" s="62">
        <f t="shared" si="153"/>
        <v>-56.93</v>
      </c>
      <c r="M478" t="s">
        <v>10</v>
      </c>
      <c r="O478" s="3" t="str">
        <f t="shared" si="157"/>
        <v>E314</v>
      </c>
      <c r="P478" s="4"/>
      <c r="Q478" s="245">
        <f t="shared" si="136"/>
        <v>0</v>
      </c>
      <c r="R478" t="s">
        <v>699</v>
      </c>
      <c r="S478" s="243"/>
      <c r="T478" s="243"/>
      <c r="V478" s="243"/>
      <c r="W478" s="243"/>
      <c r="Y478" s="243"/>
    </row>
    <row r="479" spans="1:25" outlineLevel="2" x14ac:dyDescent="0.25">
      <c r="A479" s="3" t="s">
        <v>73</v>
      </c>
      <c r="B479" s="3" t="str">
        <f t="shared" si="154"/>
        <v>E314 STM Turbogen, Colstrip 3-11</v>
      </c>
      <c r="C479" s="3" t="s">
        <v>9</v>
      </c>
      <c r="D479" s="3"/>
      <c r="E479" s="256">
        <v>43799</v>
      </c>
      <c r="F479" s="61">
        <v>42165538.409999996</v>
      </c>
      <c r="G479" s="300">
        <v>6.9699999999999998E-2</v>
      </c>
      <c r="H479" s="62">
        <v>244911.5</v>
      </c>
      <c r="I479" s="276">
        <f t="shared" si="155"/>
        <v>42155736.82</v>
      </c>
      <c r="J479" s="300">
        <v>6.9699999999999998E-2</v>
      </c>
      <c r="K479" s="61">
        <f t="shared" si="156"/>
        <v>244854.57136283335</v>
      </c>
      <c r="L479" s="62">
        <f t="shared" si="153"/>
        <v>-56.93</v>
      </c>
      <c r="M479" t="s">
        <v>10</v>
      </c>
      <c r="O479" s="3" t="str">
        <f t="shared" si="157"/>
        <v>E314</v>
      </c>
      <c r="P479" s="4"/>
      <c r="Q479" s="245">
        <f t="shared" si="136"/>
        <v>0</v>
      </c>
      <c r="R479" t="s">
        <v>699</v>
      </c>
      <c r="S479" s="243"/>
      <c r="T479" s="243"/>
      <c r="V479" s="243"/>
      <c r="W479" s="243"/>
      <c r="Y479" s="243"/>
    </row>
    <row r="480" spans="1:25" outlineLevel="2" x14ac:dyDescent="0.25">
      <c r="A480" s="3" t="s">
        <v>73</v>
      </c>
      <c r="B480" s="3" t="str">
        <f t="shared" si="154"/>
        <v>E314 STM Turbogen, Colstrip 3-12</v>
      </c>
      <c r="C480" s="3" t="s">
        <v>9</v>
      </c>
      <c r="D480" s="3"/>
      <c r="E480" s="256">
        <v>43830</v>
      </c>
      <c r="F480" s="61">
        <v>42169793.140000001</v>
      </c>
      <c r="G480" s="300">
        <v>6.9699999999999998E-2</v>
      </c>
      <c r="H480" s="62">
        <v>244923.86000000002</v>
      </c>
      <c r="I480" s="276">
        <f t="shared" si="155"/>
        <v>42155736.82</v>
      </c>
      <c r="J480" s="300">
        <v>6.9699999999999998E-2</v>
      </c>
      <c r="K480" s="61">
        <f t="shared" si="156"/>
        <v>244854.57136283335</v>
      </c>
      <c r="L480" s="62">
        <f t="shared" si="153"/>
        <v>-69.290000000000006</v>
      </c>
      <c r="M480" t="s">
        <v>10</v>
      </c>
      <c r="O480" s="3" t="str">
        <f t="shared" si="157"/>
        <v>E314</v>
      </c>
      <c r="P480" s="4"/>
      <c r="Q480" s="245">
        <f t="shared" ref="Q480:Q543" si="158">IF(E480=DATE(2020,6,30),I480,0)</f>
        <v>0</v>
      </c>
      <c r="R480" t="s">
        <v>699</v>
      </c>
      <c r="S480" s="243"/>
      <c r="T480" s="243"/>
      <c r="V480" s="243"/>
      <c r="W480" s="243"/>
      <c r="Y480" s="243"/>
    </row>
    <row r="481" spans="1:25" outlineLevel="2" x14ac:dyDescent="0.25">
      <c r="A481" s="3" t="s">
        <v>73</v>
      </c>
      <c r="B481" s="3" t="str">
        <f t="shared" si="154"/>
        <v>E314 STM Turbogen, Colstrip 3-1</v>
      </c>
      <c r="C481" s="3" t="s">
        <v>9</v>
      </c>
      <c r="D481" s="3"/>
      <c r="E481" s="256">
        <v>43861</v>
      </c>
      <c r="F481" s="61">
        <v>42160329.920000002</v>
      </c>
      <c r="G481" s="300">
        <v>6.9699999999999998E-2</v>
      </c>
      <c r="H481" s="62">
        <v>244908.73</v>
      </c>
      <c r="I481" s="276">
        <f t="shared" si="155"/>
        <v>42155736.82</v>
      </c>
      <c r="J481" s="300">
        <v>6.9699999999999998E-2</v>
      </c>
      <c r="K481" s="61">
        <f t="shared" si="156"/>
        <v>244854.57136283335</v>
      </c>
      <c r="L481" s="62">
        <f t="shared" si="153"/>
        <v>-54.16</v>
      </c>
      <c r="M481" t="s">
        <v>10</v>
      </c>
      <c r="O481" s="3" t="str">
        <f t="shared" si="157"/>
        <v>E314</v>
      </c>
      <c r="P481" s="4"/>
      <c r="Q481" s="245">
        <f t="shared" si="158"/>
        <v>0</v>
      </c>
      <c r="R481" t="s">
        <v>699</v>
      </c>
      <c r="S481" s="243"/>
      <c r="T481" s="243"/>
      <c r="V481" s="243"/>
      <c r="W481" s="243"/>
      <c r="Y481" s="243"/>
    </row>
    <row r="482" spans="1:25" outlineLevel="2" x14ac:dyDescent="0.25">
      <c r="A482" s="3" t="s">
        <v>73</v>
      </c>
      <c r="B482" s="3" t="str">
        <f t="shared" si="154"/>
        <v>E314 STM Turbogen, Colstrip 3-2</v>
      </c>
      <c r="C482" s="3" t="s">
        <v>9</v>
      </c>
      <c r="D482" s="3"/>
      <c r="E482" s="256">
        <v>43889</v>
      </c>
      <c r="F482" s="61">
        <v>42155222.25</v>
      </c>
      <c r="G482" s="300">
        <v>6.9699999999999998E-2</v>
      </c>
      <c r="H482" s="62">
        <v>244866.42</v>
      </c>
      <c r="I482" s="276">
        <f t="shared" si="155"/>
        <v>42155736.82</v>
      </c>
      <c r="J482" s="300">
        <v>6.9699999999999998E-2</v>
      </c>
      <c r="K482" s="61">
        <f t="shared" si="156"/>
        <v>244854.57136283335</v>
      </c>
      <c r="L482" s="62">
        <f t="shared" si="153"/>
        <v>-11.85</v>
      </c>
      <c r="M482" t="s">
        <v>10</v>
      </c>
      <c r="O482" s="3" t="str">
        <f t="shared" si="157"/>
        <v>E314</v>
      </c>
      <c r="P482" s="4"/>
      <c r="Q482" s="245">
        <f t="shared" si="158"/>
        <v>0</v>
      </c>
      <c r="R482" t="s">
        <v>699</v>
      </c>
      <c r="S482" s="243"/>
      <c r="T482" s="243"/>
      <c r="V482" s="243"/>
      <c r="W482" s="243"/>
      <c r="Y482" s="243"/>
    </row>
    <row r="483" spans="1:25" outlineLevel="2" x14ac:dyDescent="0.25">
      <c r="A483" s="3" t="s">
        <v>73</v>
      </c>
      <c r="B483" s="3" t="str">
        <f t="shared" si="154"/>
        <v>E314 STM Turbogen, Colstrip 3-3</v>
      </c>
      <c r="C483" s="3" t="s">
        <v>9</v>
      </c>
      <c r="D483" s="3"/>
      <c r="E483" s="256">
        <v>43921</v>
      </c>
      <c r="F483" s="61">
        <v>42155222.25</v>
      </c>
      <c r="G483" s="300">
        <v>6.9699999999999998E-2</v>
      </c>
      <c r="H483" s="62">
        <v>244851.58</v>
      </c>
      <c r="I483" s="276">
        <f t="shared" si="155"/>
        <v>42155736.82</v>
      </c>
      <c r="J483" s="300">
        <v>6.9699999999999998E-2</v>
      </c>
      <c r="K483" s="61">
        <f t="shared" si="156"/>
        <v>244854.57136283335</v>
      </c>
      <c r="L483" s="62">
        <f t="shared" si="153"/>
        <v>2.99</v>
      </c>
      <c r="M483" t="s">
        <v>10</v>
      </c>
      <c r="O483" s="3" t="str">
        <f t="shared" si="157"/>
        <v>E314</v>
      </c>
      <c r="P483" s="4"/>
      <c r="Q483" s="245">
        <f t="shared" si="158"/>
        <v>0</v>
      </c>
      <c r="R483" t="s">
        <v>699</v>
      </c>
      <c r="S483" s="243"/>
      <c r="T483" s="243"/>
      <c r="V483" s="243"/>
      <c r="W483" s="243"/>
      <c r="Y483" s="243"/>
    </row>
    <row r="484" spans="1:25" outlineLevel="2" x14ac:dyDescent="0.25">
      <c r="A484" s="3" t="s">
        <v>73</v>
      </c>
      <c r="B484" s="3" t="str">
        <f t="shared" si="154"/>
        <v>E314 STM Turbogen, Colstrip 3-4</v>
      </c>
      <c r="C484" s="3" t="s">
        <v>9</v>
      </c>
      <c r="D484" s="3"/>
      <c r="E484" s="256">
        <v>43951</v>
      </c>
      <c r="F484" s="61">
        <v>42155222.25</v>
      </c>
      <c r="G484" s="300">
        <v>6.9699999999999998E-2</v>
      </c>
      <c r="H484" s="62">
        <v>244851.58</v>
      </c>
      <c r="I484" s="276">
        <f t="shared" si="155"/>
        <v>42155736.82</v>
      </c>
      <c r="J484" s="300">
        <v>6.9699999999999998E-2</v>
      </c>
      <c r="K484" s="61">
        <f t="shared" si="156"/>
        <v>244854.57136283335</v>
      </c>
      <c r="L484" s="62">
        <f t="shared" si="153"/>
        <v>2.99</v>
      </c>
      <c r="M484" t="s">
        <v>10</v>
      </c>
      <c r="O484" s="3" t="str">
        <f t="shared" si="157"/>
        <v>E314</v>
      </c>
      <c r="P484" s="4"/>
      <c r="Q484" s="245">
        <f t="shared" si="158"/>
        <v>0</v>
      </c>
      <c r="R484" t="s">
        <v>699</v>
      </c>
      <c r="S484" s="243"/>
      <c r="T484" s="243"/>
      <c r="V484" s="243"/>
      <c r="W484" s="243"/>
      <c r="Y484" s="243"/>
    </row>
    <row r="485" spans="1:25" outlineLevel="2" x14ac:dyDescent="0.25">
      <c r="A485" s="3" t="s">
        <v>73</v>
      </c>
      <c r="B485" s="3" t="str">
        <f t="shared" si="154"/>
        <v>E314 STM Turbogen, Colstrip 3-5</v>
      </c>
      <c r="C485" s="3" t="s">
        <v>9</v>
      </c>
      <c r="D485" s="3"/>
      <c r="E485" s="256">
        <v>43982</v>
      </c>
      <c r="F485" s="61">
        <v>42155222.25</v>
      </c>
      <c r="G485" s="300">
        <v>6.9699999999999998E-2</v>
      </c>
      <c r="H485" s="62">
        <v>244851.58</v>
      </c>
      <c r="I485" s="276">
        <f t="shared" si="155"/>
        <v>42155736.82</v>
      </c>
      <c r="J485" s="300">
        <v>6.9699999999999998E-2</v>
      </c>
      <c r="K485" s="61">
        <f t="shared" si="156"/>
        <v>244854.57136283335</v>
      </c>
      <c r="L485" s="62">
        <f t="shared" si="153"/>
        <v>2.99</v>
      </c>
      <c r="M485" t="s">
        <v>10</v>
      </c>
      <c r="O485" s="3" t="str">
        <f t="shared" si="157"/>
        <v>E314</v>
      </c>
      <c r="P485" s="4"/>
      <c r="Q485" s="245">
        <f t="shared" si="158"/>
        <v>0</v>
      </c>
      <c r="R485" t="s">
        <v>699</v>
      </c>
      <c r="S485" s="243"/>
      <c r="T485" s="243"/>
      <c r="V485" s="243"/>
      <c r="W485" s="243"/>
      <c r="Y485" s="243"/>
    </row>
    <row r="486" spans="1:25" outlineLevel="2" x14ac:dyDescent="0.25">
      <c r="A486" s="3" t="s">
        <v>73</v>
      </c>
      <c r="B486" s="3" t="str">
        <f t="shared" si="154"/>
        <v>E314 STM Turbogen, Colstrip 3-6</v>
      </c>
      <c r="C486" s="3" t="s">
        <v>9</v>
      </c>
      <c r="D486" s="3"/>
      <c r="E486" s="256">
        <v>44012</v>
      </c>
      <c r="F486" s="61">
        <v>42155736.82</v>
      </c>
      <c r="G486" s="300">
        <v>6.9699999999999998E-2</v>
      </c>
      <c r="H486" s="62">
        <v>244853.08</v>
      </c>
      <c r="I486" s="276">
        <f t="shared" si="155"/>
        <v>42155736.82</v>
      </c>
      <c r="J486" s="300">
        <v>6.9699999999999998E-2</v>
      </c>
      <c r="K486" s="61">
        <f t="shared" si="156"/>
        <v>244854.57136283335</v>
      </c>
      <c r="L486" s="62">
        <f t="shared" si="153"/>
        <v>1.49</v>
      </c>
      <c r="M486" t="s">
        <v>10</v>
      </c>
      <c r="O486" s="3" t="str">
        <f t="shared" si="157"/>
        <v>E314</v>
      </c>
      <c r="P486" s="4"/>
      <c r="Q486" s="245">
        <f t="shared" si="158"/>
        <v>42155736.82</v>
      </c>
      <c r="R486" t="s">
        <v>699</v>
      </c>
      <c r="S486" s="243">
        <f>AVERAGE(F475:F486)-F486</f>
        <v>7034.4750000014901</v>
      </c>
      <c r="T486" s="243">
        <f>AVERAGE(I475:I486)-I486</f>
        <v>0</v>
      </c>
      <c r="V486" s="243"/>
      <c r="W486" s="243"/>
      <c r="Y486" s="243"/>
    </row>
    <row r="487" spans="1:25" ht="15.75" outlineLevel="1" thickBot="1" x14ac:dyDescent="0.3">
      <c r="A487" s="5" t="s">
        <v>74</v>
      </c>
      <c r="C487" s="14" t="s">
        <v>12</v>
      </c>
      <c r="E487" s="255" t="s">
        <v>5</v>
      </c>
      <c r="F487" s="8"/>
      <c r="G487" s="299"/>
      <c r="H487" s="15">
        <f>SUBTOTAL(9,H475:H486)</f>
        <v>2938828.2600000002</v>
      </c>
      <c r="I487" s="275"/>
      <c r="J487" s="299"/>
      <c r="K487" s="10">
        <f>SUBTOTAL(9,K475:K486)</f>
        <v>2938254.8563540005</v>
      </c>
      <c r="L487" s="264">
        <f>SUBTOTAL(9,L475:L486)</f>
        <v>-573.41999999999996</v>
      </c>
      <c r="O487" s="3" t="str">
        <f>LEFT(A487,5)</f>
        <v xml:space="preserve">E314 </v>
      </c>
      <c r="P487" s="4">
        <f>-L487</f>
        <v>573.41999999999996</v>
      </c>
      <c r="Q487" s="245">
        <f t="shared" si="158"/>
        <v>0</v>
      </c>
      <c r="S487" s="243"/>
    </row>
    <row r="488" spans="1:25" ht="15.75" outlineLevel="2" thickTop="1" x14ac:dyDescent="0.25">
      <c r="A488" s="3" t="s">
        <v>75</v>
      </c>
      <c r="B488" s="3" t="str">
        <f t="shared" ref="B488:B499" si="159">CONCATENATE(A488,"-",MONTH(E488))</f>
        <v>E314 STM Turbogen, Colstrip 4-7</v>
      </c>
      <c r="C488" s="3" t="s">
        <v>9</v>
      </c>
      <c r="D488" s="3"/>
      <c r="E488" s="256">
        <v>43676</v>
      </c>
      <c r="F488" s="61">
        <v>40602649.399999999</v>
      </c>
      <c r="G488" s="300">
        <v>6.6000000000000003E-2</v>
      </c>
      <c r="H488" s="62">
        <v>223314.57</v>
      </c>
      <c r="I488" s="276">
        <f t="shared" ref="I488:I499" si="160">VLOOKUP(CONCATENATE(A488,"-6"),$B$8:$F$2996,5,FALSE)</f>
        <v>41195188.740000002</v>
      </c>
      <c r="J488" s="300">
        <v>6.6000000000000003E-2</v>
      </c>
      <c r="K488" s="59">
        <f t="shared" ref="K488:K499" si="161">I488*J488/12</f>
        <v>226573.53807000001</v>
      </c>
      <c r="L488" s="62">
        <f t="shared" si="153"/>
        <v>3258.97</v>
      </c>
      <c r="M488" t="s">
        <v>10</v>
      </c>
      <c r="O488" s="3" t="str">
        <f t="shared" ref="O488:O499" si="162">LEFT(A488,4)</f>
        <v>E314</v>
      </c>
      <c r="P488" s="4"/>
      <c r="Q488" s="245">
        <f t="shared" si="158"/>
        <v>0</v>
      </c>
      <c r="R488" t="s">
        <v>699</v>
      </c>
      <c r="S488" s="243"/>
      <c r="T488" s="243"/>
      <c r="V488" s="243"/>
      <c r="W488" s="243"/>
      <c r="Y488" s="243"/>
    </row>
    <row r="489" spans="1:25" outlineLevel="2" x14ac:dyDescent="0.25">
      <c r="A489" s="3" t="s">
        <v>75</v>
      </c>
      <c r="B489" s="3" t="str">
        <f t="shared" si="159"/>
        <v>E314 STM Turbogen, Colstrip 4-8</v>
      </c>
      <c r="C489" s="3" t="s">
        <v>9</v>
      </c>
      <c r="D489" s="3"/>
      <c r="E489" s="256">
        <v>43708</v>
      </c>
      <c r="F489" s="61">
        <v>40583834.789999999</v>
      </c>
      <c r="G489" s="300">
        <v>6.6000000000000003E-2</v>
      </c>
      <c r="H489" s="62">
        <v>223262.83</v>
      </c>
      <c r="I489" s="276">
        <f t="shared" si="160"/>
        <v>41195188.740000002</v>
      </c>
      <c r="J489" s="300">
        <v>6.6000000000000003E-2</v>
      </c>
      <c r="K489" s="61">
        <f t="shared" si="161"/>
        <v>226573.53807000001</v>
      </c>
      <c r="L489" s="62">
        <f t="shared" si="153"/>
        <v>3310.71</v>
      </c>
      <c r="M489" t="s">
        <v>10</v>
      </c>
      <c r="O489" s="3" t="str">
        <f t="shared" si="162"/>
        <v>E314</v>
      </c>
      <c r="P489" s="4"/>
      <c r="Q489" s="245">
        <f t="shared" si="158"/>
        <v>0</v>
      </c>
      <c r="R489" t="s">
        <v>699</v>
      </c>
      <c r="S489" s="243"/>
      <c r="T489" s="243"/>
      <c r="V489" s="243"/>
      <c r="W489" s="243"/>
      <c r="Y489" s="243"/>
    </row>
    <row r="490" spans="1:25" outlineLevel="2" x14ac:dyDescent="0.25">
      <c r="A490" s="3" t="s">
        <v>75</v>
      </c>
      <c r="B490" s="3" t="str">
        <f t="shared" si="159"/>
        <v>E314 STM Turbogen, Colstrip 4-9</v>
      </c>
      <c r="C490" s="3" t="s">
        <v>9</v>
      </c>
      <c r="D490" s="3"/>
      <c r="E490" s="256">
        <v>43738</v>
      </c>
      <c r="F490" s="61">
        <v>40574627.280000001</v>
      </c>
      <c r="G490" s="300">
        <v>6.6000000000000003E-2</v>
      </c>
      <c r="H490" s="62">
        <v>223185.77</v>
      </c>
      <c r="I490" s="276">
        <f t="shared" si="160"/>
        <v>41195188.740000002</v>
      </c>
      <c r="J490" s="300">
        <v>6.6000000000000003E-2</v>
      </c>
      <c r="K490" s="61">
        <f t="shared" si="161"/>
        <v>226573.53807000001</v>
      </c>
      <c r="L490" s="62">
        <f t="shared" si="153"/>
        <v>3387.77</v>
      </c>
      <c r="M490" t="s">
        <v>10</v>
      </c>
      <c r="O490" s="3" t="str">
        <f t="shared" si="162"/>
        <v>E314</v>
      </c>
      <c r="P490" s="4"/>
      <c r="Q490" s="245">
        <f t="shared" si="158"/>
        <v>0</v>
      </c>
      <c r="R490" t="s">
        <v>699</v>
      </c>
      <c r="S490" s="243"/>
      <c r="T490" s="243"/>
      <c r="V490" s="243"/>
      <c r="W490" s="243"/>
      <c r="Y490" s="243"/>
    </row>
    <row r="491" spans="1:25" outlineLevel="2" x14ac:dyDescent="0.25">
      <c r="A491" s="3" t="s">
        <v>75</v>
      </c>
      <c r="B491" s="3" t="str">
        <f t="shared" si="159"/>
        <v>E314 STM Turbogen, Colstrip 4-10</v>
      </c>
      <c r="C491" s="3" t="s">
        <v>9</v>
      </c>
      <c r="D491" s="3"/>
      <c r="E491" s="256">
        <v>43769</v>
      </c>
      <c r="F491" s="61">
        <v>40672540.25</v>
      </c>
      <c r="G491" s="300">
        <v>6.6000000000000003E-2</v>
      </c>
      <c r="H491" s="62">
        <v>223429.71000000002</v>
      </c>
      <c r="I491" s="276">
        <f t="shared" si="160"/>
        <v>41195188.740000002</v>
      </c>
      <c r="J491" s="300">
        <v>6.6000000000000003E-2</v>
      </c>
      <c r="K491" s="61">
        <f t="shared" si="161"/>
        <v>226573.53807000001</v>
      </c>
      <c r="L491" s="62">
        <f t="shared" si="153"/>
        <v>3143.83</v>
      </c>
      <c r="M491" t="s">
        <v>10</v>
      </c>
      <c r="O491" s="3" t="str">
        <f t="shared" si="162"/>
        <v>E314</v>
      </c>
      <c r="P491" s="4"/>
      <c r="Q491" s="245">
        <f t="shared" si="158"/>
        <v>0</v>
      </c>
      <c r="R491" t="s">
        <v>699</v>
      </c>
      <c r="S491" s="243"/>
      <c r="T491" s="243"/>
      <c r="V491" s="243"/>
      <c r="W491" s="243"/>
      <c r="Y491" s="243"/>
    </row>
    <row r="492" spans="1:25" outlineLevel="2" x14ac:dyDescent="0.25">
      <c r="A492" s="3" t="s">
        <v>75</v>
      </c>
      <c r="B492" s="3" t="str">
        <f t="shared" si="159"/>
        <v>E314 STM Turbogen, Colstrip 4-11</v>
      </c>
      <c r="C492" s="3" t="s">
        <v>9</v>
      </c>
      <c r="D492" s="3"/>
      <c r="E492" s="256">
        <v>43799</v>
      </c>
      <c r="F492" s="61">
        <v>40671525.490000002</v>
      </c>
      <c r="G492" s="300">
        <v>6.6000000000000003E-2</v>
      </c>
      <c r="H492" s="62">
        <v>223696.18000000002</v>
      </c>
      <c r="I492" s="276">
        <f t="shared" si="160"/>
        <v>41195188.740000002</v>
      </c>
      <c r="J492" s="300">
        <v>6.6000000000000003E-2</v>
      </c>
      <c r="K492" s="61">
        <f t="shared" si="161"/>
        <v>226573.53807000001</v>
      </c>
      <c r="L492" s="62">
        <f t="shared" si="153"/>
        <v>2877.36</v>
      </c>
      <c r="M492" t="s">
        <v>10</v>
      </c>
      <c r="O492" s="3" t="str">
        <f t="shared" si="162"/>
        <v>E314</v>
      </c>
      <c r="P492" s="4"/>
      <c r="Q492" s="245">
        <f t="shared" si="158"/>
        <v>0</v>
      </c>
      <c r="R492" t="s">
        <v>699</v>
      </c>
      <c r="S492" s="243"/>
      <c r="T492" s="243"/>
      <c r="V492" s="243"/>
      <c r="W492" s="243"/>
      <c r="Y492" s="243"/>
    </row>
    <row r="493" spans="1:25" outlineLevel="2" x14ac:dyDescent="0.25">
      <c r="A493" s="3" t="s">
        <v>75</v>
      </c>
      <c r="B493" s="3" t="str">
        <f t="shared" si="159"/>
        <v>E314 STM Turbogen, Colstrip 4-12</v>
      </c>
      <c r="C493" s="3" t="s">
        <v>9</v>
      </c>
      <c r="D493" s="3"/>
      <c r="E493" s="256">
        <v>43830</v>
      </c>
      <c r="F493" s="61">
        <v>40675494.109999999</v>
      </c>
      <c r="G493" s="300">
        <v>6.6000000000000003E-2</v>
      </c>
      <c r="H493" s="62">
        <v>223704.3</v>
      </c>
      <c r="I493" s="276">
        <f t="shared" si="160"/>
        <v>41195188.740000002</v>
      </c>
      <c r="J493" s="300">
        <v>6.6000000000000003E-2</v>
      </c>
      <c r="K493" s="61">
        <f t="shared" si="161"/>
        <v>226573.53807000001</v>
      </c>
      <c r="L493" s="62">
        <f t="shared" si="153"/>
        <v>2869.24</v>
      </c>
      <c r="M493" t="s">
        <v>10</v>
      </c>
      <c r="O493" s="3" t="str">
        <f t="shared" si="162"/>
        <v>E314</v>
      </c>
      <c r="P493" s="4"/>
      <c r="Q493" s="245">
        <f t="shared" si="158"/>
        <v>0</v>
      </c>
      <c r="R493" t="s">
        <v>699</v>
      </c>
      <c r="S493" s="243"/>
      <c r="T493" s="243"/>
      <c r="V493" s="243"/>
      <c r="W493" s="243"/>
      <c r="Y493" s="243"/>
    </row>
    <row r="494" spans="1:25" outlineLevel="2" x14ac:dyDescent="0.25">
      <c r="A494" s="3" t="s">
        <v>75</v>
      </c>
      <c r="B494" s="3" t="str">
        <f t="shared" si="159"/>
        <v>E314 STM Turbogen, Colstrip 4-1</v>
      </c>
      <c r="C494" s="3" t="s">
        <v>9</v>
      </c>
      <c r="D494" s="3"/>
      <c r="E494" s="256">
        <v>43861</v>
      </c>
      <c r="F494" s="61">
        <v>40719784.259999998</v>
      </c>
      <c r="G494" s="300">
        <v>6.6000000000000003E-2</v>
      </c>
      <c r="H494" s="62">
        <v>223837.02000000002</v>
      </c>
      <c r="I494" s="276">
        <f t="shared" si="160"/>
        <v>41195188.740000002</v>
      </c>
      <c r="J494" s="300">
        <v>6.6000000000000003E-2</v>
      </c>
      <c r="K494" s="61">
        <f t="shared" si="161"/>
        <v>226573.53807000001</v>
      </c>
      <c r="L494" s="62">
        <f t="shared" si="153"/>
        <v>2736.52</v>
      </c>
      <c r="M494" t="s">
        <v>10</v>
      </c>
      <c r="O494" s="3" t="str">
        <f t="shared" si="162"/>
        <v>E314</v>
      </c>
      <c r="P494" s="4"/>
      <c r="Q494" s="245">
        <f t="shared" si="158"/>
        <v>0</v>
      </c>
      <c r="R494" t="s">
        <v>699</v>
      </c>
      <c r="S494" s="243"/>
      <c r="T494" s="243"/>
      <c r="V494" s="243"/>
      <c r="W494" s="243"/>
      <c r="Y494" s="243"/>
    </row>
    <row r="495" spans="1:25" outlineLevel="2" x14ac:dyDescent="0.25">
      <c r="A495" s="3" t="s">
        <v>75</v>
      </c>
      <c r="B495" s="3" t="str">
        <f t="shared" si="159"/>
        <v>E314 STM Turbogen, Colstrip 4-2</v>
      </c>
      <c r="C495" s="3" t="s">
        <v>9</v>
      </c>
      <c r="D495" s="3"/>
      <c r="E495" s="256">
        <v>43889</v>
      </c>
      <c r="F495" s="61">
        <v>40720143.420000002</v>
      </c>
      <c r="G495" s="300">
        <v>6.6000000000000003E-2</v>
      </c>
      <c r="H495" s="62">
        <v>223959.80000000002</v>
      </c>
      <c r="I495" s="276">
        <f t="shared" si="160"/>
        <v>41195188.740000002</v>
      </c>
      <c r="J495" s="300">
        <v>6.6000000000000003E-2</v>
      </c>
      <c r="K495" s="61">
        <f t="shared" si="161"/>
        <v>226573.53807000001</v>
      </c>
      <c r="L495" s="62">
        <f t="shared" si="153"/>
        <v>2613.7399999999998</v>
      </c>
      <c r="M495" t="s">
        <v>10</v>
      </c>
      <c r="O495" s="3" t="str">
        <f t="shared" si="162"/>
        <v>E314</v>
      </c>
      <c r="P495" s="4"/>
      <c r="Q495" s="245">
        <f t="shared" si="158"/>
        <v>0</v>
      </c>
      <c r="R495" t="s">
        <v>699</v>
      </c>
      <c r="S495" s="243"/>
      <c r="T495" s="243"/>
      <c r="V495" s="243"/>
      <c r="W495" s="243"/>
      <c r="Y495" s="243"/>
    </row>
    <row r="496" spans="1:25" outlineLevel="2" x14ac:dyDescent="0.25">
      <c r="A496" s="3" t="s">
        <v>75</v>
      </c>
      <c r="B496" s="3" t="str">
        <f t="shared" si="159"/>
        <v>E314 STM Turbogen, Colstrip 4-3</v>
      </c>
      <c r="C496" s="3" t="s">
        <v>9</v>
      </c>
      <c r="D496" s="3"/>
      <c r="E496" s="256">
        <v>43921</v>
      </c>
      <c r="F496" s="61">
        <v>40708362.850000001</v>
      </c>
      <c r="G496" s="300">
        <v>6.6000000000000003E-2</v>
      </c>
      <c r="H496" s="62">
        <v>223928.39</v>
      </c>
      <c r="I496" s="276">
        <f t="shared" si="160"/>
        <v>41195188.740000002</v>
      </c>
      <c r="J496" s="300">
        <v>6.6000000000000003E-2</v>
      </c>
      <c r="K496" s="61">
        <f t="shared" si="161"/>
        <v>226573.53807000001</v>
      </c>
      <c r="L496" s="62">
        <f t="shared" si="153"/>
        <v>2645.15</v>
      </c>
      <c r="M496" t="s">
        <v>10</v>
      </c>
      <c r="O496" s="3" t="str">
        <f t="shared" si="162"/>
        <v>E314</v>
      </c>
      <c r="P496" s="4"/>
      <c r="Q496" s="245">
        <f t="shared" si="158"/>
        <v>0</v>
      </c>
      <c r="R496" t="s">
        <v>699</v>
      </c>
      <c r="S496" s="243"/>
      <c r="T496" s="243"/>
      <c r="V496" s="243"/>
      <c r="W496" s="243"/>
      <c r="Y496" s="243"/>
    </row>
    <row r="497" spans="1:25" outlineLevel="2" x14ac:dyDescent="0.25">
      <c r="A497" s="3" t="s">
        <v>75</v>
      </c>
      <c r="B497" s="3" t="str">
        <f t="shared" si="159"/>
        <v>E314 STM Turbogen, Colstrip 4-4</v>
      </c>
      <c r="C497" s="3" t="s">
        <v>9</v>
      </c>
      <c r="D497" s="3"/>
      <c r="E497" s="256">
        <v>43951</v>
      </c>
      <c r="F497" s="61">
        <v>40755232.020000003</v>
      </c>
      <c r="G497" s="300">
        <v>6.6000000000000003E-2</v>
      </c>
      <c r="H497" s="62">
        <v>224024.89</v>
      </c>
      <c r="I497" s="276">
        <f t="shared" si="160"/>
        <v>41195188.740000002</v>
      </c>
      <c r="J497" s="300">
        <v>6.6000000000000003E-2</v>
      </c>
      <c r="K497" s="61">
        <f t="shared" si="161"/>
        <v>226573.53807000001</v>
      </c>
      <c r="L497" s="62">
        <f t="shared" si="153"/>
        <v>2548.65</v>
      </c>
      <c r="M497" t="s">
        <v>10</v>
      </c>
      <c r="O497" s="3" t="str">
        <f t="shared" si="162"/>
        <v>E314</v>
      </c>
      <c r="P497" s="4"/>
      <c r="Q497" s="245">
        <f t="shared" si="158"/>
        <v>0</v>
      </c>
      <c r="R497" t="s">
        <v>699</v>
      </c>
      <c r="S497" s="243"/>
      <c r="T497" s="243"/>
      <c r="V497" s="243"/>
      <c r="W497" s="243"/>
      <c r="Y497" s="243"/>
    </row>
    <row r="498" spans="1:25" outlineLevel="2" x14ac:dyDescent="0.25">
      <c r="A498" s="3" t="s">
        <v>75</v>
      </c>
      <c r="B498" s="3" t="str">
        <f t="shared" si="159"/>
        <v>E314 STM Turbogen, Colstrip 4-5</v>
      </c>
      <c r="C498" s="3" t="s">
        <v>9</v>
      </c>
      <c r="D498" s="3"/>
      <c r="E498" s="256">
        <v>43982</v>
      </c>
      <c r="F498" s="61">
        <v>40796169.590000004</v>
      </c>
      <c r="G498" s="300">
        <v>6.6000000000000003E-2</v>
      </c>
      <c r="H498" s="62">
        <v>224266.36000000002</v>
      </c>
      <c r="I498" s="276">
        <f t="shared" si="160"/>
        <v>41195188.740000002</v>
      </c>
      <c r="J498" s="300">
        <v>6.6000000000000003E-2</v>
      </c>
      <c r="K498" s="61">
        <f t="shared" si="161"/>
        <v>226573.53807000001</v>
      </c>
      <c r="L498" s="62">
        <f t="shared" si="153"/>
        <v>2307.1799999999998</v>
      </c>
      <c r="M498" t="s">
        <v>10</v>
      </c>
      <c r="O498" s="3" t="str">
        <f t="shared" si="162"/>
        <v>E314</v>
      </c>
      <c r="P498" s="4"/>
      <c r="Q498" s="245">
        <f t="shared" si="158"/>
        <v>0</v>
      </c>
      <c r="R498" t="s">
        <v>699</v>
      </c>
      <c r="S498" s="243"/>
      <c r="T498" s="243"/>
      <c r="V498" s="243"/>
      <c r="W498" s="243"/>
      <c r="Y498" s="243"/>
    </row>
    <row r="499" spans="1:25" outlineLevel="2" x14ac:dyDescent="0.25">
      <c r="A499" s="3" t="s">
        <v>75</v>
      </c>
      <c r="B499" s="3" t="str">
        <f t="shared" si="159"/>
        <v>E314 STM Turbogen, Colstrip 4-6</v>
      </c>
      <c r="C499" s="3" t="s">
        <v>9</v>
      </c>
      <c r="D499" s="3"/>
      <c r="E499" s="256">
        <v>44012</v>
      </c>
      <c r="F499" s="61">
        <v>41195188.740000002</v>
      </c>
      <c r="G499" s="300">
        <v>6.6000000000000003E-2</v>
      </c>
      <c r="H499" s="62">
        <v>225476.24</v>
      </c>
      <c r="I499" s="276">
        <f t="shared" si="160"/>
        <v>41195188.740000002</v>
      </c>
      <c r="J499" s="300">
        <v>6.6000000000000003E-2</v>
      </c>
      <c r="K499" s="61">
        <f t="shared" si="161"/>
        <v>226573.53807000001</v>
      </c>
      <c r="L499" s="62">
        <f t="shared" si="153"/>
        <v>1097.3</v>
      </c>
      <c r="M499" t="s">
        <v>10</v>
      </c>
      <c r="O499" s="3" t="str">
        <f t="shared" si="162"/>
        <v>E314</v>
      </c>
      <c r="P499" s="4"/>
      <c r="Q499" s="245">
        <f t="shared" si="158"/>
        <v>41195188.740000002</v>
      </c>
      <c r="R499" t="s">
        <v>699</v>
      </c>
      <c r="S499" s="243">
        <f>AVERAGE(F488:F499)-F499</f>
        <v>-472226.05666666478</v>
      </c>
      <c r="T499" s="243">
        <f>AVERAGE(I488:I499)-I499</f>
        <v>0</v>
      </c>
      <c r="V499" s="243"/>
      <c r="W499" s="243"/>
      <c r="Y499" s="243"/>
    </row>
    <row r="500" spans="1:25" ht="15.75" outlineLevel="1" thickBot="1" x14ac:dyDescent="0.3">
      <c r="A500" s="5" t="s">
        <v>76</v>
      </c>
      <c r="C500" s="14" t="s">
        <v>12</v>
      </c>
      <c r="E500" s="255" t="s">
        <v>5</v>
      </c>
      <c r="F500" s="8"/>
      <c r="G500" s="299"/>
      <c r="H500" s="15">
        <f>SUBTOTAL(9,H488:H499)</f>
        <v>2686086.0600000005</v>
      </c>
      <c r="I500" s="275"/>
      <c r="J500" s="299"/>
      <c r="K500" s="10">
        <f>SUBTOTAL(9,K488:K499)</f>
        <v>2718882.4568400001</v>
      </c>
      <c r="L500" s="264">
        <f>SUBTOTAL(9,L488:L499)</f>
        <v>32796.420000000006</v>
      </c>
      <c r="O500" s="3" t="str">
        <f>LEFT(A500,5)</f>
        <v xml:space="preserve">E314 </v>
      </c>
      <c r="P500" s="4">
        <f>-L500</f>
        <v>-32796.420000000006</v>
      </c>
      <c r="Q500" s="245">
        <f t="shared" si="158"/>
        <v>0</v>
      </c>
      <c r="S500" s="243"/>
    </row>
    <row r="501" spans="1:25" ht="15.75" outlineLevel="2" thickTop="1" x14ac:dyDescent="0.25">
      <c r="A501" s="3" t="s">
        <v>77</v>
      </c>
      <c r="B501" s="3" t="str">
        <f t="shared" ref="B501:B512" si="163">CONCATENATE(A501,"-",MONTH(E501))</f>
        <v>E314 STM Turbogen, Encogen-7</v>
      </c>
      <c r="C501" s="3" t="s">
        <v>9</v>
      </c>
      <c r="D501" s="3"/>
      <c r="E501" s="256">
        <v>43676</v>
      </c>
      <c r="F501" s="61">
        <v>22994598.68</v>
      </c>
      <c r="G501" s="300">
        <v>1.4999999999999999E-2</v>
      </c>
      <c r="H501" s="62">
        <v>28743.25</v>
      </c>
      <c r="I501" s="276">
        <f t="shared" ref="I501:I512" si="164">VLOOKUP(CONCATENATE(A501,"-6"),$B$8:$F$2996,5,FALSE)</f>
        <v>22994598.68</v>
      </c>
      <c r="J501" s="300">
        <v>1.4999999999999999E-2</v>
      </c>
      <c r="K501" s="59">
        <f t="shared" ref="K501:K512" si="165">I501*J501/12</f>
        <v>28743.248349999998</v>
      </c>
      <c r="L501" s="62">
        <f t="shared" si="153"/>
        <v>0</v>
      </c>
      <c r="M501" t="s">
        <v>10</v>
      </c>
      <c r="O501" s="3" t="str">
        <f t="shared" ref="O501:O512" si="166">LEFT(A501,4)</f>
        <v>E314</v>
      </c>
      <c r="P501" s="4"/>
      <c r="Q501" s="245">
        <f t="shared" si="158"/>
        <v>0</v>
      </c>
      <c r="S501" s="243"/>
      <c r="T501" s="243"/>
      <c r="V501" s="243"/>
      <c r="W501" s="243"/>
      <c r="Y501" s="243"/>
    </row>
    <row r="502" spans="1:25" outlineLevel="2" x14ac:dyDescent="0.25">
      <c r="A502" s="3" t="s">
        <v>77</v>
      </c>
      <c r="B502" s="3" t="str">
        <f t="shared" si="163"/>
        <v>E314 STM Turbogen, Encogen-8</v>
      </c>
      <c r="C502" s="3" t="s">
        <v>9</v>
      </c>
      <c r="D502" s="3"/>
      <c r="E502" s="256">
        <v>43708</v>
      </c>
      <c r="F502" s="61">
        <v>22994598.68</v>
      </c>
      <c r="G502" s="300">
        <v>1.4999999999999999E-2</v>
      </c>
      <c r="H502" s="62">
        <v>28743.25</v>
      </c>
      <c r="I502" s="276">
        <f t="shared" si="164"/>
        <v>22994598.68</v>
      </c>
      <c r="J502" s="300">
        <v>1.4999999999999999E-2</v>
      </c>
      <c r="K502" s="61">
        <f t="shared" si="165"/>
        <v>28743.248349999998</v>
      </c>
      <c r="L502" s="62">
        <f t="shared" si="153"/>
        <v>0</v>
      </c>
      <c r="M502" t="s">
        <v>10</v>
      </c>
      <c r="O502" s="3" t="str">
        <f t="shared" si="166"/>
        <v>E314</v>
      </c>
      <c r="P502" s="4"/>
      <c r="Q502" s="245">
        <f t="shared" si="158"/>
        <v>0</v>
      </c>
      <c r="S502" s="243"/>
      <c r="T502" s="243"/>
      <c r="V502" s="243"/>
      <c r="W502" s="243"/>
      <c r="Y502" s="243"/>
    </row>
    <row r="503" spans="1:25" outlineLevel="2" x14ac:dyDescent="0.25">
      <c r="A503" s="3" t="s">
        <v>77</v>
      </c>
      <c r="B503" s="3" t="str">
        <f t="shared" si="163"/>
        <v>E314 STM Turbogen, Encogen-9</v>
      </c>
      <c r="C503" s="3" t="s">
        <v>9</v>
      </c>
      <c r="D503" s="3"/>
      <c r="E503" s="256">
        <v>43738</v>
      </c>
      <c r="F503" s="61">
        <v>22994598.68</v>
      </c>
      <c r="G503" s="300">
        <v>1.4999999999999999E-2</v>
      </c>
      <c r="H503" s="62">
        <v>28743.25</v>
      </c>
      <c r="I503" s="276">
        <f t="shared" si="164"/>
        <v>22994598.68</v>
      </c>
      <c r="J503" s="300">
        <v>1.4999999999999999E-2</v>
      </c>
      <c r="K503" s="61">
        <f t="shared" si="165"/>
        <v>28743.248349999998</v>
      </c>
      <c r="L503" s="62">
        <f t="shared" si="153"/>
        <v>0</v>
      </c>
      <c r="M503" t="s">
        <v>10</v>
      </c>
      <c r="O503" s="3" t="str">
        <f t="shared" si="166"/>
        <v>E314</v>
      </c>
      <c r="P503" s="4"/>
      <c r="Q503" s="245">
        <f t="shared" si="158"/>
        <v>0</v>
      </c>
      <c r="S503" s="243"/>
      <c r="T503" s="243"/>
      <c r="V503" s="243"/>
      <c r="W503" s="243"/>
      <c r="Y503" s="243"/>
    </row>
    <row r="504" spans="1:25" outlineLevel="2" x14ac:dyDescent="0.25">
      <c r="A504" s="3" t="s">
        <v>77</v>
      </c>
      <c r="B504" s="3" t="str">
        <f t="shared" si="163"/>
        <v>E314 STM Turbogen, Encogen-10</v>
      </c>
      <c r="C504" s="3" t="s">
        <v>9</v>
      </c>
      <c r="D504" s="3"/>
      <c r="E504" s="256">
        <v>43769</v>
      </c>
      <c r="F504" s="61">
        <v>22994598.68</v>
      </c>
      <c r="G504" s="300">
        <v>1.4999999999999999E-2</v>
      </c>
      <c r="H504" s="62">
        <v>28743.25</v>
      </c>
      <c r="I504" s="276">
        <f t="shared" si="164"/>
        <v>22994598.68</v>
      </c>
      <c r="J504" s="300">
        <v>1.4999999999999999E-2</v>
      </c>
      <c r="K504" s="61">
        <f t="shared" si="165"/>
        <v>28743.248349999998</v>
      </c>
      <c r="L504" s="62">
        <f t="shared" si="153"/>
        <v>0</v>
      </c>
      <c r="M504" t="s">
        <v>10</v>
      </c>
      <c r="O504" s="3" t="str">
        <f t="shared" si="166"/>
        <v>E314</v>
      </c>
      <c r="P504" s="4"/>
      <c r="Q504" s="245">
        <f t="shared" si="158"/>
        <v>0</v>
      </c>
      <c r="S504" s="243"/>
      <c r="T504" s="243"/>
      <c r="V504" s="243"/>
      <c r="W504" s="243"/>
      <c r="Y504" s="243"/>
    </row>
    <row r="505" spans="1:25" outlineLevel="2" x14ac:dyDescent="0.25">
      <c r="A505" s="3" t="s">
        <v>77</v>
      </c>
      <c r="B505" s="3" t="str">
        <f t="shared" si="163"/>
        <v>E314 STM Turbogen, Encogen-11</v>
      </c>
      <c r="C505" s="3" t="s">
        <v>9</v>
      </c>
      <c r="D505" s="3"/>
      <c r="E505" s="256">
        <v>43799</v>
      </c>
      <c r="F505" s="61">
        <v>22994598.68</v>
      </c>
      <c r="G505" s="300">
        <v>1.4999999999999999E-2</v>
      </c>
      <c r="H505" s="62">
        <v>28743.25</v>
      </c>
      <c r="I505" s="276">
        <f t="shared" si="164"/>
        <v>22994598.68</v>
      </c>
      <c r="J505" s="300">
        <v>1.4999999999999999E-2</v>
      </c>
      <c r="K505" s="61">
        <f t="shared" si="165"/>
        <v>28743.248349999998</v>
      </c>
      <c r="L505" s="62">
        <f t="shared" si="153"/>
        <v>0</v>
      </c>
      <c r="M505" t="s">
        <v>10</v>
      </c>
      <c r="O505" s="3" t="str">
        <f t="shared" si="166"/>
        <v>E314</v>
      </c>
      <c r="P505" s="4"/>
      <c r="Q505" s="245">
        <f t="shared" si="158"/>
        <v>0</v>
      </c>
      <c r="S505" s="243"/>
      <c r="T505" s="243"/>
      <c r="V505" s="243"/>
      <c r="W505" s="243"/>
      <c r="Y505" s="243"/>
    </row>
    <row r="506" spans="1:25" outlineLevel="2" x14ac:dyDescent="0.25">
      <c r="A506" s="3" t="s">
        <v>77</v>
      </c>
      <c r="B506" s="3" t="str">
        <f t="shared" si="163"/>
        <v>E314 STM Turbogen, Encogen-12</v>
      </c>
      <c r="C506" s="3" t="s">
        <v>9</v>
      </c>
      <c r="D506" s="3"/>
      <c r="E506" s="256">
        <v>43830</v>
      </c>
      <c r="F506" s="61">
        <v>22994598.68</v>
      </c>
      <c r="G506" s="300">
        <v>1.4999999999999999E-2</v>
      </c>
      <c r="H506" s="62">
        <v>28743.25</v>
      </c>
      <c r="I506" s="276">
        <f t="shared" si="164"/>
        <v>22994598.68</v>
      </c>
      <c r="J506" s="300">
        <v>1.4999999999999999E-2</v>
      </c>
      <c r="K506" s="61">
        <f t="shared" si="165"/>
        <v>28743.248349999998</v>
      </c>
      <c r="L506" s="62">
        <f t="shared" si="153"/>
        <v>0</v>
      </c>
      <c r="M506" t="s">
        <v>10</v>
      </c>
      <c r="O506" s="3" t="str">
        <f t="shared" si="166"/>
        <v>E314</v>
      </c>
      <c r="P506" s="4"/>
      <c r="Q506" s="245">
        <f t="shared" si="158"/>
        <v>0</v>
      </c>
      <c r="S506" s="243"/>
      <c r="T506" s="243"/>
      <c r="V506" s="243"/>
      <c r="W506" s="243"/>
      <c r="Y506" s="243"/>
    </row>
    <row r="507" spans="1:25" outlineLevel="2" x14ac:dyDescent="0.25">
      <c r="A507" s="3" t="s">
        <v>77</v>
      </c>
      <c r="B507" s="3" t="str">
        <f t="shared" si="163"/>
        <v>E314 STM Turbogen, Encogen-1</v>
      </c>
      <c r="C507" s="3" t="s">
        <v>9</v>
      </c>
      <c r="D507" s="3"/>
      <c r="E507" s="256">
        <v>43861</v>
      </c>
      <c r="F507" s="61">
        <v>22994598.68</v>
      </c>
      <c r="G507" s="300">
        <v>1.4999999999999999E-2</v>
      </c>
      <c r="H507" s="62">
        <v>28743.25</v>
      </c>
      <c r="I507" s="276">
        <f t="shared" si="164"/>
        <v>22994598.68</v>
      </c>
      <c r="J507" s="300">
        <v>1.4999999999999999E-2</v>
      </c>
      <c r="K507" s="61">
        <f t="shared" si="165"/>
        <v>28743.248349999998</v>
      </c>
      <c r="L507" s="62">
        <f t="shared" si="153"/>
        <v>0</v>
      </c>
      <c r="M507" t="s">
        <v>10</v>
      </c>
      <c r="O507" s="3" t="str">
        <f t="shared" si="166"/>
        <v>E314</v>
      </c>
      <c r="P507" s="4"/>
      <c r="Q507" s="245">
        <f t="shared" si="158"/>
        <v>0</v>
      </c>
      <c r="S507" s="243"/>
      <c r="T507" s="243"/>
      <c r="V507" s="243"/>
      <c r="W507" s="243"/>
      <c r="Y507" s="243"/>
    </row>
    <row r="508" spans="1:25" outlineLevel="2" x14ac:dyDescent="0.25">
      <c r="A508" s="3" t="s">
        <v>77</v>
      </c>
      <c r="B508" s="3" t="str">
        <f t="shared" si="163"/>
        <v>E314 STM Turbogen, Encogen-2</v>
      </c>
      <c r="C508" s="3" t="s">
        <v>9</v>
      </c>
      <c r="D508" s="3"/>
      <c r="E508" s="256">
        <v>43889</v>
      </c>
      <c r="F508" s="61">
        <v>22994598.68</v>
      </c>
      <c r="G508" s="300">
        <v>1.4999999999999999E-2</v>
      </c>
      <c r="H508" s="62">
        <v>28743.25</v>
      </c>
      <c r="I508" s="276">
        <f t="shared" si="164"/>
        <v>22994598.68</v>
      </c>
      <c r="J508" s="300">
        <v>1.4999999999999999E-2</v>
      </c>
      <c r="K508" s="61">
        <f t="shared" si="165"/>
        <v>28743.248349999998</v>
      </c>
      <c r="L508" s="62">
        <f t="shared" si="153"/>
        <v>0</v>
      </c>
      <c r="M508" t="s">
        <v>10</v>
      </c>
      <c r="O508" s="3" t="str">
        <f t="shared" si="166"/>
        <v>E314</v>
      </c>
      <c r="P508" s="4"/>
      <c r="Q508" s="245">
        <f t="shared" si="158"/>
        <v>0</v>
      </c>
      <c r="S508" s="243"/>
      <c r="T508" s="243"/>
      <c r="V508" s="243"/>
      <c r="W508" s="243"/>
      <c r="Y508" s="243"/>
    </row>
    <row r="509" spans="1:25" outlineLevel="2" x14ac:dyDescent="0.25">
      <c r="A509" s="3" t="s">
        <v>77</v>
      </c>
      <c r="B509" s="3" t="str">
        <f t="shared" si="163"/>
        <v>E314 STM Turbogen, Encogen-3</v>
      </c>
      <c r="C509" s="3" t="s">
        <v>9</v>
      </c>
      <c r="D509" s="3"/>
      <c r="E509" s="256">
        <v>43921</v>
      </c>
      <c r="F509" s="61">
        <v>22994598.68</v>
      </c>
      <c r="G509" s="300">
        <v>1.4999999999999999E-2</v>
      </c>
      <c r="H509" s="62">
        <v>28743.25</v>
      </c>
      <c r="I509" s="276">
        <f t="shared" si="164"/>
        <v>22994598.68</v>
      </c>
      <c r="J509" s="300">
        <v>1.4999999999999999E-2</v>
      </c>
      <c r="K509" s="61">
        <f t="shared" si="165"/>
        <v>28743.248349999998</v>
      </c>
      <c r="L509" s="62">
        <f t="shared" si="153"/>
        <v>0</v>
      </c>
      <c r="M509" t="s">
        <v>10</v>
      </c>
      <c r="O509" s="3" t="str">
        <f t="shared" si="166"/>
        <v>E314</v>
      </c>
      <c r="P509" s="4"/>
      <c r="Q509" s="245">
        <f t="shared" si="158"/>
        <v>0</v>
      </c>
      <c r="S509" s="243"/>
      <c r="T509" s="243"/>
      <c r="V509" s="243"/>
      <c r="W509" s="243"/>
      <c r="Y509" s="243"/>
    </row>
    <row r="510" spans="1:25" outlineLevel="2" x14ac:dyDescent="0.25">
      <c r="A510" s="3" t="s">
        <v>77</v>
      </c>
      <c r="B510" s="3" t="str">
        <f t="shared" si="163"/>
        <v>E314 STM Turbogen, Encogen-4</v>
      </c>
      <c r="C510" s="3" t="s">
        <v>9</v>
      </c>
      <c r="D510" s="3"/>
      <c r="E510" s="256">
        <v>43951</v>
      </c>
      <c r="F510" s="61">
        <v>22994598.68</v>
      </c>
      <c r="G510" s="300">
        <v>1.4999999999999999E-2</v>
      </c>
      <c r="H510" s="62">
        <v>28743.25</v>
      </c>
      <c r="I510" s="276">
        <f t="shared" si="164"/>
        <v>22994598.68</v>
      </c>
      <c r="J510" s="300">
        <v>1.4999999999999999E-2</v>
      </c>
      <c r="K510" s="61">
        <f t="shared" si="165"/>
        <v>28743.248349999998</v>
      </c>
      <c r="L510" s="62">
        <f t="shared" si="153"/>
        <v>0</v>
      </c>
      <c r="M510" t="s">
        <v>10</v>
      </c>
      <c r="O510" s="3" t="str">
        <f t="shared" si="166"/>
        <v>E314</v>
      </c>
      <c r="P510" s="4"/>
      <c r="Q510" s="245">
        <f t="shared" si="158"/>
        <v>0</v>
      </c>
      <c r="S510" s="243"/>
      <c r="T510" s="243"/>
      <c r="V510" s="243"/>
      <c r="W510" s="243"/>
      <c r="Y510" s="243"/>
    </row>
    <row r="511" spans="1:25" outlineLevel="2" x14ac:dyDescent="0.25">
      <c r="A511" s="3" t="s">
        <v>77</v>
      </c>
      <c r="B511" s="3" t="str">
        <f t="shared" si="163"/>
        <v>E314 STM Turbogen, Encogen-5</v>
      </c>
      <c r="C511" s="3" t="s">
        <v>9</v>
      </c>
      <c r="D511" s="3"/>
      <c r="E511" s="256">
        <v>43982</v>
      </c>
      <c r="F511" s="61">
        <v>22994598.68</v>
      </c>
      <c r="G511" s="300">
        <v>1.4999999999999999E-2</v>
      </c>
      <c r="H511" s="62">
        <v>28743.25</v>
      </c>
      <c r="I511" s="276">
        <f t="shared" si="164"/>
        <v>22994598.68</v>
      </c>
      <c r="J511" s="300">
        <v>1.4999999999999999E-2</v>
      </c>
      <c r="K511" s="61">
        <f t="shared" si="165"/>
        <v>28743.248349999998</v>
      </c>
      <c r="L511" s="62">
        <f t="shared" si="153"/>
        <v>0</v>
      </c>
      <c r="M511" t="s">
        <v>10</v>
      </c>
      <c r="O511" s="3" t="str">
        <f t="shared" si="166"/>
        <v>E314</v>
      </c>
      <c r="P511" s="4"/>
      <c r="Q511" s="245">
        <f t="shared" si="158"/>
        <v>0</v>
      </c>
      <c r="S511" s="243"/>
      <c r="T511" s="243"/>
      <c r="V511" s="243"/>
      <c r="W511" s="243"/>
      <c r="Y511" s="243"/>
    </row>
    <row r="512" spans="1:25" outlineLevel="2" x14ac:dyDescent="0.25">
      <c r="A512" s="3" t="s">
        <v>77</v>
      </c>
      <c r="B512" s="3" t="str">
        <f t="shared" si="163"/>
        <v>E314 STM Turbogen, Encogen-6</v>
      </c>
      <c r="C512" s="3" t="s">
        <v>9</v>
      </c>
      <c r="D512" s="3"/>
      <c r="E512" s="256">
        <v>44012</v>
      </c>
      <c r="F512" s="61">
        <v>22994598.68</v>
      </c>
      <c r="G512" s="300">
        <v>1.4999999999999999E-2</v>
      </c>
      <c r="H512" s="62">
        <v>28743.25</v>
      </c>
      <c r="I512" s="276">
        <f t="shared" si="164"/>
        <v>22994598.68</v>
      </c>
      <c r="J512" s="300">
        <v>1.4999999999999999E-2</v>
      </c>
      <c r="K512" s="61">
        <f t="shared" si="165"/>
        <v>28743.248349999998</v>
      </c>
      <c r="L512" s="62">
        <f t="shared" si="153"/>
        <v>0</v>
      </c>
      <c r="M512" t="s">
        <v>10</v>
      </c>
      <c r="O512" s="3" t="str">
        <f t="shared" si="166"/>
        <v>E314</v>
      </c>
      <c r="P512" s="4"/>
      <c r="Q512" s="245">
        <f t="shared" si="158"/>
        <v>22994598.68</v>
      </c>
      <c r="S512" s="243">
        <f>AVERAGE(F501:F512)-F512</f>
        <v>0</v>
      </c>
      <c r="T512" s="243">
        <f>AVERAGE(I501:I512)-I512</f>
        <v>0</v>
      </c>
      <c r="V512" s="243"/>
      <c r="W512" s="243"/>
      <c r="Y512" s="243"/>
    </row>
    <row r="513" spans="1:25" ht="15.75" outlineLevel="1" thickBot="1" x14ac:dyDescent="0.3">
      <c r="A513" s="5" t="s">
        <v>78</v>
      </c>
      <c r="C513" s="14" t="s">
        <v>12</v>
      </c>
      <c r="E513" s="255" t="s">
        <v>5</v>
      </c>
      <c r="F513" s="8"/>
      <c r="G513" s="299"/>
      <c r="H513" s="15">
        <f>SUBTOTAL(9,H501:H512)</f>
        <v>344919</v>
      </c>
      <c r="I513" s="275"/>
      <c r="J513" s="299"/>
      <c r="K513" s="10">
        <f>SUBTOTAL(9,K501:K512)</f>
        <v>344918.98020000005</v>
      </c>
      <c r="L513" s="264">
        <f>SUBTOTAL(9,L501:L512)</f>
        <v>0</v>
      </c>
      <c r="O513" s="3" t="str">
        <f>LEFT(A513,5)</f>
        <v xml:space="preserve">E314 </v>
      </c>
      <c r="P513" s="4">
        <f>-L513</f>
        <v>0</v>
      </c>
      <c r="Q513" s="245">
        <f t="shared" si="158"/>
        <v>0</v>
      </c>
      <c r="S513" s="243"/>
    </row>
    <row r="514" spans="1:25" ht="15.75" outlineLevel="2" thickTop="1" x14ac:dyDescent="0.25">
      <c r="A514" s="3" t="s">
        <v>79</v>
      </c>
      <c r="B514" s="3" t="str">
        <f t="shared" ref="B514:B525" si="167">CONCATENATE(A514,"-",MONTH(E514))</f>
        <v>E314 STM Turbogen, Ferndale-7</v>
      </c>
      <c r="C514" s="3" t="s">
        <v>9</v>
      </c>
      <c r="D514" s="3"/>
      <c r="E514" s="256">
        <v>43676</v>
      </c>
      <c r="F514" s="61">
        <v>18845310.170000002</v>
      </c>
      <c r="G514" s="300">
        <v>2.4199999999999999E-2</v>
      </c>
      <c r="H514" s="62">
        <v>38004.71</v>
      </c>
      <c r="I514" s="276">
        <f t="shared" ref="I514:I525" si="168">VLOOKUP(CONCATENATE(A514,"-6"),$B$8:$F$2996,5,FALSE)</f>
        <v>18845310.170000002</v>
      </c>
      <c r="J514" s="300">
        <v>2.4199999999999999E-2</v>
      </c>
      <c r="K514" s="59">
        <f t="shared" ref="K514:K525" si="169">I514*J514/12</f>
        <v>38004.708842833337</v>
      </c>
      <c r="L514" s="62">
        <f t="shared" si="153"/>
        <v>0</v>
      </c>
      <c r="M514" t="s">
        <v>10</v>
      </c>
      <c r="O514" s="3" t="str">
        <f t="shared" ref="O514:O525" si="170">LEFT(A514,4)</f>
        <v>E314</v>
      </c>
      <c r="P514" s="4"/>
      <c r="Q514" s="245">
        <f t="shared" si="158"/>
        <v>0</v>
      </c>
      <c r="S514" s="243"/>
      <c r="T514" s="243"/>
      <c r="V514" s="243"/>
      <c r="W514" s="243"/>
      <c r="Y514" s="243"/>
    </row>
    <row r="515" spans="1:25" outlineLevel="2" x14ac:dyDescent="0.25">
      <c r="A515" s="3" t="s">
        <v>79</v>
      </c>
      <c r="B515" s="3" t="str">
        <f t="shared" si="167"/>
        <v>E314 STM Turbogen, Ferndale-8</v>
      </c>
      <c r="C515" s="3" t="s">
        <v>9</v>
      </c>
      <c r="D515" s="3"/>
      <c r="E515" s="256">
        <v>43708</v>
      </c>
      <c r="F515" s="61">
        <v>18845310.170000002</v>
      </c>
      <c r="G515" s="300">
        <v>2.4199999999999999E-2</v>
      </c>
      <c r="H515" s="62">
        <v>38004.71</v>
      </c>
      <c r="I515" s="276">
        <f t="shared" si="168"/>
        <v>18845310.170000002</v>
      </c>
      <c r="J515" s="300">
        <v>2.4199999999999999E-2</v>
      </c>
      <c r="K515" s="61">
        <f t="shared" si="169"/>
        <v>38004.708842833337</v>
      </c>
      <c r="L515" s="62">
        <f t="shared" si="153"/>
        <v>0</v>
      </c>
      <c r="M515" t="s">
        <v>10</v>
      </c>
      <c r="O515" s="3" t="str">
        <f t="shared" si="170"/>
        <v>E314</v>
      </c>
      <c r="P515" s="4"/>
      <c r="Q515" s="245">
        <f t="shared" si="158"/>
        <v>0</v>
      </c>
      <c r="S515" s="243"/>
      <c r="T515" s="243"/>
      <c r="V515" s="243"/>
      <c r="W515" s="243"/>
      <c r="Y515" s="243"/>
    </row>
    <row r="516" spans="1:25" outlineLevel="2" x14ac:dyDescent="0.25">
      <c r="A516" s="3" t="s">
        <v>79</v>
      </c>
      <c r="B516" s="3" t="str">
        <f t="shared" si="167"/>
        <v>E314 STM Turbogen, Ferndale-9</v>
      </c>
      <c r="C516" s="3" t="s">
        <v>9</v>
      </c>
      <c r="D516" s="3"/>
      <c r="E516" s="256">
        <v>43738</v>
      </c>
      <c r="F516" s="61">
        <v>18845310.170000002</v>
      </c>
      <c r="G516" s="300">
        <v>2.4199999999999999E-2</v>
      </c>
      <c r="H516" s="62">
        <v>38004.71</v>
      </c>
      <c r="I516" s="276">
        <f t="shared" si="168"/>
        <v>18845310.170000002</v>
      </c>
      <c r="J516" s="300">
        <v>2.4199999999999999E-2</v>
      </c>
      <c r="K516" s="61">
        <f t="shared" si="169"/>
        <v>38004.708842833337</v>
      </c>
      <c r="L516" s="62">
        <f t="shared" si="153"/>
        <v>0</v>
      </c>
      <c r="M516" t="s">
        <v>10</v>
      </c>
      <c r="O516" s="3" t="str">
        <f t="shared" si="170"/>
        <v>E314</v>
      </c>
      <c r="P516" s="4"/>
      <c r="Q516" s="245">
        <f t="shared" si="158"/>
        <v>0</v>
      </c>
      <c r="S516" s="243"/>
      <c r="T516" s="243"/>
      <c r="V516" s="243"/>
      <c r="W516" s="243"/>
      <c r="Y516" s="243"/>
    </row>
    <row r="517" spans="1:25" outlineLevel="2" x14ac:dyDescent="0.25">
      <c r="A517" s="3" t="s">
        <v>79</v>
      </c>
      <c r="B517" s="3" t="str">
        <f t="shared" si="167"/>
        <v>E314 STM Turbogen, Ferndale-10</v>
      </c>
      <c r="C517" s="3" t="s">
        <v>9</v>
      </c>
      <c r="D517" s="3"/>
      <c r="E517" s="256">
        <v>43769</v>
      </c>
      <c r="F517" s="61">
        <v>18845310.170000002</v>
      </c>
      <c r="G517" s="300">
        <v>2.4199999999999999E-2</v>
      </c>
      <c r="H517" s="62">
        <v>38004.71</v>
      </c>
      <c r="I517" s="276">
        <f t="shared" si="168"/>
        <v>18845310.170000002</v>
      </c>
      <c r="J517" s="300">
        <v>2.4199999999999999E-2</v>
      </c>
      <c r="K517" s="61">
        <f t="shared" si="169"/>
        <v>38004.708842833337</v>
      </c>
      <c r="L517" s="62">
        <f t="shared" si="153"/>
        <v>0</v>
      </c>
      <c r="M517" t="s">
        <v>10</v>
      </c>
      <c r="O517" s="3" t="str">
        <f t="shared" si="170"/>
        <v>E314</v>
      </c>
      <c r="P517" s="4"/>
      <c r="Q517" s="245">
        <f t="shared" si="158"/>
        <v>0</v>
      </c>
      <c r="S517" s="243"/>
      <c r="T517" s="243"/>
      <c r="V517" s="243"/>
      <c r="W517" s="243"/>
      <c r="Y517" s="243"/>
    </row>
    <row r="518" spans="1:25" outlineLevel="2" x14ac:dyDescent="0.25">
      <c r="A518" s="3" t="s">
        <v>79</v>
      </c>
      <c r="B518" s="3" t="str">
        <f t="shared" si="167"/>
        <v>E314 STM Turbogen, Ferndale-11</v>
      </c>
      <c r="C518" s="3" t="s">
        <v>9</v>
      </c>
      <c r="D518" s="3"/>
      <c r="E518" s="256">
        <v>43799</v>
      </c>
      <c r="F518" s="61">
        <v>18845310.170000002</v>
      </c>
      <c r="G518" s="300">
        <v>2.4199999999999999E-2</v>
      </c>
      <c r="H518" s="62">
        <v>38004.71</v>
      </c>
      <c r="I518" s="276">
        <f t="shared" si="168"/>
        <v>18845310.170000002</v>
      </c>
      <c r="J518" s="300">
        <v>2.4199999999999999E-2</v>
      </c>
      <c r="K518" s="61">
        <f t="shared" si="169"/>
        <v>38004.708842833337</v>
      </c>
      <c r="L518" s="62">
        <f t="shared" si="153"/>
        <v>0</v>
      </c>
      <c r="M518" t="s">
        <v>10</v>
      </c>
      <c r="O518" s="3" t="str">
        <f t="shared" si="170"/>
        <v>E314</v>
      </c>
      <c r="P518" s="4"/>
      <c r="Q518" s="245">
        <f t="shared" si="158"/>
        <v>0</v>
      </c>
      <c r="S518" s="243"/>
      <c r="T518" s="243"/>
      <c r="V518" s="243"/>
      <c r="W518" s="243"/>
      <c r="Y518" s="243"/>
    </row>
    <row r="519" spans="1:25" outlineLevel="2" x14ac:dyDescent="0.25">
      <c r="A519" s="3" t="s">
        <v>79</v>
      </c>
      <c r="B519" s="3" t="str">
        <f t="shared" si="167"/>
        <v>E314 STM Turbogen, Ferndale-12</v>
      </c>
      <c r="C519" s="3" t="s">
        <v>9</v>
      </c>
      <c r="D519" s="3"/>
      <c r="E519" s="256">
        <v>43830</v>
      </c>
      <c r="F519" s="61">
        <v>18845310.170000002</v>
      </c>
      <c r="G519" s="300">
        <v>2.4199999999999999E-2</v>
      </c>
      <c r="H519" s="62">
        <v>38004.71</v>
      </c>
      <c r="I519" s="276">
        <f t="shared" si="168"/>
        <v>18845310.170000002</v>
      </c>
      <c r="J519" s="300">
        <v>2.4199999999999999E-2</v>
      </c>
      <c r="K519" s="61">
        <f t="shared" si="169"/>
        <v>38004.708842833337</v>
      </c>
      <c r="L519" s="62">
        <f t="shared" si="153"/>
        <v>0</v>
      </c>
      <c r="M519" t="s">
        <v>10</v>
      </c>
      <c r="O519" s="3" t="str">
        <f t="shared" si="170"/>
        <v>E314</v>
      </c>
      <c r="P519" s="4"/>
      <c r="Q519" s="245">
        <f t="shared" si="158"/>
        <v>0</v>
      </c>
      <c r="S519" s="243"/>
      <c r="T519" s="243"/>
      <c r="V519" s="243"/>
      <c r="W519" s="243"/>
      <c r="Y519" s="243"/>
    </row>
    <row r="520" spans="1:25" outlineLevel="2" x14ac:dyDescent="0.25">
      <c r="A520" s="3" t="s">
        <v>79</v>
      </c>
      <c r="B520" s="3" t="str">
        <f t="shared" si="167"/>
        <v>E314 STM Turbogen, Ferndale-1</v>
      </c>
      <c r="C520" s="3" t="s">
        <v>9</v>
      </c>
      <c r="D520" s="3"/>
      <c r="E520" s="256">
        <v>43861</v>
      </c>
      <c r="F520" s="61">
        <v>18845310.170000002</v>
      </c>
      <c r="G520" s="300">
        <v>2.4199999999999999E-2</v>
      </c>
      <c r="H520" s="62">
        <v>38004.71</v>
      </c>
      <c r="I520" s="276">
        <f t="shared" si="168"/>
        <v>18845310.170000002</v>
      </c>
      <c r="J520" s="300">
        <v>2.4199999999999999E-2</v>
      </c>
      <c r="K520" s="61">
        <f t="shared" si="169"/>
        <v>38004.708842833337</v>
      </c>
      <c r="L520" s="62">
        <f t="shared" si="153"/>
        <v>0</v>
      </c>
      <c r="M520" t="s">
        <v>10</v>
      </c>
      <c r="O520" s="3" t="str">
        <f t="shared" si="170"/>
        <v>E314</v>
      </c>
      <c r="P520" s="4"/>
      <c r="Q520" s="245">
        <f t="shared" si="158"/>
        <v>0</v>
      </c>
      <c r="S520" s="243"/>
      <c r="T520" s="243"/>
      <c r="V520" s="243"/>
      <c r="W520" s="243"/>
      <c r="Y520" s="243"/>
    </row>
    <row r="521" spans="1:25" outlineLevel="2" x14ac:dyDescent="0.25">
      <c r="A521" s="3" t="s">
        <v>79</v>
      </c>
      <c r="B521" s="3" t="str">
        <f t="shared" si="167"/>
        <v>E314 STM Turbogen, Ferndale-2</v>
      </c>
      <c r="C521" s="3" t="s">
        <v>9</v>
      </c>
      <c r="D521" s="3"/>
      <c r="E521" s="256">
        <v>43889</v>
      </c>
      <c r="F521" s="61">
        <v>18845310.170000002</v>
      </c>
      <c r="G521" s="300">
        <v>2.4199999999999999E-2</v>
      </c>
      <c r="H521" s="62">
        <v>38004.71</v>
      </c>
      <c r="I521" s="276">
        <f t="shared" si="168"/>
        <v>18845310.170000002</v>
      </c>
      <c r="J521" s="300">
        <v>2.4199999999999999E-2</v>
      </c>
      <c r="K521" s="61">
        <f t="shared" si="169"/>
        <v>38004.708842833337</v>
      </c>
      <c r="L521" s="62">
        <f t="shared" si="153"/>
        <v>0</v>
      </c>
      <c r="M521" t="s">
        <v>10</v>
      </c>
      <c r="O521" s="3" t="str">
        <f t="shared" si="170"/>
        <v>E314</v>
      </c>
      <c r="P521" s="4"/>
      <c r="Q521" s="245">
        <f t="shared" si="158"/>
        <v>0</v>
      </c>
      <c r="S521" s="243"/>
      <c r="T521" s="243"/>
      <c r="V521" s="243"/>
      <c r="W521" s="243"/>
      <c r="Y521" s="243"/>
    </row>
    <row r="522" spans="1:25" outlineLevel="2" x14ac:dyDescent="0.25">
      <c r="A522" s="3" t="s">
        <v>79</v>
      </c>
      <c r="B522" s="3" t="str">
        <f t="shared" si="167"/>
        <v>E314 STM Turbogen, Ferndale-3</v>
      </c>
      <c r="C522" s="3" t="s">
        <v>9</v>
      </c>
      <c r="D522" s="3"/>
      <c r="E522" s="256">
        <v>43921</v>
      </c>
      <c r="F522" s="61">
        <v>18845310.170000002</v>
      </c>
      <c r="G522" s="300">
        <v>2.4199999999999999E-2</v>
      </c>
      <c r="H522" s="62">
        <v>38004.71</v>
      </c>
      <c r="I522" s="276">
        <f t="shared" si="168"/>
        <v>18845310.170000002</v>
      </c>
      <c r="J522" s="300">
        <v>2.4199999999999999E-2</v>
      </c>
      <c r="K522" s="61">
        <f t="shared" si="169"/>
        <v>38004.708842833337</v>
      </c>
      <c r="L522" s="62">
        <f t="shared" si="153"/>
        <v>0</v>
      </c>
      <c r="M522" t="s">
        <v>10</v>
      </c>
      <c r="O522" s="3" t="str">
        <f t="shared" si="170"/>
        <v>E314</v>
      </c>
      <c r="P522" s="4"/>
      <c r="Q522" s="245">
        <f t="shared" si="158"/>
        <v>0</v>
      </c>
      <c r="S522" s="243"/>
      <c r="T522" s="243"/>
      <c r="V522" s="243"/>
      <c r="W522" s="243"/>
      <c r="Y522" s="243"/>
    </row>
    <row r="523" spans="1:25" outlineLevel="2" x14ac:dyDescent="0.25">
      <c r="A523" s="3" t="s">
        <v>79</v>
      </c>
      <c r="B523" s="3" t="str">
        <f t="shared" si="167"/>
        <v>E314 STM Turbogen, Ferndale-4</v>
      </c>
      <c r="C523" s="3" t="s">
        <v>9</v>
      </c>
      <c r="D523" s="3"/>
      <c r="E523" s="256">
        <v>43951</v>
      </c>
      <c r="F523" s="61">
        <v>18845310.170000002</v>
      </c>
      <c r="G523" s="300">
        <v>2.4199999999999999E-2</v>
      </c>
      <c r="H523" s="62">
        <v>38004.71</v>
      </c>
      <c r="I523" s="276">
        <f t="shared" si="168"/>
        <v>18845310.170000002</v>
      </c>
      <c r="J523" s="300">
        <v>2.4199999999999999E-2</v>
      </c>
      <c r="K523" s="61">
        <f t="shared" si="169"/>
        <v>38004.708842833337</v>
      </c>
      <c r="L523" s="62">
        <f t="shared" si="153"/>
        <v>0</v>
      </c>
      <c r="M523" t="s">
        <v>10</v>
      </c>
      <c r="O523" s="3" t="str">
        <f t="shared" si="170"/>
        <v>E314</v>
      </c>
      <c r="P523" s="4"/>
      <c r="Q523" s="245">
        <f t="shared" si="158"/>
        <v>0</v>
      </c>
      <c r="S523" s="243"/>
      <c r="T523" s="243"/>
      <c r="V523" s="243"/>
      <c r="W523" s="243"/>
      <c r="Y523" s="243"/>
    </row>
    <row r="524" spans="1:25" outlineLevel="2" x14ac:dyDescent="0.25">
      <c r="A524" s="3" t="s">
        <v>79</v>
      </c>
      <c r="B524" s="3" t="str">
        <f t="shared" si="167"/>
        <v>E314 STM Turbogen, Ferndale-5</v>
      </c>
      <c r="C524" s="3" t="s">
        <v>9</v>
      </c>
      <c r="D524" s="3"/>
      <c r="E524" s="256">
        <v>43982</v>
      </c>
      <c r="F524" s="61">
        <v>18845310.170000002</v>
      </c>
      <c r="G524" s="300">
        <v>2.4199999999999999E-2</v>
      </c>
      <c r="H524" s="62">
        <v>38004.71</v>
      </c>
      <c r="I524" s="276">
        <f t="shared" si="168"/>
        <v>18845310.170000002</v>
      </c>
      <c r="J524" s="300">
        <v>2.4199999999999999E-2</v>
      </c>
      <c r="K524" s="61">
        <f t="shared" si="169"/>
        <v>38004.708842833337</v>
      </c>
      <c r="L524" s="62">
        <f t="shared" si="153"/>
        <v>0</v>
      </c>
      <c r="M524" t="s">
        <v>10</v>
      </c>
      <c r="O524" s="3" t="str">
        <f t="shared" si="170"/>
        <v>E314</v>
      </c>
      <c r="P524" s="4"/>
      <c r="Q524" s="245">
        <f t="shared" si="158"/>
        <v>0</v>
      </c>
      <c r="S524" s="243"/>
      <c r="T524" s="243"/>
      <c r="V524" s="243"/>
      <c r="W524" s="243"/>
      <c r="Y524" s="243"/>
    </row>
    <row r="525" spans="1:25" outlineLevel="2" x14ac:dyDescent="0.25">
      <c r="A525" s="3" t="s">
        <v>79</v>
      </c>
      <c r="B525" s="3" t="str">
        <f t="shared" si="167"/>
        <v>E314 STM Turbogen, Ferndale-6</v>
      </c>
      <c r="C525" s="3" t="s">
        <v>9</v>
      </c>
      <c r="D525" s="3"/>
      <c r="E525" s="256">
        <v>44012</v>
      </c>
      <c r="F525" s="61">
        <v>18845310.170000002</v>
      </c>
      <c r="G525" s="300">
        <v>2.4199999999999999E-2</v>
      </c>
      <c r="H525" s="62">
        <v>38004.71</v>
      </c>
      <c r="I525" s="276">
        <f t="shared" si="168"/>
        <v>18845310.170000002</v>
      </c>
      <c r="J525" s="300">
        <v>2.4199999999999999E-2</v>
      </c>
      <c r="K525" s="61">
        <f t="shared" si="169"/>
        <v>38004.708842833337</v>
      </c>
      <c r="L525" s="62">
        <f t="shared" si="153"/>
        <v>0</v>
      </c>
      <c r="M525" t="s">
        <v>10</v>
      </c>
      <c r="O525" s="3" t="str">
        <f t="shared" si="170"/>
        <v>E314</v>
      </c>
      <c r="P525" s="4"/>
      <c r="Q525" s="245">
        <f t="shared" si="158"/>
        <v>18845310.170000002</v>
      </c>
      <c r="S525" s="243">
        <f>AVERAGE(F514:F525)-F525</f>
        <v>0</v>
      </c>
      <c r="T525" s="243">
        <f>AVERAGE(I514:I525)-I525</f>
        <v>0</v>
      </c>
      <c r="V525" s="243"/>
      <c r="W525" s="243"/>
      <c r="Y525" s="243"/>
    </row>
    <row r="526" spans="1:25" ht="15.75" outlineLevel="1" thickBot="1" x14ac:dyDescent="0.3">
      <c r="A526" s="5" t="s">
        <v>80</v>
      </c>
      <c r="C526" s="14" t="s">
        <v>12</v>
      </c>
      <c r="E526" s="255" t="s">
        <v>5</v>
      </c>
      <c r="F526" s="8"/>
      <c r="G526" s="299"/>
      <c r="H526" s="15">
        <f>SUBTOTAL(9,H514:H525)</f>
        <v>456056.52000000008</v>
      </c>
      <c r="I526" s="275"/>
      <c r="J526" s="299"/>
      <c r="K526" s="10">
        <f>SUBTOTAL(9,K514:K525)</f>
        <v>456056.50611400016</v>
      </c>
      <c r="L526" s="264">
        <f>SUBTOTAL(9,L514:L525)</f>
        <v>0</v>
      </c>
      <c r="O526" s="3" t="str">
        <f>LEFT(A526,5)</f>
        <v xml:space="preserve">E314 </v>
      </c>
      <c r="P526" s="4">
        <f>-L526</f>
        <v>0</v>
      </c>
      <c r="Q526" s="245">
        <f t="shared" si="158"/>
        <v>0</v>
      </c>
      <c r="S526" s="243"/>
    </row>
    <row r="527" spans="1:25" ht="15.75" outlineLevel="2" thickTop="1" x14ac:dyDescent="0.25">
      <c r="A527" s="3" t="s">
        <v>81</v>
      </c>
      <c r="B527" s="3" t="str">
        <f t="shared" ref="B527:B538" si="171">CONCATENATE(A527,"-",MONTH(E527))</f>
        <v>E314 STM Turbogen, Fred 1/APC-7</v>
      </c>
      <c r="C527" s="3" t="s">
        <v>9</v>
      </c>
      <c r="D527" s="3"/>
      <c r="E527" s="256">
        <v>43676</v>
      </c>
      <c r="F527" s="61">
        <v>16174210.01</v>
      </c>
      <c r="G527" s="300">
        <v>2.8599999999999997E-2</v>
      </c>
      <c r="H527" s="62">
        <v>38548.53</v>
      </c>
      <c r="I527" s="276">
        <f t="shared" ref="I527:I538" si="172">VLOOKUP(CONCATENATE(A527,"-6"),$B$8:$F$2996,5,FALSE)</f>
        <v>16174210.01</v>
      </c>
      <c r="J527" s="300">
        <v>2.8599999999999997E-2</v>
      </c>
      <c r="K527" s="59">
        <f t="shared" ref="K527:K538" si="173">I527*J527/12</f>
        <v>38548.533857166658</v>
      </c>
      <c r="L527" s="62">
        <f t="shared" si="153"/>
        <v>0</v>
      </c>
      <c r="M527" t="s">
        <v>10</v>
      </c>
      <c r="O527" s="3" t="str">
        <f t="shared" ref="O527:O538" si="174">LEFT(A527,4)</f>
        <v>E314</v>
      </c>
      <c r="P527" s="4"/>
      <c r="Q527" s="245">
        <f t="shared" si="158"/>
        <v>0</v>
      </c>
      <c r="S527" s="243"/>
      <c r="T527" s="243"/>
      <c r="V527" s="243"/>
      <c r="W527" s="243"/>
      <c r="Y527" s="243"/>
    </row>
    <row r="528" spans="1:25" outlineLevel="2" x14ac:dyDescent="0.25">
      <c r="A528" s="3" t="s">
        <v>81</v>
      </c>
      <c r="B528" s="3" t="str">
        <f t="shared" si="171"/>
        <v>E314 STM Turbogen, Fred 1/APC-8</v>
      </c>
      <c r="C528" s="3" t="s">
        <v>9</v>
      </c>
      <c r="D528" s="3"/>
      <c r="E528" s="256">
        <v>43708</v>
      </c>
      <c r="F528" s="61">
        <v>16174210.01</v>
      </c>
      <c r="G528" s="300">
        <v>2.8599999999999997E-2</v>
      </c>
      <c r="H528" s="62">
        <v>38548.53</v>
      </c>
      <c r="I528" s="276">
        <f t="shared" si="172"/>
        <v>16174210.01</v>
      </c>
      <c r="J528" s="300">
        <v>2.8599999999999997E-2</v>
      </c>
      <c r="K528" s="61">
        <f t="shared" si="173"/>
        <v>38548.533857166658</v>
      </c>
      <c r="L528" s="62">
        <f t="shared" si="153"/>
        <v>0</v>
      </c>
      <c r="M528" t="s">
        <v>10</v>
      </c>
      <c r="O528" s="3" t="str">
        <f t="shared" si="174"/>
        <v>E314</v>
      </c>
      <c r="P528" s="4"/>
      <c r="Q528" s="245">
        <f t="shared" si="158"/>
        <v>0</v>
      </c>
      <c r="S528" s="243"/>
      <c r="T528" s="243"/>
      <c r="V528" s="243"/>
      <c r="W528" s="243"/>
      <c r="Y528" s="243"/>
    </row>
    <row r="529" spans="1:25" outlineLevel="2" x14ac:dyDescent="0.25">
      <c r="A529" s="3" t="s">
        <v>81</v>
      </c>
      <c r="B529" s="3" t="str">
        <f t="shared" si="171"/>
        <v>E314 STM Turbogen, Fred 1/APC-9</v>
      </c>
      <c r="C529" s="3" t="s">
        <v>9</v>
      </c>
      <c r="D529" s="3"/>
      <c r="E529" s="256">
        <v>43738</v>
      </c>
      <c r="F529" s="61">
        <v>16174210.01</v>
      </c>
      <c r="G529" s="300">
        <v>2.8599999999999997E-2</v>
      </c>
      <c r="H529" s="62">
        <v>38548.53</v>
      </c>
      <c r="I529" s="276">
        <f t="shared" si="172"/>
        <v>16174210.01</v>
      </c>
      <c r="J529" s="300">
        <v>2.8599999999999997E-2</v>
      </c>
      <c r="K529" s="61">
        <f t="shared" si="173"/>
        <v>38548.533857166658</v>
      </c>
      <c r="L529" s="62">
        <f t="shared" si="153"/>
        <v>0</v>
      </c>
      <c r="M529" t="s">
        <v>10</v>
      </c>
      <c r="O529" s="3" t="str">
        <f t="shared" si="174"/>
        <v>E314</v>
      </c>
      <c r="P529" s="4"/>
      <c r="Q529" s="245">
        <f t="shared" si="158"/>
        <v>0</v>
      </c>
      <c r="S529" s="243"/>
      <c r="T529" s="243"/>
      <c r="V529" s="243"/>
      <c r="W529" s="243"/>
      <c r="Y529" s="243"/>
    </row>
    <row r="530" spans="1:25" outlineLevel="2" x14ac:dyDescent="0.25">
      <c r="A530" s="3" t="s">
        <v>81</v>
      </c>
      <c r="B530" s="3" t="str">
        <f t="shared" si="171"/>
        <v>E314 STM Turbogen, Fred 1/APC-10</v>
      </c>
      <c r="C530" s="3" t="s">
        <v>9</v>
      </c>
      <c r="D530" s="3"/>
      <c r="E530" s="256">
        <v>43769</v>
      </c>
      <c r="F530" s="61">
        <v>16174210.01</v>
      </c>
      <c r="G530" s="300">
        <v>2.8599999999999997E-2</v>
      </c>
      <c r="H530" s="62">
        <v>38548.53</v>
      </c>
      <c r="I530" s="276">
        <f t="shared" si="172"/>
        <v>16174210.01</v>
      </c>
      <c r="J530" s="300">
        <v>2.8599999999999997E-2</v>
      </c>
      <c r="K530" s="61">
        <f t="shared" si="173"/>
        <v>38548.533857166658</v>
      </c>
      <c r="L530" s="62">
        <f t="shared" si="153"/>
        <v>0</v>
      </c>
      <c r="M530" t="s">
        <v>10</v>
      </c>
      <c r="O530" s="3" t="str">
        <f t="shared" si="174"/>
        <v>E314</v>
      </c>
      <c r="P530" s="4"/>
      <c r="Q530" s="245">
        <f t="shared" si="158"/>
        <v>0</v>
      </c>
      <c r="S530" s="243"/>
      <c r="T530" s="243"/>
      <c r="V530" s="243"/>
      <c r="W530" s="243"/>
      <c r="Y530" s="243"/>
    </row>
    <row r="531" spans="1:25" outlineLevel="2" x14ac:dyDescent="0.25">
      <c r="A531" s="3" t="s">
        <v>81</v>
      </c>
      <c r="B531" s="3" t="str">
        <f t="shared" si="171"/>
        <v>E314 STM Turbogen, Fred 1/APC-11</v>
      </c>
      <c r="C531" s="3" t="s">
        <v>9</v>
      </c>
      <c r="D531" s="3"/>
      <c r="E531" s="256">
        <v>43799</v>
      </c>
      <c r="F531" s="61">
        <v>16174210.01</v>
      </c>
      <c r="G531" s="300">
        <v>2.8599999999999997E-2</v>
      </c>
      <c r="H531" s="62">
        <v>38548.53</v>
      </c>
      <c r="I531" s="276">
        <f t="shared" si="172"/>
        <v>16174210.01</v>
      </c>
      <c r="J531" s="300">
        <v>2.8599999999999997E-2</v>
      </c>
      <c r="K531" s="61">
        <f t="shared" si="173"/>
        <v>38548.533857166658</v>
      </c>
      <c r="L531" s="62">
        <f t="shared" si="153"/>
        <v>0</v>
      </c>
      <c r="M531" t="s">
        <v>10</v>
      </c>
      <c r="O531" s="3" t="str">
        <f t="shared" si="174"/>
        <v>E314</v>
      </c>
      <c r="P531" s="4"/>
      <c r="Q531" s="245">
        <f t="shared" si="158"/>
        <v>0</v>
      </c>
      <c r="S531" s="243"/>
      <c r="T531" s="243"/>
      <c r="V531" s="243"/>
      <c r="W531" s="243"/>
      <c r="Y531" s="243"/>
    </row>
    <row r="532" spans="1:25" outlineLevel="2" x14ac:dyDescent="0.25">
      <c r="A532" s="3" t="s">
        <v>81</v>
      </c>
      <c r="B532" s="3" t="str">
        <f t="shared" si="171"/>
        <v>E314 STM Turbogen, Fred 1/APC-12</v>
      </c>
      <c r="C532" s="3" t="s">
        <v>9</v>
      </c>
      <c r="D532" s="3"/>
      <c r="E532" s="256">
        <v>43830</v>
      </c>
      <c r="F532" s="61">
        <v>16174210.01</v>
      </c>
      <c r="G532" s="300">
        <v>2.8599999999999997E-2</v>
      </c>
      <c r="H532" s="62">
        <v>38548.53</v>
      </c>
      <c r="I532" s="276">
        <f t="shared" si="172"/>
        <v>16174210.01</v>
      </c>
      <c r="J532" s="300">
        <v>2.8599999999999997E-2</v>
      </c>
      <c r="K532" s="61">
        <f t="shared" si="173"/>
        <v>38548.533857166658</v>
      </c>
      <c r="L532" s="62">
        <f t="shared" ref="L532:L595" si="175">ROUND(K532-H532,2)</f>
        <v>0</v>
      </c>
      <c r="M532" t="s">
        <v>10</v>
      </c>
      <c r="O532" s="3" t="str">
        <f t="shared" si="174"/>
        <v>E314</v>
      </c>
      <c r="P532" s="4"/>
      <c r="Q532" s="245">
        <f t="shared" si="158"/>
        <v>0</v>
      </c>
      <c r="S532" s="243"/>
      <c r="T532" s="243"/>
      <c r="V532" s="243"/>
      <c r="W532" s="243"/>
      <c r="Y532" s="243"/>
    </row>
    <row r="533" spans="1:25" outlineLevel="2" x14ac:dyDescent="0.25">
      <c r="A533" s="3" t="s">
        <v>81</v>
      </c>
      <c r="B533" s="3" t="str">
        <f t="shared" si="171"/>
        <v>E314 STM Turbogen, Fred 1/APC-1</v>
      </c>
      <c r="C533" s="3" t="s">
        <v>9</v>
      </c>
      <c r="D533" s="3"/>
      <c r="E533" s="256">
        <v>43861</v>
      </c>
      <c r="F533" s="61">
        <v>16174210.01</v>
      </c>
      <c r="G533" s="300">
        <v>2.8599999999999997E-2</v>
      </c>
      <c r="H533" s="62">
        <v>38548.53</v>
      </c>
      <c r="I533" s="276">
        <f t="shared" si="172"/>
        <v>16174210.01</v>
      </c>
      <c r="J533" s="300">
        <v>2.8599999999999997E-2</v>
      </c>
      <c r="K533" s="61">
        <f t="shared" si="173"/>
        <v>38548.533857166658</v>
      </c>
      <c r="L533" s="62">
        <f t="shared" si="175"/>
        <v>0</v>
      </c>
      <c r="M533" t="s">
        <v>10</v>
      </c>
      <c r="O533" s="3" t="str">
        <f t="shared" si="174"/>
        <v>E314</v>
      </c>
      <c r="P533" s="4"/>
      <c r="Q533" s="245">
        <f t="shared" si="158"/>
        <v>0</v>
      </c>
      <c r="S533" s="243"/>
      <c r="T533" s="243"/>
      <c r="V533" s="243"/>
      <c r="W533" s="243"/>
      <c r="Y533" s="243"/>
    </row>
    <row r="534" spans="1:25" outlineLevel="2" x14ac:dyDescent="0.25">
      <c r="A534" s="3" t="s">
        <v>81</v>
      </c>
      <c r="B534" s="3" t="str">
        <f t="shared" si="171"/>
        <v>E314 STM Turbogen, Fred 1/APC-2</v>
      </c>
      <c r="C534" s="3" t="s">
        <v>9</v>
      </c>
      <c r="D534" s="3"/>
      <c r="E534" s="256">
        <v>43889</v>
      </c>
      <c r="F534" s="61">
        <v>16174210.01</v>
      </c>
      <c r="G534" s="300">
        <v>2.8599999999999997E-2</v>
      </c>
      <c r="H534" s="62">
        <v>38548.53</v>
      </c>
      <c r="I534" s="276">
        <f t="shared" si="172"/>
        <v>16174210.01</v>
      </c>
      <c r="J534" s="300">
        <v>2.8599999999999997E-2</v>
      </c>
      <c r="K534" s="61">
        <f t="shared" si="173"/>
        <v>38548.533857166658</v>
      </c>
      <c r="L534" s="62">
        <f t="shared" si="175"/>
        <v>0</v>
      </c>
      <c r="M534" t="s">
        <v>10</v>
      </c>
      <c r="O534" s="3" t="str">
        <f t="shared" si="174"/>
        <v>E314</v>
      </c>
      <c r="P534" s="4"/>
      <c r="Q534" s="245">
        <f t="shared" si="158"/>
        <v>0</v>
      </c>
      <c r="S534" s="243"/>
      <c r="T534" s="243"/>
      <c r="V534" s="243"/>
      <c r="W534" s="243"/>
      <c r="Y534" s="243"/>
    </row>
    <row r="535" spans="1:25" outlineLevel="2" x14ac:dyDescent="0.25">
      <c r="A535" s="3" t="s">
        <v>81</v>
      </c>
      <c r="B535" s="3" t="str">
        <f t="shared" si="171"/>
        <v>E314 STM Turbogen, Fred 1/APC-3</v>
      </c>
      <c r="C535" s="3" t="s">
        <v>9</v>
      </c>
      <c r="D535" s="3"/>
      <c r="E535" s="256">
        <v>43921</v>
      </c>
      <c r="F535" s="61">
        <v>16174210.01</v>
      </c>
      <c r="G535" s="300">
        <v>2.8599999999999997E-2</v>
      </c>
      <c r="H535" s="62">
        <v>38548.53</v>
      </c>
      <c r="I535" s="276">
        <f t="shared" si="172"/>
        <v>16174210.01</v>
      </c>
      <c r="J535" s="300">
        <v>2.8599999999999997E-2</v>
      </c>
      <c r="K535" s="61">
        <f t="shared" si="173"/>
        <v>38548.533857166658</v>
      </c>
      <c r="L535" s="62">
        <f t="shared" si="175"/>
        <v>0</v>
      </c>
      <c r="M535" t="s">
        <v>10</v>
      </c>
      <c r="O535" s="3" t="str">
        <f t="shared" si="174"/>
        <v>E314</v>
      </c>
      <c r="P535" s="4"/>
      <c r="Q535" s="245">
        <f t="shared" si="158"/>
        <v>0</v>
      </c>
      <c r="S535" s="243"/>
      <c r="T535" s="243"/>
      <c r="V535" s="243"/>
      <c r="W535" s="243"/>
      <c r="Y535" s="243"/>
    </row>
    <row r="536" spans="1:25" outlineLevel="2" x14ac:dyDescent="0.25">
      <c r="A536" s="3" t="s">
        <v>81</v>
      </c>
      <c r="B536" s="3" t="str">
        <f t="shared" si="171"/>
        <v>E314 STM Turbogen, Fred 1/APC-4</v>
      </c>
      <c r="C536" s="3" t="s">
        <v>9</v>
      </c>
      <c r="D536" s="3"/>
      <c r="E536" s="256">
        <v>43951</v>
      </c>
      <c r="F536" s="61">
        <v>16174210.01</v>
      </c>
      <c r="G536" s="300">
        <v>2.8599999999999997E-2</v>
      </c>
      <c r="H536" s="62">
        <v>38548.53</v>
      </c>
      <c r="I536" s="276">
        <f t="shared" si="172"/>
        <v>16174210.01</v>
      </c>
      <c r="J536" s="300">
        <v>2.8599999999999997E-2</v>
      </c>
      <c r="K536" s="61">
        <f t="shared" si="173"/>
        <v>38548.533857166658</v>
      </c>
      <c r="L536" s="62">
        <f t="shared" si="175"/>
        <v>0</v>
      </c>
      <c r="M536" t="s">
        <v>10</v>
      </c>
      <c r="O536" s="3" t="str">
        <f t="shared" si="174"/>
        <v>E314</v>
      </c>
      <c r="P536" s="4"/>
      <c r="Q536" s="245">
        <f t="shared" si="158"/>
        <v>0</v>
      </c>
      <c r="S536" s="243"/>
      <c r="T536" s="243"/>
      <c r="V536" s="243"/>
      <c r="W536" s="243"/>
      <c r="Y536" s="243"/>
    </row>
    <row r="537" spans="1:25" outlineLevel="2" x14ac:dyDescent="0.25">
      <c r="A537" s="3" t="s">
        <v>81</v>
      </c>
      <c r="B537" s="3" t="str">
        <f t="shared" si="171"/>
        <v>E314 STM Turbogen, Fred 1/APC-5</v>
      </c>
      <c r="C537" s="3" t="s">
        <v>9</v>
      </c>
      <c r="D537" s="3"/>
      <c r="E537" s="256">
        <v>43982</v>
      </c>
      <c r="F537" s="61">
        <v>16174210.01</v>
      </c>
      <c r="G537" s="300">
        <v>2.8599999999999997E-2</v>
      </c>
      <c r="H537" s="62">
        <v>38548.53</v>
      </c>
      <c r="I537" s="276">
        <f t="shared" si="172"/>
        <v>16174210.01</v>
      </c>
      <c r="J537" s="300">
        <v>2.8599999999999997E-2</v>
      </c>
      <c r="K537" s="61">
        <f t="shared" si="173"/>
        <v>38548.533857166658</v>
      </c>
      <c r="L537" s="62">
        <f t="shared" si="175"/>
        <v>0</v>
      </c>
      <c r="M537" t="s">
        <v>10</v>
      </c>
      <c r="O537" s="3" t="str">
        <f t="shared" si="174"/>
        <v>E314</v>
      </c>
      <c r="P537" s="4"/>
      <c r="Q537" s="245">
        <f t="shared" si="158"/>
        <v>0</v>
      </c>
      <c r="S537" s="243"/>
      <c r="T537" s="243"/>
      <c r="V537" s="243"/>
      <c r="W537" s="243"/>
      <c r="Y537" s="243"/>
    </row>
    <row r="538" spans="1:25" outlineLevel="2" x14ac:dyDescent="0.25">
      <c r="A538" s="3" t="s">
        <v>81</v>
      </c>
      <c r="B538" s="3" t="str">
        <f t="shared" si="171"/>
        <v>E314 STM Turbogen, Fred 1/APC-6</v>
      </c>
      <c r="C538" s="3" t="s">
        <v>9</v>
      </c>
      <c r="D538" s="3"/>
      <c r="E538" s="256">
        <v>44012</v>
      </c>
      <c r="F538" s="61">
        <v>16174210.01</v>
      </c>
      <c r="G538" s="300">
        <v>2.8599999999999997E-2</v>
      </c>
      <c r="H538" s="62">
        <v>38548.53</v>
      </c>
      <c r="I538" s="276">
        <f t="shared" si="172"/>
        <v>16174210.01</v>
      </c>
      <c r="J538" s="300">
        <v>2.8599999999999997E-2</v>
      </c>
      <c r="K538" s="61">
        <f t="shared" si="173"/>
        <v>38548.533857166658</v>
      </c>
      <c r="L538" s="62">
        <f t="shared" si="175"/>
        <v>0</v>
      </c>
      <c r="M538" t="s">
        <v>10</v>
      </c>
      <c r="O538" s="3" t="str">
        <f t="shared" si="174"/>
        <v>E314</v>
      </c>
      <c r="P538" s="4"/>
      <c r="Q538" s="245">
        <f t="shared" si="158"/>
        <v>16174210.01</v>
      </c>
      <c r="S538" s="243">
        <f>AVERAGE(F527:F538)-F538</f>
        <v>0</v>
      </c>
      <c r="T538" s="243">
        <f>AVERAGE(I527:I538)-I538</f>
        <v>0</v>
      </c>
      <c r="V538" s="243"/>
      <c r="W538" s="243"/>
      <c r="Y538" s="243"/>
    </row>
    <row r="539" spans="1:25" ht="15.75" outlineLevel="1" thickBot="1" x14ac:dyDescent="0.3">
      <c r="A539" s="5" t="s">
        <v>82</v>
      </c>
      <c r="C539" s="14" t="s">
        <v>12</v>
      </c>
      <c r="E539" s="255" t="s">
        <v>5</v>
      </c>
      <c r="F539" s="8"/>
      <c r="G539" s="299"/>
      <c r="H539" s="15">
        <f>SUBTOTAL(9,H527:H538)</f>
        <v>462582.3600000001</v>
      </c>
      <c r="I539" s="275"/>
      <c r="J539" s="299"/>
      <c r="K539" s="10">
        <f>SUBTOTAL(9,K527:K538)</f>
        <v>462582.40628599987</v>
      </c>
      <c r="L539" s="264">
        <f>SUBTOTAL(9,L527:L538)</f>
        <v>0</v>
      </c>
      <c r="O539" s="3" t="str">
        <f>LEFT(A539,5)</f>
        <v xml:space="preserve">E314 </v>
      </c>
      <c r="P539" s="4">
        <f>-L539</f>
        <v>0</v>
      </c>
      <c r="Q539" s="245">
        <f t="shared" si="158"/>
        <v>0</v>
      </c>
      <c r="S539" s="243"/>
    </row>
    <row r="540" spans="1:25" ht="15.75" outlineLevel="2" thickTop="1" x14ac:dyDescent="0.25">
      <c r="A540" s="3" t="s">
        <v>83</v>
      </c>
      <c r="B540" s="3" t="str">
        <f t="shared" ref="B540:B551" si="176">CONCATENATE(A540,"-",MONTH(E540))</f>
        <v>E314 STM Turbogen, Goldendale-7</v>
      </c>
      <c r="C540" s="3" t="s">
        <v>9</v>
      </c>
      <c r="D540" s="3"/>
      <c r="E540" s="256">
        <v>43676</v>
      </c>
      <c r="F540" s="61">
        <v>1829269.23</v>
      </c>
      <c r="G540" s="300">
        <v>1.14E-2</v>
      </c>
      <c r="H540" s="62">
        <v>1737.8100000000002</v>
      </c>
      <c r="I540" s="276">
        <f t="shared" ref="I540:I551" si="177">VLOOKUP(CONCATENATE(A540,"-6"),$B$8:$F$2996,5,FALSE)</f>
        <v>1829269.23</v>
      </c>
      <c r="J540" s="300">
        <v>1.14E-2</v>
      </c>
      <c r="K540" s="59">
        <f t="shared" ref="K540:K551" si="178">I540*J540/12</f>
        <v>1737.8057685000001</v>
      </c>
      <c r="L540" s="62">
        <f t="shared" si="175"/>
        <v>0</v>
      </c>
      <c r="M540" t="s">
        <v>10</v>
      </c>
      <c r="O540" s="3" t="str">
        <f t="shared" ref="O540:O551" si="179">LEFT(A540,4)</f>
        <v>E314</v>
      </c>
      <c r="P540" s="4"/>
      <c r="Q540" s="245">
        <f t="shared" si="158"/>
        <v>0</v>
      </c>
      <c r="S540" s="243"/>
      <c r="T540" s="243"/>
      <c r="V540" s="243"/>
      <c r="W540" s="243"/>
      <c r="Y540" s="243"/>
    </row>
    <row r="541" spans="1:25" outlineLevel="2" x14ac:dyDescent="0.25">
      <c r="A541" s="3" t="s">
        <v>83</v>
      </c>
      <c r="B541" s="3" t="str">
        <f t="shared" si="176"/>
        <v>E314 STM Turbogen, Goldendale-8</v>
      </c>
      <c r="C541" s="3" t="s">
        <v>9</v>
      </c>
      <c r="D541" s="3"/>
      <c r="E541" s="256">
        <v>43708</v>
      </c>
      <c r="F541" s="61">
        <v>1829269.23</v>
      </c>
      <c r="G541" s="300">
        <v>1.14E-2</v>
      </c>
      <c r="H541" s="62">
        <v>1737.8100000000002</v>
      </c>
      <c r="I541" s="276">
        <f t="shared" si="177"/>
        <v>1829269.23</v>
      </c>
      <c r="J541" s="300">
        <v>1.14E-2</v>
      </c>
      <c r="K541" s="61">
        <f t="shared" si="178"/>
        <v>1737.8057685000001</v>
      </c>
      <c r="L541" s="62">
        <f t="shared" si="175"/>
        <v>0</v>
      </c>
      <c r="M541" t="s">
        <v>10</v>
      </c>
      <c r="O541" s="3" t="str">
        <f t="shared" si="179"/>
        <v>E314</v>
      </c>
      <c r="P541" s="4"/>
      <c r="Q541" s="245">
        <f t="shared" si="158"/>
        <v>0</v>
      </c>
      <c r="S541" s="243"/>
      <c r="T541" s="243"/>
      <c r="V541" s="243"/>
      <c r="W541" s="243"/>
      <c r="Y541" s="243"/>
    </row>
    <row r="542" spans="1:25" outlineLevel="2" x14ac:dyDescent="0.25">
      <c r="A542" s="3" t="s">
        <v>83</v>
      </c>
      <c r="B542" s="3" t="str">
        <f t="shared" si="176"/>
        <v>E314 STM Turbogen, Goldendale-9</v>
      </c>
      <c r="C542" s="3" t="s">
        <v>9</v>
      </c>
      <c r="D542" s="3"/>
      <c r="E542" s="256">
        <v>43738</v>
      </c>
      <c r="F542" s="61">
        <v>1829269.23</v>
      </c>
      <c r="G542" s="300">
        <v>1.14E-2</v>
      </c>
      <c r="H542" s="62">
        <v>1737.8100000000002</v>
      </c>
      <c r="I542" s="276">
        <f t="shared" si="177"/>
        <v>1829269.23</v>
      </c>
      <c r="J542" s="300">
        <v>1.14E-2</v>
      </c>
      <c r="K542" s="61">
        <f t="shared" si="178"/>
        <v>1737.8057685000001</v>
      </c>
      <c r="L542" s="62">
        <f t="shared" si="175"/>
        <v>0</v>
      </c>
      <c r="M542" t="s">
        <v>10</v>
      </c>
      <c r="O542" s="3" t="str">
        <f t="shared" si="179"/>
        <v>E314</v>
      </c>
      <c r="P542" s="4"/>
      <c r="Q542" s="245">
        <f t="shared" si="158"/>
        <v>0</v>
      </c>
      <c r="S542" s="243"/>
      <c r="T542" s="243"/>
      <c r="V542" s="243"/>
      <c r="W542" s="243"/>
      <c r="Y542" s="243"/>
    </row>
    <row r="543" spans="1:25" outlineLevel="2" x14ac:dyDescent="0.25">
      <c r="A543" s="3" t="s">
        <v>83</v>
      </c>
      <c r="B543" s="3" t="str">
        <f t="shared" si="176"/>
        <v>E314 STM Turbogen, Goldendale-10</v>
      </c>
      <c r="C543" s="3" t="s">
        <v>9</v>
      </c>
      <c r="D543" s="3"/>
      <c r="E543" s="256">
        <v>43769</v>
      </c>
      <c r="F543" s="61">
        <v>1829269.23</v>
      </c>
      <c r="G543" s="300">
        <v>1.14E-2</v>
      </c>
      <c r="H543" s="62">
        <v>1737.8100000000002</v>
      </c>
      <c r="I543" s="276">
        <f t="shared" si="177"/>
        <v>1829269.23</v>
      </c>
      <c r="J543" s="300">
        <v>1.14E-2</v>
      </c>
      <c r="K543" s="61">
        <f t="shared" si="178"/>
        <v>1737.8057685000001</v>
      </c>
      <c r="L543" s="62">
        <f t="shared" si="175"/>
        <v>0</v>
      </c>
      <c r="M543" t="s">
        <v>10</v>
      </c>
      <c r="O543" s="3" t="str">
        <f t="shared" si="179"/>
        <v>E314</v>
      </c>
      <c r="P543" s="4"/>
      <c r="Q543" s="245">
        <f t="shared" si="158"/>
        <v>0</v>
      </c>
      <c r="S543" s="243"/>
      <c r="T543" s="243"/>
      <c r="V543" s="243"/>
      <c r="W543" s="243"/>
      <c r="Y543" s="243"/>
    </row>
    <row r="544" spans="1:25" outlineLevel="2" x14ac:dyDescent="0.25">
      <c r="A544" s="3" t="s">
        <v>83</v>
      </c>
      <c r="B544" s="3" t="str">
        <f t="shared" si="176"/>
        <v>E314 STM Turbogen, Goldendale-11</v>
      </c>
      <c r="C544" s="3" t="s">
        <v>9</v>
      </c>
      <c r="D544" s="3"/>
      <c r="E544" s="256">
        <v>43799</v>
      </c>
      <c r="F544" s="61">
        <v>1829269.23</v>
      </c>
      <c r="G544" s="300">
        <v>1.14E-2</v>
      </c>
      <c r="H544" s="62">
        <v>1737.8100000000002</v>
      </c>
      <c r="I544" s="276">
        <f t="shared" si="177"/>
        <v>1829269.23</v>
      </c>
      <c r="J544" s="300">
        <v>1.14E-2</v>
      </c>
      <c r="K544" s="61">
        <f t="shared" si="178"/>
        <v>1737.8057685000001</v>
      </c>
      <c r="L544" s="62">
        <f t="shared" si="175"/>
        <v>0</v>
      </c>
      <c r="M544" t="s">
        <v>10</v>
      </c>
      <c r="O544" s="3" t="str">
        <f t="shared" si="179"/>
        <v>E314</v>
      </c>
      <c r="P544" s="4"/>
      <c r="Q544" s="245">
        <f t="shared" ref="Q544:Q607" si="180">IF(E544=DATE(2020,6,30),I544,0)</f>
        <v>0</v>
      </c>
      <c r="S544" s="243"/>
      <c r="T544" s="243"/>
      <c r="V544" s="243"/>
      <c r="W544" s="243"/>
      <c r="Y544" s="243"/>
    </row>
    <row r="545" spans="1:25" outlineLevel="2" x14ac:dyDescent="0.25">
      <c r="A545" s="3" t="s">
        <v>83</v>
      </c>
      <c r="B545" s="3" t="str">
        <f t="shared" si="176"/>
        <v>E314 STM Turbogen, Goldendale-12</v>
      </c>
      <c r="C545" s="3" t="s">
        <v>9</v>
      </c>
      <c r="D545" s="3"/>
      <c r="E545" s="256">
        <v>43830</v>
      </c>
      <c r="F545" s="61">
        <v>1829269.23</v>
      </c>
      <c r="G545" s="300">
        <v>1.14E-2</v>
      </c>
      <c r="H545" s="62">
        <v>1737.8100000000002</v>
      </c>
      <c r="I545" s="276">
        <f t="shared" si="177"/>
        <v>1829269.23</v>
      </c>
      <c r="J545" s="300">
        <v>1.14E-2</v>
      </c>
      <c r="K545" s="61">
        <f t="shared" si="178"/>
        <v>1737.8057685000001</v>
      </c>
      <c r="L545" s="62">
        <f t="shared" si="175"/>
        <v>0</v>
      </c>
      <c r="M545" t="s">
        <v>10</v>
      </c>
      <c r="O545" s="3" t="str">
        <f t="shared" si="179"/>
        <v>E314</v>
      </c>
      <c r="P545" s="4"/>
      <c r="Q545" s="245">
        <f t="shared" si="180"/>
        <v>0</v>
      </c>
      <c r="S545" s="243"/>
      <c r="T545" s="243"/>
      <c r="V545" s="243"/>
      <c r="W545" s="243"/>
      <c r="Y545" s="243"/>
    </row>
    <row r="546" spans="1:25" outlineLevel="2" x14ac:dyDescent="0.25">
      <c r="A546" s="3" t="s">
        <v>83</v>
      </c>
      <c r="B546" s="3" t="str">
        <f t="shared" si="176"/>
        <v>E314 STM Turbogen, Goldendale-1</v>
      </c>
      <c r="C546" s="3" t="s">
        <v>9</v>
      </c>
      <c r="D546" s="3"/>
      <c r="E546" s="256">
        <v>43861</v>
      </c>
      <c r="F546" s="61">
        <v>1829269.23</v>
      </c>
      <c r="G546" s="300">
        <v>1.14E-2</v>
      </c>
      <c r="H546" s="62">
        <v>1737.8100000000002</v>
      </c>
      <c r="I546" s="276">
        <f t="shared" si="177"/>
        <v>1829269.23</v>
      </c>
      <c r="J546" s="300">
        <v>1.14E-2</v>
      </c>
      <c r="K546" s="61">
        <f t="shared" si="178"/>
        <v>1737.8057685000001</v>
      </c>
      <c r="L546" s="62">
        <f t="shared" si="175"/>
        <v>0</v>
      </c>
      <c r="M546" t="s">
        <v>10</v>
      </c>
      <c r="O546" s="3" t="str">
        <f t="shared" si="179"/>
        <v>E314</v>
      </c>
      <c r="P546" s="4"/>
      <c r="Q546" s="245">
        <f t="shared" si="180"/>
        <v>0</v>
      </c>
      <c r="S546" s="243"/>
      <c r="T546" s="243"/>
      <c r="V546" s="243"/>
      <c r="W546" s="243"/>
      <c r="Y546" s="243"/>
    </row>
    <row r="547" spans="1:25" outlineLevel="2" x14ac:dyDescent="0.25">
      <c r="A547" s="3" t="s">
        <v>83</v>
      </c>
      <c r="B547" s="3" t="str">
        <f t="shared" si="176"/>
        <v>E314 STM Turbogen, Goldendale-2</v>
      </c>
      <c r="C547" s="3" t="s">
        <v>9</v>
      </c>
      <c r="D547" s="3"/>
      <c r="E547" s="256">
        <v>43889</v>
      </c>
      <c r="F547" s="61">
        <v>1829269.23</v>
      </c>
      <c r="G547" s="300">
        <v>1.14E-2</v>
      </c>
      <c r="H547" s="62">
        <v>1737.8100000000002</v>
      </c>
      <c r="I547" s="276">
        <f t="shared" si="177"/>
        <v>1829269.23</v>
      </c>
      <c r="J547" s="300">
        <v>1.14E-2</v>
      </c>
      <c r="K547" s="61">
        <f t="shared" si="178"/>
        <v>1737.8057685000001</v>
      </c>
      <c r="L547" s="62">
        <f t="shared" si="175"/>
        <v>0</v>
      </c>
      <c r="M547" t="s">
        <v>10</v>
      </c>
      <c r="O547" s="3" t="str">
        <f t="shared" si="179"/>
        <v>E314</v>
      </c>
      <c r="P547" s="4"/>
      <c r="Q547" s="245">
        <f t="shared" si="180"/>
        <v>0</v>
      </c>
      <c r="S547" s="243"/>
      <c r="T547" s="243"/>
      <c r="V547" s="243"/>
      <c r="W547" s="243"/>
      <c r="Y547" s="243"/>
    </row>
    <row r="548" spans="1:25" outlineLevel="2" x14ac:dyDescent="0.25">
      <c r="A548" s="3" t="s">
        <v>83</v>
      </c>
      <c r="B548" s="3" t="str">
        <f t="shared" si="176"/>
        <v>E314 STM Turbogen, Goldendale-3</v>
      </c>
      <c r="C548" s="3" t="s">
        <v>9</v>
      </c>
      <c r="D548" s="3"/>
      <c r="E548" s="256">
        <v>43921</v>
      </c>
      <c r="F548" s="61">
        <v>1829269.23</v>
      </c>
      <c r="G548" s="300">
        <v>1.14E-2</v>
      </c>
      <c r="H548" s="62">
        <v>1737.8100000000002</v>
      </c>
      <c r="I548" s="276">
        <f t="shared" si="177"/>
        <v>1829269.23</v>
      </c>
      <c r="J548" s="300">
        <v>1.14E-2</v>
      </c>
      <c r="K548" s="61">
        <f t="shared" si="178"/>
        <v>1737.8057685000001</v>
      </c>
      <c r="L548" s="62">
        <f t="shared" si="175"/>
        <v>0</v>
      </c>
      <c r="M548" t="s">
        <v>10</v>
      </c>
      <c r="O548" s="3" t="str">
        <f t="shared" si="179"/>
        <v>E314</v>
      </c>
      <c r="P548" s="4"/>
      <c r="Q548" s="245">
        <f t="shared" si="180"/>
        <v>0</v>
      </c>
      <c r="S548" s="243"/>
      <c r="T548" s="243"/>
      <c r="V548" s="243"/>
      <c r="W548" s="243"/>
      <c r="Y548" s="243"/>
    </row>
    <row r="549" spans="1:25" outlineLevel="2" x14ac:dyDescent="0.25">
      <c r="A549" s="3" t="s">
        <v>83</v>
      </c>
      <c r="B549" s="3" t="str">
        <f t="shared" si="176"/>
        <v>E314 STM Turbogen, Goldendale-4</v>
      </c>
      <c r="C549" s="3" t="s">
        <v>9</v>
      </c>
      <c r="D549" s="3"/>
      <c r="E549" s="256">
        <v>43951</v>
      </c>
      <c r="F549" s="61">
        <v>1829269.23</v>
      </c>
      <c r="G549" s="300">
        <v>1.14E-2</v>
      </c>
      <c r="H549" s="62">
        <v>1737.8100000000002</v>
      </c>
      <c r="I549" s="276">
        <f t="shared" si="177"/>
        <v>1829269.23</v>
      </c>
      <c r="J549" s="300">
        <v>1.14E-2</v>
      </c>
      <c r="K549" s="61">
        <f t="shared" si="178"/>
        <v>1737.8057685000001</v>
      </c>
      <c r="L549" s="62">
        <f t="shared" si="175"/>
        <v>0</v>
      </c>
      <c r="M549" t="s">
        <v>10</v>
      </c>
      <c r="O549" s="3" t="str">
        <f t="shared" si="179"/>
        <v>E314</v>
      </c>
      <c r="P549" s="4"/>
      <c r="Q549" s="245">
        <f t="shared" si="180"/>
        <v>0</v>
      </c>
      <c r="S549" s="243"/>
      <c r="T549" s="243"/>
      <c r="V549" s="243"/>
      <c r="W549" s="243"/>
      <c r="Y549" s="243"/>
    </row>
    <row r="550" spans="1:25" outlineLevel="2" x14ac:dyDescent="0.25">
      <c r="A550" s="3" t="s">
        <v>83</v>
      </c>
      <c r="B550" s="3" t="str">
        <f t="shared" si="176"/>
        <v>E314 STM Turbogen, Goldendale-5</v>
      </c>
      <c r="C550" s="3" t="s">
        <v>9</v>
      </c>
      <c r="D550" s="3"/>
      <c r="E550" s="256">
        <v>43982</v>
      </c>
      <c r="F550" s="61">
        <v>1829269.23</v>
      </c>
      <c r="G550" s="300">
        <v>1.14E-2</v>
      </c>
      <c r="H550" s="62">
        <v>1737.8100000000002</v>
      </c>
      <c r="I550" s="276">
        <f t="shared" si="177"/>
        <v>1829269.23</v>
      </c>
      <c r="J550" s="300">
        <v>1.14E-2</v>
      </c>
      <c r="K550" s="61">
        <f t="shared" si="178"/>
        <v>1737.8057685000001</v>
      </c>
      <c r="L550" s="62">
        <f t="shared" si="175"/>
        <v>0</v>
      </c>
      <c r="M550" t="s">
        <v>10</v>
      </c>
      <c r="O550" s="3" t="str">
        <f t="shared" si="179"/>
        <v>E314</v>
      </c>
      <c r="P550" s="4"/>
      <c r="Q550" s="245">
        <f t="shared" si="180"/>
        <v>0</v>
      </c>
      <c r="S550" s="243"/>
      <c r="T550" s="243"/>
      <c r="V550" s="243"/>
      <c r="W550" s="243"/>
      <c r="Y550" s="243"/>
    </row>
    <row r="551" spans="1:25" outlineLevel="2" x14ac:dyDescent="0.25">
      <c r="A551" s="3" t="s">
        <v>83</v>
      </c>
      <c r="B551" s="3" t="str">
        <f t="shared" si="176"/>
        <v>E314 STM Turbogen, Goldendale-6</v>
      </c>
      <c r="C551" s="3" t="s">
        <v>9</v>
      </c>
      <c r="D551" s="3"/>
      <c r="E551" s="256">
        <v>44012</v>
      </c>
      <c r="F551" s="61">
        <v>1829269.23</v>
      </c>
      <c r="G551" s="300">
        <v>1.14E-2</v>
      </c>
      <c r="H551" s="62">
        <v>1737.8100000000002</v>
      </c>
      <c r="I551" s="276">
        <f t="shared" si="177"/>
        <v>1829269.23</v>
      </c>
      <c r="J551" s="300">
        <v>1.14E-2</v>
      </c>
      <c r="K551" s="61">
        <f t="shared" si="178"/>
        <v>1737.8057685000001</v>
      </c>
      <c r="L551" s="62">
        <f t="shared" si="175"/>
        <v>0</v>
      </c>
      <c r="M551" t="s">
        <v>10</v>
      </c>
      <c r="O551" s="3" t="str">
        <f t="shared" si="179"/>
        <v>E314</v>
      </c>
      <c r="P551" s="4"/>
      <c r="Q551" s="245">
        <f t="shared" si="180"/>
        <v>1829269.23</v>
      </c>
      <c r="S551" s="243">
        <f>AVERAGE(F540:F551)-F551</f>
        <v>0</v>
      </c>
      <c r="T551" s="243">
        <f>AVERAGE(I540:I551)-I551</f>
        <v>0</v>
      </c>
      <c r="V551" s="243"/>
      <c r="W551" s="243"/>
      <c r="Y551" s="243"/>
    </row>
    <row r="552" spans="1:25" ht="15.75" outlineLevel="1" thickBot="1" x14ac:dyDescent="0.3">
      <c r="A552" s="5" t="s">
        <v>84</v>
      </c>
      <c r="C552" s="14" t="s">
        <v>12</v>
      </c>
      <c r="E552" s="255" t="s">
        <v>5</v>
      </c>
      <c r="F552" s="8"/>
      <c r="G552" s="299"/>
      <c r="H552" s="15">
        <f>SUBTOTAL(9,H540:H551)</f>
        <v>20853.72</v>
      </c>
      <c r="I552" s="275"/>
      <c r="J552" s="299"/>
      <c r="K552" s="10">
        <f>SUBTOTAL(9,K540:K551)</f>
        <v>20853.669221999997</v>
      </c>
      <c r="L552" s="264">
        <f>SUBTOTAL(9,L540:L551)</f>
        <v>0</v>
      </c>
      <c r="O552" s="3" t="str">
        <f>LEFT(A552,5)</f>
        <v xml:space="preserve">E314 </v>
      </c>
      <c r="P552" s="4">
        <f>-L552</f>
        <v>0</v>
      </c>
      <c r="Q552" s="245">
        <f t="shared" si="180"/>
        <v>0</v>
      </c>
      <c r="S552" s="243"/>
    </row>
    <row r="553" spans="1:25" ht="15.75" outlineLevel="2" thickTop="1" x14ac:dyDescent="0.25">
      <c r="A553" s="3" t="s">
        <v>85</v>
      </c>
      <c r="B553" s="3" t="str">
        <f t="shared" ref="B553:B564" si="181">CONCATENATE(A553,"-",MONTH(E553))</f>
        <v>E314 STM Turbogen, Goldendale OP-7</v>
      </c>
      <c r="C553" s="3" t="s">
        <v>9</v>
      </c>
      <c r="D553" s="3"/>
      <c r="E553" s="256">
        <v>43676</v>
      </c>
      <c r="F553" s="61">
        <v>88117012.359999999</v>
      </c>
      <c r="G553" s="300">
        <v>1.14E-2</v>
      </c>
      <c r="H553" s="62">
        <v>83711.159999999989</v>
      </c>
      <c r="I553" s="276">
        <f t="shared" ref="I553:I564" si="182">VLOOKUP(CONCATENATE(A553,"-6"),$B$8:$F$2996,5,FALSE)</f>
        <v>88117012.359999999</v>
      </c>
      <c r="J553" s="300">
        <v>1.14E-2</v>
      </c>
      <c r="K553" s="59">
        <f t="shared" ref="K553:K564" si="183">I553*J553/12</f>
        <v>83711.161742000011</v>
      </c>
      <c r="L553" s="62">
        <f t="shared" si="175"/>
        <v>0</v>
      </c>
      <c r="M553" t="s">
        <v>10</v>
      </c>
      <c r="O553" s="3" t="str">
        <f t="shared" ref="O553:O564" si="184">LEFT(A553,4)</f>
        <v>E314</v>
      </c>
      <c r="P553" s="4"/>
      <c r="Q553" s="245">
        <f t="shared" si="180"/>
        <v>0</v>
      </c>
      <c r="S553" s="243"/>
      <c r="T553" s="243"/>
      <c r="V553" s="243"/>
      <c r="W553" s="243"/>
      <c r="Y553" s="243"/>
    </row>
    <row r="554" spans="1:25" outlineLevel="2" x14ac:dyDescent="0.25">
      <c r="A554" s="3" t="s">
        <v>85</v>
      </c>
      <c r="B554" s="3" t="str">
        <f t="shared" si="181"/>
        <v>E314 STM Turbogen, Goldendale OP-8</v>
      </c>
      <c r="C554" s="3" t="s">
        <v>9</v>
      </c>
      <c r="D554" s="3"/>
      <c r="E554" s="256">
        <v>43708</v>
      </c>
      <c r="F554" s="61">
        <v>88117012.359999999</v>
      </c>
      <c r="G554" s="300">
        <v>1.14E-2</v>
      </c>
      <c r="H554" s="62">
        <v>83711.159999999989</v>
      </c>
      <c r="I554" s="276">
        <f t="shared" si="182"/>
        <v>88117012.359999999</v>
      </c>
      <c r="J554" s="300">
        <v>1.14E-2</v>
      </c>
      <c r="K554" s="61">
        <f t="shared" si="183"/>
        <v>83711.161742000011</v>
      </c>
      <c r="L554" s="62">
        <f t="shared" si="175"/>
        <v>0</v>
      </c>
      <c r="M554" t="s">
        <v>10</v>
      </c>
      <c r="O554" s="3" t="str">
        <f t="shared" si="184"/>
        <v>E314</v>
      </c>
      <c r="P554" s="4"/>
      <c r="Q554" s="245">
        <f t="shared" si="180"/>
        <v>0</v>
      </c>
      <c r="S554" s="243"/>
      <c r="T554" s="243"/>
      <c r="V554" s="243"/>
      <c r="W554" s="243"/>
      <c r="Y554" s="243"/>
    </row>
    <row r="555" spans="1:25" outlineLevel="2" x14ac:dyDescent="0.25">
      <c r="A555" s="3" t="s">
        <v>85</v>
      </c>
      <c r="B555" s="3" t="str">
        <f t="shared" si="181"/>
        <v>E314 STM Turbogen, Goldendale OP-9</v>
      </c>
      <c r="C555" s="3" t="s">
        <v>9</v>
      </c>
      <c r="D555" s="3"/>
      <c r="E555" s="256">
        <v>43738</v>
      </c>
      <c r="F555" s="61">
        <v>88117012.359999999</v>
      </c>
      <c r="G555" s="300">
        <v>1.14E-2</v>
      </c>
      <c r="H555" s="62">
        <v>83711.159999999989</v>
      </c>
      <c r="I555" s="276">
        <f t="shared" si="182"/>
        <v>88117012.359999999</v>
      </c>
      <c r="J555" s="300">
        <v>1.14E-2</v>
      </c>
      <c r="K555" s="61">
        <f t="shared" si="183"/>
        <v>83711.161742000011</v>
      </c>
      <c r="L555" s="62">
        <f t="shared" si="175"/>
        <v>0</v>
      </c>
      <c r="M555" t="s">
        <v>10</v>
      </c>
      <c r="O555" s="3" t="str">
        <f t="shared" si="184"/>
        <v>E314</v>
      </c>
      <c r="P555" s="4"/>
      <c r="Q555" s="245">
        <f t="shared" si="180"/>
        <v>0</v>
      </c>
      <c r="S555" s="243"/>
      <c r="T555" s="243"/>
      <c r="V555" s="243"/>
      <c r="W555" s="243"/>
      <c r="Y555" s="243"/>
    </row>
    <row r="556" spans="1:25" outlineLevel="2" x14ac:dyDescent="0.25">
      <c r="A556" s="3" t="s">
        <v>85</v>
      </c>
      <c r="B556" s="3" t="str">
        <f t="shared" si="181"/>
        <v>E314 STM Turbogen, Goldendale OP-10</v>
      </c>
      <c r="C556" s="3" t="s">
        <v>9</v>
      </c>
      <c r="D556" s="3"/>
      <c r="E556" s="256">
        <v>43769</v>
      </c>
      <c r="F556" s="61">
        <v>88117012.359999999</v>
      </c>
      <c r="G556" s="300">
        <v>1.14E-2</v>
      </c>
      <c r="H556" s="62">
        <v>83711.159999999989</v>
      </c>
      <c r="I556" s="276">
        <f t="shared" si="182"/>
        <v>88117012.359999999</v>
      </c>
      <c r="J556" s="300">
        <v>1.14E-2</v>
      </c>
      <c r="K556" s="61">
        <f t="shared" si="183"/>
        <v>83711.161742000011</v>
      </c>
      <c r="L556" s="62">
        <f t="shared" si="175"/>
        <v>0</v>
      </c>
      <c r="M556" t="s">
        <v>10</v>
      </c>
      <c r="O556" s="3" t="str">
        <f t="shared" si="184"/>
        <v>E314</v>
      </c>
      <c r="P556" s="4"/>
      <c r="Q556" s="245">
        <f t="shared" si="180"/>
        <v>0</v>
      </c>
      <c r="S556" s="243"/>
      <c r="T556" s="243"/>
      <c r="V556" s="243"/>
      <c r="W556" s="243"/>
      <c r="Y556" s="243"/>
    </row>
    <row r="557" spans="1:25" outlineLevel="2" x14ac:dyDescent="0.25">
      <c r="A557" s="3" t="s">
        <v>85</v>
      </c>
      <c r="B557" s="3" t="str">
        <f t="shared" si="181"/>
        <v>E314 STM Turbogen, Goldendale OP-11</v>
      </c>
      <c r="C557" s="3" t="s">
        <v>9</v>
      </c>
      <c r="D557" s="3"/>
      <c r="E557" s="256">
        <v>43799</v>
      </c>
      <c r="F557" s="61">
        <v>88117012.359999999</v>
      </c>
      <c r="G557" s="300">
        <v>1.14E-2</v>
      </c>
      <c r="H557" s="62">
        <v>83711.159999999989</v>
      </c>
      <c r="I557" s="276">
        <f t="shared" si="182"/>
        <v>88117012.359999999</v>
      </c>
      <c r="J557" s="300">
        <v>1.14E-2</v>
      </c>
      <c r="K557" s="61">
        <f t="shared" si="183"/>
        <v>83711.161742000011</v>
      </c>
      <c r="L557" s="62">
        <f t="shared" si="175"/>
        <v>0</v>
      </c>
      <c r="M557" t="s">
        <v>10</v>
      </c>
      <c r="O557" s="3" t="str">
        <f t="shared" si="184"/>
        <v>E314</v>
      </c>
      <c r="P557" s="4"/>
      <c r="Q557" s="245">
        <f t="shared" si="180"/>
        <v>0</v>
      </c>
      <c r="S557" s="243"/>
      <c r="T557" s="243"/>
      <c r="V557" s="243"/>
      <c r="W557" s="243"/>
      <c r="Y557" s="243"/>
    </row>
    <row r="558" spans="1:25" outlineLevel="2" x14ac:dyDescent="0.25">
      <c r="A558" s="3" t="s">
        <v>85</v>
      </c>
      <c r="B558" s="3" t="str">
        <f t="shared" si="181"/>
        <v>E314 STM Turbogen, Goldendale OP-12</v>
      </c>
      <c r="C558" s="3" t="s">
        <v>9</v>
      </c>
      <c r="D558" s="3"/>
      <c r="E558" s="256">
        <v>43830</v>
      </c>
      <c r="F558" s="61">
        <v>88117012.359999999</v>
      </c>
      <c r="G558" s="300">
        <v>1.14E-2</v>
      </c>
      <c r="H558" s="62">
        <v>83711.159999999989</v>
      </c>
      <c r="I558" s="276">
        <f t="shared" si="182"/>
        <v>88117012.359999999</v>
      </c>
      <c r="J558" s="300">
        <v>1.14E-2</v>
      </c>
      <c r="K558" s="61">
        <f t="shared" si="183"/>
        <v>83711.161742000011</v>
      </c>
      <c r="L558" s="62">
        <f t="shared" si="175"/>
        <v>0</v>
      </c>
      <c r="M558" t="s">
        <v>10</v>
      </c>
      <c r="O558" s="3" t="str">
        <f t="shared" si="184"/>
        <v>E314</v>
      </c>
      <c r="P558" s="4"/>
      <c r="Q558" s="245">
        <f t="shared" si="180"/>
        <v>0</v>
      </c>
      <c r="S558" s="243"/>
      <c r="T558" s="243"/>
      <c r="V558" s="243"/>
      <c r="W558" s="243"/>
      <c r="Y558" s="243"/>
    </row>
    <row r="559" spans="1:25" outlineLevel="2" x14ac:dyDescent="0.25">
      <c r="A559" s="3" t="s">
        <v>85</v>
      </c>
      <c r="B559" s="3" t="str">
        <f t="shared" si="181"/>
        <v>E314 STM Turbogen, Goldendale OP-1</v>
      </c>
      <c r="C559" s="3" t="s">
        <v>9</v>
      </c>
      <c r="D559" s="3"/>
      <c r="E559" s="256">
        <v>43861</v>
      </c>
      <c r="F559" s="61">
        <v>88117012.359999999</v>
      </c>
      <c r="G559" s="300">
        <v>1.14E-2</v>
      </c>
      <c r="H559" s="62">
        <v>83711.159999999989</v>
      </c>
      <c r="I559" s="276">
        <f t="shared" si="182"/>
        <v>88117012.359999999</v>
      </c>
      <c r="J559" s="300">
        <v>1.14E-2</v>
      </c>
      <c r="K559" s="61">
        <f t="shared" si="183"/>
        <v>83711.161742000011</v>
      </c>
      <c r="L559" s="62">
        <f t="shared" si="175"/>
        <v>0</v>
      </c>
      <c r="M559" t="s">
        <v>10</v>
      </c>
      <c r="O559" s="3" t="str">
        <f t="shared" si="184"/>
        <v>E314</v>
      </c>
      <c r="P559" s="4"/>
      <c r="Q559" s="245">
        <f t="shared" si="180"/>
        <v>0</v>
      </c>
      <c r="S559" s="243"/>
      <c r="T559" s="243"/>
      <c r="V559" s="243"/>
      <c r="W559" s="243"/>
      <c r="Y559" s="243"/>
    </row>
    <row r="560" spans="1:25" outlineLevel="2" x14ac:dyDescent="0.25">
      <c r="A560" s="3" t="s">
        <v>85</v>
      </c>
      <c r="B560" s="3" t="str">
        <f t="shared" si="181"/>
        <v>E314 STM Turbogen, Goldendale OP-2</v>
      </c>
      <c r="C560" s="3" t="s">
        <v>9</v>
      </c>
      <c r="D560" s="3"/>
      <c r="E560" s="256">
        <v>43889</v>
      </c>
      <c r="F560" s="61">
        <v>88117012.359999999</v>
      </c>
      <c r="G560" s="300">
        <v>1.14E-2</v>
      </c>
      <c r="H560" s="62">
        <v>83711.159999999989</v>
      </c>
      <c r="I560" s="276">
        <f t="shared" si="182"/>
        <v>88117012.359999999</v>
      </c>
      <c r="J560" s="300">
        <v>1.14E-2</v>
      </c>
      <c r="K560" s="61">
        <f t="shared" si="183"/>
        <v>83711.161742000011</v>
      </c>
      <c r="L560" s="62">
        <f t="shared" si="175"/>
        <v>0</v>
      </c>
      <c r="M560" t="s">
        <v>10</v>
      </c>
      <c r="O560" s="3" t="str">
        <f t="shared" si="184"/>
        <v>E314</v>
      </c>
      <c r="P560" s="4"/>
      <c r="Q560" s="245">
        <f t="shared" si="180"/>
        <v>0</v>
      </c>
      <c r="S560" s="243"/>
      <c r="T560" s="243"/>
      <c r="V560" s="243"/>
      <c r="W560" s="243"/>
      <c r="Y560" s="243"/>
    </row>
    <row r="561" spans="1:25" outlineLevel="2" x14ac:dyDescent="0.25">
      <c r="A561" s="3" t="s">
        <v>85</v>
      </c>
      <c r="B561" s="3" t="str">
        <f t="shared" si="181"/>
        <v>E314 STM Turbogen, Goldendale OP-3</v>
      </c>
      <c r="C561" s="3" t="s">
        <v>9</v>
      </c>
      <c r="D561" s="3"/>
      <c r="E561" s="256">
        <v>43921</v>
      </c>
      <c r="F561" s="61">
        <v>88117012.359999999</v>
      </c>
      <c r="G561" s="300">
        <v>1.14E-2</v>
      </c>
      <c r="H561" s="62">
        <v>83711.159999999989</v>
      </c>
      <c r="I561" s="276">
        <f t="shared" si="182"/>
        <v>88117012.359999999</v>
      </c>
      <c r="J561" s="300">
        <v>1.14E-2</v>
      </c>
      <c r="K561" s="61">
        <f t="shared" si="183"/>
        <v>83711.161742000011</v>
      </c>
      <c r="L561" s="62">
        <f t="shared" si="175"/>
        <v>0</v>
      </c>
      <c r="M561" t="s">
        <v>10</v>
      </c>
      <c r="O561" s="3" t="str">
        <f t="shared" si="184"/>
        <v>E314</v>
      </c>
      <c r="P561" s="4"/>
      <c r="Q561" s="245">
        <f t="shared" si="180"/>
        <v>0</v>
      </c>
      <c r="S561" s="243"/>
      <c r="T561" s="243"/>
      <c r="V561" s="243"/>
      <c r="W561" s="243"/>
      <c r="Y561" s="243"/>
    </row>
    <row r="562" spans="1:25" outlineLevel="2" x14ac:dyDescent="0.25">
      <c r="A562" s="3" t="s">
        <v>85</v>
      </c>
      <c r="B562" s="3" t="str">
        <f t="shared" si="181"/>
        <v>E314 STM Turbogen, Goldendale OP-4</v>
      </c>
      <c r="C562" s="3" t="s">
        <v>9</v>
      </c>
      <c r="D562" s="3"/>
      <c r="E562" s="256">
        <v>43951</v>
      </c>
      <c r="F562" s="61">
        <v>88117012.359999999</v>
      </c>
      <c r="G562" s="300">
        <v>1.14E-2</v>
      </c>
      <c r="H562" s="62">
        <v>83711.159999999989</v>
      </c>
      <c r="I562" s="276">
        <f t="shared" si="182"/>
        <v>88117012.359999999</v>
      </c>
      <c r="J562" s="300">
        <v>1.14E-2</v>
      </c>
      <c r="K562" s="61">
        <f t="shared" si="183"/>
        <v>83711.161742000011</v>
      </c>
      <c r="L562" s="62">
        <f t="shared" si="175"/>
        <v>0</v>
      </c>
      <c r="M562" t="s">
        <v>10</v>
      </c>
      <c r="O562" s="3" t="str">
        <f t="shared" si="184"/>
        <v>E314</v>
      </c>
      <c r="P562" s="4"/>
      <c r="Q562" s="245">
        <f t="shared" si="180"/>
        <v>0</v>
      </c>
      <c r="S562" s="243"/>
      <c r="T562" s="243"/>
      <c r="V562" s="243"/>
      <c r="W562" s="243"/>
      <c r="Y562" s="243"/>
    </row>
    <row r="563" spans="1:25" outlineLevel="2" x14ac:dyDescent="0.25">
      <c r="A563" s="3" t="s">
        <v>85</v>
      </c>
      <c r="B563" s="3" t="str">
        <f t="shared" si="181"/>
        <v>E314 STM Turbogen, Goldendale OP-5</v>
      </c>
      <c r="C563" s="3" t="s">
        <v>9</v>
      </c>
      <c r="D563" s="3"/>
      <c r="E563" s="256">
        <v>43982</v>
      </c>
      <c r="F563" s="61">
        <v>88117012.359999999</v>
      </c>
      <c r="G563" s="300">
        <v>1.14E-2</v>
      </c>
      <c r="H563" s="62">
        <v>83711.159999999989</v>
      </c>
      <c r="I563" s="276">
        <f t="shared" si="182"/>
        <v>88117012.359999999</v>
      </c>
      <c r="J563" s="300">
        <v>1.14E-2</v>
      </c>
      <c r="K563" s="61">
        <f t="shared" si="183"/>
        <v>83711.161742000011</v>
      </c>
      <c r="L563" s="62">
        <f t="shared" si="175"/>
        <v>0</v>
      </c>
      <c r="M563" t="s">
        <v>10</v>
      </c>
      <c r="O563" s="3" t="str">
        <f t="shared" si="184"/>
        <v>E314</v>
      </c>
      <c r="P563" s="4"/>
      <c r="Q563" s="245">
        <f t="shared" si="180"/>
        <v>0</v>
      </c>
      <c r="S563" s="243"/>
      <c r="T563" s="243"/>
      <c r="V563" s="243"/>
      <c r="W563" s="243"/>
      <c r="Y563" s="243"/>
    </row>
    <row r="564" spans="1:25" outlineLevel="2" x14ac:dyDescent="0.25">
      <c r="A564" s="3" t="s">
        <v>85</v>
      </c>
      <c r="B564" s="3" t="str">
        <f t="shared" si="181"/>
        <v>E314 STM Turbogen, Goldendale OP-6</v>
      </c>
      <c r="C564" s="3" t="s">
        <v>9</v>
      </c>
      <c r="D564" s="3"/>
      <c r="E564" s="256">
        <v>44012</v>
      </c>
      <c r="F564" s="61">
        <v>88117012.359999999</v>
      </c>
      <c r="G564" s="300">
        <v>1.14E-2</v>
      </c>
      <c r="H564" s="62">
        <v>83711.159999999989</v>
      </c>
      <c r="I564" s="276">
        <f t="shared" si="182"/>
        <v>88117012.359999999</v>
      </c>
      <c r="J564" s="300">
        <v>1.14E-2</v>
      </c>
      <c r="K564" s="61">
        <f t="shared" si="183"/>
        <v>83711.161742000011</v>
      </c>
      <c r="L564" s="62">
        <f t="shared" si="175"/>
        <v>0</v>
      </c>
      <c r="M564" t="s">
        <v>10</v>
      </c>
      <c r="O564" s="3" t="str">
        <f t="shared" si="184"/>
        <v>E314</v>
      </c>
      <c r="P564" s="4"/>
      <c r="Q564" s="245">
        <f t="shared" si="180"/>
        <v>88117012.359999999</v>
      </c>
      <c r="S564" s="243">
        <f>AVERAGE(F553:F564)-F564</f>
        <v>0</v>
      </c>
      <c r="T564" s="243">
        <f>AVERAGE(I553:I564)-I564</f>
        <v>0</v>
      </c>
      <c r="V564" s="243"/>
      <c r="W564" s="243"/>
      <c r="Y564" s="243"/>
    </row>
    <row r="565" spans="1:25" ht="15.75" outlineLevel="1" thickBot="1" x14ac:dyDescent="0.3">
      <c r="A565" s="5" t="s">
        <v>86</v>
      </c>
      <c r="C565" s="14" t="s">
        <v>12</v>
      </c>
      <c r="E565" s="255" t="s">
        <v>5</v>
      </c>
      <c r="F565" s="8"/>
      <c r="G565" s="299"/>
      <c r="H565" s="15">
        <f>SUBTOTAL(9,H553:H564)</f>
        <v>1004533.92</v>
      </c>
      <c r="I565" s="275"/>
      <c r="J565" s="299"/>
      <c r="K565" s="10">
        <f>SUBTOTAL(9,K553:K564)</f>
        <v>1004533.9409040002</v>
      </c>
      <c r="L565" s="264">
        <f>SUBTOTAL(9,L553:L564)</f>
        <v>0</v>
      </c>
      <c r="O565" s="3" t="str">
        <f>LEFT(A565,5)</f>
        <v xml:space="preserve">E314 </v>
      </c>
      <c r="P565" s="4">
        <f>-L565</f>
        <v>0</v>
      </c>
      <c r="Q565" s="245">
        <f t="shared" si="180"/>
        <v>0</v>
      </c>
      <c r="S565" s="243"/>
    </row>
    <row r="566" spans="1:25" ht="15.75" outlineLevel="2" thickTop="1" x14ac:dyDescent="0.25">
      <c r="A566" s="3" t="s">
        <v>87</v>
      </c>
      <c r="B566" s="3" t="str">
        <f t="shared" ref="B566:B577" si="185">CONCATENATE(A566,"-",MONTH(E566))</f>
        <v>E314 STM Turbogen, Mint Farm-7</v>
      </c>
      <c r="C566" s="3" t="s">
        <v>9</v>
      </c>
      <c r="D566" s="3"/>
      <c r="E566" s="256">
        <v>43676</v>
      </c>
      <c r="F566" s="61">
        <v>1865502.74</v>
      </c>
      <c r="G566" s="300">
        <v>2.9599999999999998E-2</v>
      </c>
      <c r="H566" s="62">
        <v>4598.7400000000007</v>
      </c>
      <c r="I566" s="276">
        <f t="shared" ref="I566:I577" si="186">VLOOKUP(CONCATENATE(A566,"-6"),$B$8:$F$2996,5,FALSE)</f>
        <v>1865502.74</v>
      </c>
      <c r="J566" s="300">
        <v>2.9599999999999998E-2</v>
      </c>
      <c r="K566" s="59">
        <f t="shared" ref="K566:K577" si="187">I566*J566/12</f>
        <v>4601.573425333333</v>
      </c>
      <c r="L566" s="62">
        <f t="shared" si="175"/>
        <v>2.83</v>
      </c>
      <c r="M566" t="s">
        <v>10</v>
      </c>
      <c r="O566" s="3" t="str">
        <f t="shared" ref="O566:O577" si="188">LEFT(A566,4)</f>
        <v>E314</v>
      </c>
      <c r="P566" s="4"/>
      <c r="Q566" s="245">
        <f t="shared" si="180"/>
        <v>0</v>
      </c>
      <c r="S566" s="243"/>
      <c r="T566" s="243"/>
      <c r="V566" s="243"/>
      <c r="W566" s="243"/>
      <c r="Y566" s="243"/>
    </row>
    <row r="567" spans="1:25" outlineLevel="2" x14ac:dyDescent="0.25">
      <c r="A567" s="3" t="s">
        <v>87</v>
      </c>
      <c r="B567" s="3" t="str">
        <f t="shared" si="185"/>
        <v>E314 STM Turbogen, Mint Farm-8</v>
      </c>
      <c r="C567" s="3" t="s">
        <v>9</v>
      </c>
      <c r="D567" s="3"/>
      <c r="E567" s="256">
        <v>43708</v>
      </c>
      <c r="F567" s="61">
        <v>1865502.74</v>
      </c>
      <c r="G567" s="300">
        <v>2.9599999999999998E-2</v>
      </c>
      <c r="H567" s="62">
        <v>4601.5700000000006</v>
      </c>
      <c r="I567" s="276">
        <f t="shared" si="186"/>
        <v>1865502.74</v>
      </c>
      <c r="J567" s="300">
        <v>2.9599999999999998E-2</v>
      </c>
      <c r="K567" s="61">
        <f t="shared" si="187"/>
        <v>4601.573425333333</v>
      </c>
      <c r="L567" s="62">
        <f t="shared" si="175"/>
        <v>0</v>
      </c>
      <c r="M567" t="s">
        <v>10</v>
      </c>
      <c r="O567" s="3" t="str">
        <f t="shared" si="188"/>
        <v>E314</v>
      </c>
      <c r="P567" s="4"/>
      <c r="Q567" s="245">
        <f t="shared" si="180"/>
        <v>0</v>
      </c>
      <c r="S567" s="243"/>
      <c r="T567" s="243"/>
      <c r="V567" s="243"/>
      <c r="W567" s="243"/>
      <c r="Y567" s="243"/>
    </row>
    <row r="568" spans="1:25" outlineLevel="2" x14ac:dyDescent="0.25">
      <c r="A568" s="3" t="s">
        <v>87</v>
      </c>
      <c r="B568" s="3" t="str">
        <f t="shared" si="185"/>
        <v>E314 STM Turbogen, Mint Farm-9</v>
      </c>
      <c r="C568" s="3" t="s">
        <v>9</v>
      </c>
      <c r="D568" s="3"/>
      <c r="E568" s="256">
        <v>43738</v>
      </c>
      <c r="F568" s="61">
        <v>1865502.74</v>
      </c>
      <c r="G568" s="300">
        <v>2.9599999999999998E-2</v>
      </c>
      <c r="H568" s="62">
        <v>4601.5700000000006</v>
      </c>
      <c r="I568" s="276">
        <f t="shared" si="186"/>
        <v>1865502.74</v>
      </c>
      <c r="J568" s="300">
        <v>2.9599999999999998E-2</v>
      </c>
      <c r="K568" s="61">
        <f t="shared" si="187"/>
        <v>4601.573425333333</v>
      </c>
      <c r="L568" s="62">
        <f t="shared" si="175"/>
        <v>0</v>
      </c>
      <c r="M568" t="s">
        <v>10</v>
      </c>
      <c r="O568" s="3" t="str">
        <f t="shared" si="188"/>
        <v>E314</v>
      </c>
      <c r="P568" s="4"/>
      <c r="Q568" s="245">
        <f t="shared" si="180"/>
        <v>0</v>
      </c>
      <c r="S568" s="243"/>
      <c r="T568" s="243"/>
      <c r="V568" s="243"/>
      <c r="W568" s="243"/>
      <c r="Y568" s="243"/>
    </row>
    <row r="569" spans="1:25" outlineLevel="2" x14ac:dyDescent="0.25">
      <c r="A569" s="3" t="s">
        <v>87</v>
      </c>
      <c r="B569" s="3" t="str">
        <f t="shared" si="185"/>
        <v>E314 STM Turbogen, Mint Farm-10</v>
      </c>
      <c r="C569" s="3" t="s">
        <v>9</v>
      </c>
      <c r="D569" s="3"/>
      <c r="E569" s="256">
        <v>43769</v>
      </c>
      <c r="F569" s="61">
        <v>1865502.74</v>
      </c>
      <c r="G569" s="300">
        <v>2.9599999999999998E-2</v>
      </c>
      <c r="H569" s="62">
        <v>4601.5700000000006</v>
      </c>
      <c r="I569" s="276">
        <f t="shared" si="186"/>
        <v>1865502.74</v>
      </c>
      <c r="J569" s="300">
        <v>2.9599999999999998E-2</v>
      </c>
      <c r="K569" s="61">
        <f t="shared" si="187"/>
        <v>4601.573425333333</v>
      </c>
      <c r="L569" s="62">
        <f t="shared" si="175"/>
        <v>0</v>
      </c>
      <c r="M569" t="s">
        <v>10</v>
      </c>
      <c r="O569" s="3" t="str">
        <f t="shared" si="188"/>
        <v>E314</v>
      </c>
      <c r="P569" s="4"/>
      <c r="Q569" s="245">
        <f t="shared" si="180"/>
        <v>0</v>
      </c>
      <c r="S569" s="243"/>
      <c r="T569" s="243"/>
      <c r="V569" s="243"/>
      <c r="W569" s="243"/>
      <c r="Y569" s="243"/>
    </row>
    <row r="570" spans="1:25" outlineLevel="2" x14ac:dyDescent="0.25">
      <c r="A570" s="3" t="s">
        <v>87</v>
      </c>
      <c r="B570" s="3" t="str">
        <f t="shared" si="185"/>
        <v>E314 STM Turbogen, Mint Farm-11</v>
      </c>
      <c r="C570" s="3" t="s">
        <v>9</v>
      </c>
      <c r="D570" s="3"/>
      <c r="E570" s="256">
        <v>43799</v>
      </c>
      <c r="F570" s="61">
        <v>1865502.74</v>
      </c>
      <c r="G570" s="300">
        <v>2.9599999999999998E-2</v>
      </c>
      <c r="H570" s="62">
        <v>4601.5700000000006</v>
      </c>
      <c r="I570" s="276">
        <f t="shared" si="186"/>
        <v>1865502.74</v>
      </c>
      <c r="J570" s="300">
        <v>2.9599999999999998E-2</v>
      </c>
      <c r="K570" s="61">
        <f t="shared" si="187"/>
        <v>4601.573425333333</v>
      </c>
      <c r="L570" s="62">
        <f t="shared" si="175"/>
        <v>0</v>
      </c>
      <c r="M570" t="s">
        <v>10</v>
      </c>
      <c r="O570" s="3" t="str">
        <f t="shared" si="188"/>
        <v>E314</v>
      </c>
      <c r="P570" s="4"/>
      <c r="Q570" s="245">
        <f t="shared" si="180"/>
        <v>0</v>
      </c>
      <c r="S570" s="243"/>
      <c r="T570" s="243"/>
      <c r="V570" s="243"/>
      <c r="W570" s="243"/>
      <c r="Y570" s="243"/>
    </row>
    <row r="571" spans="1:25" outlineLevel="2" x14ac:dyDescent="0.25">
      <c r="A571" s="3" t="s">
        <v>87</v>
      </c>
      <c r="B571" s="3" t="str">
        <f t="shared" si="185"/>
        <v>E314 STM Turbogen, Mint Farm-12</v>
      </c>
      <c r="C571" s="3" t="s">
        <v>9</v>
      </c>
      <c r="D571" s="3"/>
      <c r="E571" s="256">
        <v>43830</v>
      </c>
      <c r="F571" s="61">
        <v>1865502.74</v>
      </c>
      <c r="G571" s="300">
        <v>2.9599999999999998E-2</v>
      </c>
      <c r="H571" s="62">
        <v>4601.5700000000006</v>
      </c>
      <c r="I571" s="276">
        <f t="shared" si="186"/>
        <v>1865502.74</v>
      </c>
      <c r="J571" s="300">
        <v>2.9599999999999998E-2</v>
      </c>
      <c r="K571" s="61">
        <f t="shared" si="187"/>
        <v>4601.573425333333</v>
      </c>
      <c r="L571" s="62">
        <f t="shared" si="175"/>
        <v>0</v>
      </c>
      <c r="M571" t="s">
        <v>10</v>
      </c>
      <c r="O571" s="3" t="str">
        <f t="shared" si="188"/>
        <v>E314</v>
      </c>
      <c r="P571" s="4"/>
      <c r="Q571" s="245">
        <f t="shared" si="180"/>
        <v>0</v>
      </c>
      <c r="S571" s="243"/>
      <c r="T571" s="243"/>
      <c r="V571" s="243"/>
      <c r="W571" s="243"/>
      <c r="Y571" s="243"/>
    </row>
    <row r="572" spans="1:25" outlineLevel="2" x14ac:dyDescent="0.25">
      <c r="A572" s="3" t="s">
        <v>87</v>
      </c>
      <c r="B572" s="3" t="str">
        <f t="shared" si="185"/>
        <v>E314 STM Turbogen, Mint Farm-1</v>
      </c>
      <c r="C572" s="3" t="s">
        <v>9</v>
      </c>
      <c r="D572" s="3"/>
      <c r="E572" s="256">
        <v>43861</v>
      </c>
      <c r="F572" s="61">
        <v>1865502.74</v>
      </c>
      <c r="G572" s="300">
        <v>2.9599999999999998E-2</v>
      </c>
      <c r="H572" s="62">
        <v>4601.5700000000006</v>
      </c>
      <c r="I572" s="276">
        <f t="shared" si="186"/>
        <v>1865502.74</v>
      </c>
      <c r="J572" s="300">
        <v>2.9599999999999998E-2</v>
      </c>
      <c r="K572" s="61">
        <f t="shared" si="187"/>
        <v>4601.573425333333</v>
      </c>
      <c r="L572" s="62">
        <f t="shared" si="175"/>
        <v>0</v>
      </c>
      <c r="M572" t="s">
        <v>10</v>
      </c>
      <c r="O572" s="3" t="str">
        <f t="shared" si="188"/>
        <v>E314</v>
      </c>
      <c r="P572" s="4"/>
      <c r="Q572" s="245">
        <f t="shared" si="180"/>
        <v>0</v>
      </c>
      <c r="S572" s="243"/>
      <c r="T572" s="243"/>
      <c r="V572" s="243"/>
      <c r="W572" s="243"/>
      <c r="Y572" s="243"/>
    </row>
    <row r="573" spans="1:25" outlineLevel="2" x14ac:dyDescent="0.25">
      <c r="A573" s="3" t="s">
        <v>87</v>
      </c>
      <c r="B573" s="3" t="str">
        <f t="shared" si="185"/>
        <v>E314 STM Turbogen, Mint Farm-2</v>
      </c>
      <c r="C573" s="3" t="s">
        <v>9</v>
      </c>
      <c r="D573" s="3"/>
      <c r="E573" s="256">
        <v>43889</v>
      </c>
      <c r="F573" s="61">
        <v>1865502.74</v>
      </c>
      <c r="G573" s="300">
        <v>2.9599999999999998E-2</v>
      </c>
      <c r="H573" s="62">
        <v>4601.5700000000006</v>
      </c>
      <c r="I573" s="276">
        <f t="shared" si="186"/>
        <v>1865502.74</v>
      </c>
      <c r="J573" s="300">
        <v>2.9599999999999998E-2</v>
      </c>
      <c r="K573" s="61">
        <f t="shared" si="187"/>
        <v>4601.573425333333</v>
      </c>
      <c r="L573" s="62">
        <f t="shared" si="175"/>
        <v>0</v>
      </c>
      <c r="M573" t="s">
        <v>10</v>
      </c>
      <c r="O573" s="3" t="str">
        <f t="shared" si="188"/>
        <v>E314</v>
      </c>
      <c r="P573" s="4"/>
      <c r="Q573" s="245">
        <f t="shared" si="180"/>
        <v>0</v>
      </c>
      <c r="S573" s="243"/>
      <c r="T573" s="243"/>
      <c r="V573" s="243"/>
      <c r="W573" s="243"/>
      <c r="Y573" s="243"/>
    </row>
    <row r="574" spans="1:25" outlineLevel="2" x14ac:dyDescent="0.25">
      <c r="A574" s="3" t="s">
        <v>87</v>
      </c>
      <c r="B574" s="3" t="str">
        <f t="shared" si="185"/>
        <v>E314 STM Turbogen, Mint Farm-3</v>
      </c>
      <c r="C574" s="3" t="s">
        <v>9</v>
      </c>
      <c r="D574" s="3"/>
      <c r="E574" s="256">
        <v>43921</v>
      </c>
      <c r="F574" s="61">
        <v>1865502.74</v>
      </c>
      <c r="G574" s="300">
        <v>2.9599999999999998E-2</v>
      </c>
      <c r="H574" s="62">
        <v>4601.5700000000006</v>
      </c>
      <c r="I574" s="276">
        <f t="shared" si="186"/>
        <v>1865502.74</v>
      </c>
      <c r="J574" s="300">
        <v>2.9599999999999998E-2</v>
      </c>
      <c r="K574" s="61">
        <f t="shared" si="187"/>
        <v>4601.573425333333</v>
      </c>
      <c r="L574" s="62">
        <f t="shared" si="175"/>
        <v>0</v>
      </c>
      <c r="M574" t="s">
        <v>10</v>
      </c>
      <c r="O574" s="3" t="str">
        <f t="shared" si="188"/>
        <v>E314</v>
      </c>
      <c r="P574" s="4"/>
      <c r="Q574" s="245">
        <f t="shared" si="180"/>
        <v>0</v>
      </c>
      <c r="S574" s="243"/>
      <c r="T574" s="243"/>
      <c r="V574" s="243"/>
      <c r="W574" s="243"/>
      <c r="Y574" s="243"/>
    </row>
    <row r="575" spans="1:25" outlineLevel="2" x14ac:dyDescent="0.25">
      <c r="A575" s="3" t="s">
        <v>87</v>
      </c>
      <c r="B575" s="3" t="str">
        <f t="shared" si="185"/>
        <v>E314 STM Turbogen, Mint Farm-4</v>
      </c>
      <c r="C575" s="3" t="s">
        <v>9</v>
      </c>
      <c r="D575" s="3"/>
      <c r="E575" s="256">
        <v>43951</v>
      </c>
      <c r="F575" s="61">
        <v>1865502.74</v>
      </c>
      <c r="G575" s="300">
        <v>2.9599999999999998E-2</v>
      </c>
      <c r="H575" s="62">
        <v>4601.5700000000006</v>
      </c>
      <c r="I575" s="276">
        <f t="shared" si="186"/>
        <v>1865502.74</v>
      </c>
      <c r="J575" s="300">
        <v>2.9599999999999998E-2</v>
      </c>
      <c r="K575" s="61">
        <f t="shared" si="187"/>
        <v>4601.573425333333</v>
      </c>
      <c r="L575" s="62">
        <f t="shared" si="175"/>
        <v>0</v>
      </c>
      <c r="M575" t="s">
        <v>10</v>
      </c>
      <c r="O575" s="3" t="str">
        <f t="shared" si="188"/>
        <v>E314</v>
      </c>
      <c r="P575" s="4"/>
      <c r="Q575" s="245">
        <f t="shared" si="180"/>
        <v>0</v>
      </c>
      <c r="S575" s="243"/>
      <c r="T575" s="243"/>
      <c r="V575" s="243"/>
      <c r="W575" s="243"/>
      <c r="Y575" s="243"/>
    </row>
    <row r="576" spans="1:25" outlineLevel="2" x14ac:dyDescent="0.25">
      <c r="A576" s="3" t="s">
        <v>87</v>
      </c>
      <c r="B576" s="3" t="str">
        <f t="shared" si="185"/>
        <v>E314 STM Turbogen, Mint Farm-5</v>
      </c>
      <c r="C576" s="3" t="s">
        <v>9</v>
      </c>
      <c r="D576" s="3"/>
      <c r="E576" s="256">
        <v>43982</v>
      </c>
      <c r="F576" s="61">
        <v>1865502.74</v>
      </c>
      <c r="G576" s="300">
        <v>2.9599999999999998E-2</v>
      </c>
      <c r="H576" s="62">
        <v>4601.5700000000006</v>
      </c>
      <c r="I576" s="276">
        <f t="shared" si="186"/>
        <v>1865502.74</v>
      </c>
      <c r="J576" s="300">
        <v>2.9599999999999998E-2</v>
      </c>
      <c r="K576" s="61">
        <f t="shared" si="187"/>
        <v>4601.573425333333</v>
      </c>
      <c r="L576" s="62">
        <f t="shared" si="175"/>
        <v>0</v>
      </c>
      <c r="M576" t="s">
        <v>10</v>
      </c>
      <c r="O576" s="3" t="str">
        <f t="shared" si="188"/>
        <v>E314</v>
      </c>
      <c r="P576" s="4"/>
      <c r="Q576" s="245">
        <f t="shared" si="180"/>
        <v>0</v>
      </c>
      <c r="S576" s="243"/>
      <c r="T576" s="243"/>
      <c r="V576" s="243"/>
      <c r="W576" s="243"/>
      <c r="Y576" s="243"/>
    </row>
    <row r="577" spans="1:25" outlineLevel="2" x14ac:dyDescent="0.25">
      <c r="A577" s="3" t="s">
        <v>87</v>
      </c>
      <c r="B577" s="3" t="str">
        <f t="shared" si="185"/>
        <v>E314 STM Turbogen, Mint Farm-6</v>
      </c>
      <c r="C577" s="3" t="s">
        <v>9</v>
      </c>
      <c r="D577" s="3"/>
      <c r="E577" s="256">
        <v>44012</v>
      </c>
      <c r="F577" s="61">
        <v>1865502.74</v>
      </c>
      <c r="G577" s="300">
        <v>2.9599999999999998E-2</v>
      </c>
      <c r="H577" s="62">
        <v>4601.5700000000006</v>
      </c>
      <c r="I577" s="276">
        <f t="shared" si="186"/>
        <v>1865502.74</v>
      </c>
      <c r="J577" s="300">
        <v>2.9599999999999998E-2</v>
      </c>
      <c r="K577" s="61">
        <f t="shared" si="187"/>
        <v>4601.573425333333</v>
      </c>
      <c r="L577" s="62">
        <f t="shared" si="175"/>
        <v>0</v>
      </c>
      <c r="M577" t="s">
        <v>10</v>
      </c>
      <c r="O577" s="3" t="str">
        <f t="shared" si="188"/>
        <v>E314</v>
      </c>
      <c r="P577" s="4"/>
      <c r="Q577" s="245">
        <f t="shared" si="180"/>
        <v>1865502.74</v>
      </c>
      <c r="S577" s="243">
        <f>AVERAGE(F566:F577)-F577</f>
        <v>0</v>
      </c>
      <c r="T577" s="243">
        <f>AVERAGE(I566:I577)-I577</f>
        <v>0</v>
      </c>
      <c r="V577" s="243"/>
      <c r="W577" s="243"/>
      <c r="Y577" s="243"/>
    </row>
    <row r="578" spans="1:25" ht="15.75" outlineLevel="1" thickBot="1" x14ac:dyDescent="0.3">
      <c r="A578" s="5" t="s">
        <v>88</v>
      </c>
      <c r="C578" s="14" t="s">
        <v>12</v>
      </c>
      <c r="E578" s="255" t="s">
        <v>5</v>
      </c>
      <c r="F578" s="8"/>
      <c r="G578" s="299"/>
      <c r="H578" s="15">
        <f>SUBTOTAL(9,H566:H577)</f>
        <v>55216.01</v>
      </c>
      <c r="I578" s="275"/>
      <c r="J578" s="299"/>
      <c r="K578" s="10">
        <f>SUBTOTAL(9,K566:K577)</f>
        <v>55218.881104000007</v>
      </c>
      <c r="L578" s="264">
        <f>SUBTOTAL(9,L566:L577)</f>
        <v>2.83</v>
      </c>
      <c r="O578" s="3" t="str">
        <f>LEFT(A578,5)</f>
        <v xml:space="preserve">E314 </v>
      </c>
      <c r="P578" s="4">
        <f>-L578</f>
        <v>-2.83</v>
      </c>
      <c r="Q578" s="245">
        <f t="shared" si="180"/>
        <v>0</v>
      </c>
      <c r="S578" s="243"/>
    </row>
    <row r="579" spans="1:25" ht="15.75" outlineLevel="2" thickTop="1" x14ac:dyDescent="0.25">
      <c r="A579" s="3" t="s">
        <v>89</v>
      </c>
      <c r="B579" s="3" t="str">
        <f t="shared" ref="B579:B590" si="189">CONCATENATE(A579,"-",MONTH(E579))</f>
        <v>E314 STM Turbogen, Mint Farm OP-7</v>
      </c>
      <c r="C579" s="3" t="s">
        <v>9</v>
      </c>
      <c r="D579" s="3"/>
      <c r="E579" s="256">
        <v>43676</v>
      </c>
      <c r="F579" s="61">
        <v>23311184.829999998</v>
      </c>
      <c r="G579" s="300">
        <v>2.9599999999999998E-2</v>
      </c>
      <c r="H579" s="62">
        <v>57500.92</v>
      </c>
      <c r="I579" s="276">
        <f t="shared" ref="I579:I590" si="190">VLOOKUP(CONCATENATE(A579,"-6"),$B$8:$F$2996,5,FALSE)</f>
        <v>23311184.829999998</v>
      </c>
      <c r="J579" s="300">
        <v>2.9599999999999998E-2</v>
      </c>
      <c r="K579" s="59">
        <f t="shared" ref="K579:K590" si="191">I579*J579/12</f>
        <v>57500.922580666658</v>
      </c>
      <c r="L579" s="62">
        <f t="shared" si="175"/>
        <v>0</v>
      </c>
      <c r="M579" t="s">
        <v>10</v>
      </c>
      <c r="O579" s="3" t="str">
        <f t="shared" ref="O579:O590" si="192">LEFT(A579,4)</f>
        <v>E314</v>
      </c>
      <c r="P579" s="4"/>
      <c r="Q579" s="245">
        <f t="shared" si="180"/>
        <v>0</v>
      </c>
      <c r="S579" s="243"/>
      <c r="T579" s="243"/>
      <c r="V579" s="243"/>
      <c r="W579" s="243"/>
      <c r="Y579" s="243"/>
    </row>
    <row r="580" spans="1:25" outlineLevel="2" x14ac:dyDescent="0.25">
      <c r="A580" s="3" t="s">
        <v>89</v>
      </c>
      <c r="B580" s="3" t="str">
        <f t="shared" si="189"/>
        <v>E314 STM Turbogen, Mint Farm OP-8</v>
      </c>
      <c r="C580" s="3" t="s">
        <v>9</v>
      </c>
      <c r="D580" s="3"/>
      <c r="E580" s="256">
        <v>43708</v>
      </c>
      <c r="F580" s="61">
        <v>23311184.829999998</v>
      </c>
      <c r="G580" s="300">
        <v>2.9599999999999998E-2</v>
      </c>
      <c r="H580" s="62">
        <v>57500.92</v>
      </c>
      <c r="I580" s="276">
        <f t="shared" si="190"/>
        <v>23311184.829999998</v>
      </c>
      <c r="J580" s="300">
        <v>2.9599999999999998E-2</v>
      </c>
      <c r="K580" s="61">
        <f t="shared" si="191"/>
        <v>57500.922580666658</v>
      </c>
      <c r="L580" s="62">
        <f t="shared" si="175"/>
        <v>0</v>
      </c>
      <c r="M580" t="s">
        <v>10</v>
      </c>
      <c r="O580" s="3" t="str">
        <f t="shared" si="192"/>
        <v>E314</v>
      </c>
      <c r="P580" s="4"/>
      <c r="Q580" s="245">
        <f t="shared" si="180"/>
        <v>0</v>
      </c>
      <c r="S580" s="243"/>
      <c r="T580" s="243"/>
      <c r="V580" s="243"/>
      <c r="W580" s="243"/>
      <c r="Y580" s="243"/>
    </row>
    <row r="581" spans="1:25" outlineLevel="2" x14ac:dyDescent="0.25">
      <c r="A581" s="3" t="s">
        <v>89</v>
      </c>
      <c r="B581" s="3" t="str">
        <f t="shared" si="189"/>
        <v>E314 STM Turbogen, Mint Farm OP-9</v>
      </c>
      <c r="C581" s="3" t="s">
        <v>9</v>
      </c>
      <c r="D581" s="3"/>
      <c r="E581" s="256">
        <v>43738</v>
      </c>
      <c r="F581" s="61">
        <v>23311184.829999998</v>
      </c>
      <c r="G581" s="300">
        <v>2.9599999999999998E-2</v>
      </c>
      <c r="H581" s="62">
        <v>57500.92</v>
      </c>
      <c r="I581" s="276">
        <f t="shared" si="190"/>
        <v>23311184.829999998</v>
      </c>
      <c r="J581" s="300">
        <v>2.9599999999999998E-2</v>
      </c>
      <c r="K581" s="61">
        <f t="shared" si="191"/>
        <v>57500.922580666658</v>
      </c>
      <c r="L581" s="62">
        <f t="shared" si="175"/>
        <v>0</v>
      </c>
      <c r="M581" t="s">
        <v>10</v>
      </c>
      <c r="O581" s="3" t="str">
        <f t="shared" si="192"/>
        <v>E314</v>
      </c>
      <c r="P581" s="4"/>
      <c r="Q581" s="245">
        <f t="shared" si="180"/>
        <v>0</v>
      </c>
      <c r="S581" s="243"/>
      <c r="T581" s="243"/>
      <c r="V581" s="243"/>
      <c r="W581" s="243"/>
      <c r="Y581" s="243"/>
    </row>
    <row r="582" spans="1:25" outlineLevel="2" x14ac:dyDescent="0.25">
      <c r="A582" s="3" t="s">
        <v>89</v>
      </c>
      <c r="B582" s="3" t="str">
        <f t="shared" si="189"/>
        <v>E314 STM Turbogen, Mint Farm OP-10</v>
      </c>
      <c r="C582" s="3" t="s">
        <v>9</v>
      </c>
      <c r="D582" s="3"/>
      <c r="E582" s="256">
        <v>43769</v>
      </c>
      <c r="F582" s="61">
        <v>23311184.829999998</v>
      </c>
      <c r="G582" s="300">
        <v>2.9599999999999998E-2</v>
      </c>
      <c r="H582" s="62">
        <v>57500.92</v>
      </c>
      <c r="I582" s="276">
        <f t="shared" si="190"/>
        <v>23311184.829999998</v>
      </c>
      <c r="J582" s="300">
        <v>2.9599999999999998E-2</v>
      </c>
      <c r="K582" s="61">
        <f t="shared" si="191"/>
        <v>57500.922580666658</v>
      </c>
      <c r="L582" s="62">
        <f t="shared" si="175"/>
        <v>0</v>
      </c>
      <c r="M582" t="s">
        <v>10</v>
      </c>
      <c r="O582" s="3" t="str">
        <f t="shared" si="192"/>
        <v>E314</v>
      </c>
      <c r="P582" s="4"/>
      <c r="Q582" s="245">
        <f t="shared" si="180"/>
        <v>0</v>
      </c>
      <c r="S582" s="243"/>
      <c r="T582" s="243"/>
      <c r="V582" s="243"/>
      <c r="W582" s="243"/>
      <c r="Y582" s="243"/>
    </row>
    <row r="583" spans="1:25" outlineLevel="2" x14ac:dyDescent="0.25">
      <c r="A583" s="3" t="s">
        <v>89</v>
      </c>
      <c r="B583" s="3" t="str">
        <f t="shared" si="189"/>
        <v>E314 STM Turbogen, Mint Farm OP-11</v>
      </c>
      <c r="C583" s="3" t="s">
        <v>9</v>
      </c>
      <c r="D583" s="3"/>
      <c r="E583" s="256">
        <v>43799</v>
      </c>
      <c r="F583" s="61">
        <v>23311184.829999998</v>
      </c>
      <c r="G583" s="300">
        <v>2.9599999999999998E-2</v>
      </c>
      <c r="H583" s="62">
        <v>57500.92</v>
      </c>
      <c r="I583" s="276">
        <f t="shared" si="190"/>
        <v>23311184.829999998</v>
      </c>
      <c r="J583" s="300">
        <v>2.9599999999999998E-2</v>
      </c>
      <c r="K583" s="61">
        <f t="shared" si="191"/>
        <v>57500.922580666658</v>
      </c>
      <c r="L583" s="62">
        <f t="shared" si="175"/>
        <v>0</v>
      </c>
      <c r="M583" t="s">
        <v>10</v>
      </c>
      <c r="O583" s="3" t="str">
        <f t="shared" si="192"/>
        <v>E314</v>
      </c>
      <c r="P583" s="4"/>
      <c r="Q583" s="245">
        <f t="shared" si="180"/>
        <v>0</v>
      </c>
      <c r="S583" s="243"/>
      <c r="T583" s="243"/>
      <c r="V583" s="243"/>
      <c r="W583" s="243"/>
      <c r="Y583" s="243"/>
    </row>
    <row r="584" spans="1:25" outlineLevel="2" x14ac:dyDescent="0.25">
      <c r="A584" s="3" t="s">
        <v>89</v>
      </c>
      <c r="B584" s="3" t="str">
        <f t="shared" si="189"/>
        <v>E314 STM Turbogen, Mint Farm OP-12</v>
      </c>
      <c r="C584" s="3" t="s">
        <v>9</v>
      </c>
      <c r="D584" s="3"/>
      <c r="E584" s="256">
        <v>43830</v>
      </c>
      <c r="F584" s="61">
        <v>23311184.829999998</v>
      </c>
      <c r="G584" s="300">
        <v>2.9599999999999998E-2</v>
      </c>
      <c r="H584" s="62">
        <v>57500.92</v>
      </c>
      <c r="I584" s="276">
        <f t="shared" si="190"/>
        <v>23311184.829999998</v>
      </c>
      <c r="J584" s="300">
        <v>2.9599999999999998E-2</v>
      </c>
      <c r="K584" s="61">
        <f t="shared" si="191"/>
        <v>57500.922580666658</v>
      </c>
      <c r="L584" s="62">
        <f t="shared" si="175"/>
        <v>0</v>
      </c>
      <c r="M584" t="s">
        <v>10</v>
      </c>
      <c r="O584" s="3" t="str">
        <f t="shared" si="192"/>
        <v>E314</v>
      </c>
      <c r="P584" s="4"/>
      <c r="Q584" s="245">
        <f t="shared" si="180"/>
        <v>0</v>
      </c>
      <c r="S584" s="243"/>
      <c r="T584" s="243"/>
      <c r="V584" s="243"/>
      <c r="W584" s="243"/>
      <c r="Y584" s="243"/>
    </row>
    <row r="585" spans="1:25" outlineLevel="2" x14ac:dyDescent="0.25">
      <c r="A585" s="3" t="s">
        <v>89</v>
      </c>
      <c r="B585" s="3" t="str">
        <f t="shared" si="189"/>
        <v>E314 STM Turbogen, Mint Farm OP-1</v>
      </c>
      <c r="C585" s="3" t="s">
        <v>9</v>
      </c>
      <c r="D585" s="3"/>
      <c r="E585" s="256">
        <v>43861</v>
      </c>
      <c r="F585" s="61">
        <v>23311184.829999998</v>
      </c>
      <c r="G585" s="300">
        <v>2.9599999999999998E-2</v>
      </c>
      <c r="H585" s="62">
        <v>57500.92</v>
      </c>
      <c r="I585" s="276">
        <f t="shared" si="190"/>
        <v>23311184.829999998</v>
      </c>
      <c r="J585" s="300">
        <v>2.9599999999999998E-2</v>
      </c>
      <c r="K585" s="61">
        <f t="shared" si="191"/>
        <v>57500.922580666658</v>
      </c>
      <c r="L585" s="62">
        <f t="shared" si="175"/>
        <v>0</v>
      </c>
      <c r="M585" t="s">
        <v>10</v>
      </c>
      <c r="O585" s="3" t="str">
        <f t="shared" si="192"/>
        <v>E314</v>
      </c>
      <c r="P585" s="4"/>
      <c r="Q585" s="245">
        <f t="shared" si="180"/>
        <v>0</v>
      </c>
      <c r="S585" s="243"/>
      <c r="T585" s="243"/>
      <c r="V585" s="243"/>
      <c r="W585" s="243"/>
      <c r="Y585" s="243"/>
    </row>
    <row r="586" spans="1:25" outlineLevel="2" x14ac:dyDescent="0.25">
      <c r="A586" s="3" t="s">
        <v>89</v>
      </c>
      <c r="B586" s="3" t="str">
        <f t="shared" si="189"/>
        <v>E314 STM Turbogen, Mint Farm OP-2</v>
      </c>
      <c r="C586" s="3" t="s">
        <v>9</v>
      </c>
      <c r="D586" s="3"/>
      <c r="E586" s="256">
        <v>43889</v>
      </c>
      <c r="F586" s="61">
        <v>23311184.829999998</v>
      </c>
      <c r="G586" s="300">
        <v>2.9599999999999998E-2</v>
      </c>
      <c r="H586" s="62">
        <v>57500.92</v>
      </c>
      <c r="I586" s="276">
        <f t="shared" si="190"/>
        <v>23311184.829999998</v>
      </c>
      <c r="J586" s="300">
        <v>2.9599999999999998E-2</v>
      </c>
      <c r="K586" s="61">
        <f t="shared" si="191"/>
        <v>57500.922580666658</v>
      </c>
      <c r="L586" s="62">
        <f t="shared" si="175"/>
        <v>0</v>
      </c>
      <c r="M586" t="s">
        <v>10</v>
      </c>
      <c r="O586" s="3" t="str">
        <f t="shared" si="192"/>
        <v>E314</v>
      </c>
      <c r="P586" s="4"/>
      <c r="Q586" s="245">
        <f t="shared" si="180"/>
        <v>0</v>
      </c>
      <c r="S586" s="243"/>
      <c r="T586" s="243"/>
      <c r="V586" s="243"/>
      <c r="W586" s="243"/>
      <c r="Y586" s="243"/>
    </row>
    <row r="587" spans="1:25" outlineLevel="2" x14ac:dyDescent="0.25">
      <c r="A587" s="3" t="s">
        <v>89</v>
      </c>
      <c r="B587" s="3" t="str">
        <f t="shared" si="189"/>
        <v>E314 STM Turbogen, Mint Farm OP-3</v>
      </c>
      <c r="C587" s="3" t="s">
        <v>9</v>
      </c>
      <c r="D587" s="3"/>
      <c r="E587" s="256">
        <v>43921</v>
      </c>
      <c r="F587" s="61">
        <v>23311184.829999998</v>
      </c>
      <c r="G587" s="300">
        <v>2.9599999999999998E-2</v>
      </c>
      <c r="H587" s="62">
        <v>57500.92</v>
      </c>
      <c r="I587" s="276">
        <f t="shared" si="190"/>
        <v>23311184.829999998</v>
      </c>
      <c r="J587" s="300">
        <v>2.9599999999999998E-2</v>
      </c>
      <c r="K587" s="61">
        <f t="shared" si="191"/>
        <v>57500.922580666658</v>
      </c>
      <c r="L587" s="62">
        <f t="shared" si="175"/>
        <v>0</v>
      </c>
      <c r="M587" t="s">
        <v>10</v>
      </c>
      <c r="O587" s="3" t="str">
        <f t="shared" si="192"/>
        <v>E314</v>
      </c>
      <c r="P587" s="4"/>
      <c r="Q587" s="245">
        <f t="shared" si="180"/>
        <v>0</v>
      </c>
      <c r="S587" s="243"/>
      <c r="T587" s="243"/>
      <c r="V587" s="243"/>
      <c r="W587" s="243"/>
      <c r="Y587" s="243"/>
    </row>
    <row r="588" spans="1:25" outlineLevel="2" x14ac:dyDescent="0.25">
      <c r="A588" s="3" t="s">
        <v>89</v>
      </c>
      <c r="B588" s="3" t="str">
        <f t="shared" si="189"/>
        <v>E314 STM Turbogen, Mint Farm OP-4</v>
      </c>
      <c r="C588" s="3" t="s">
        <v>9</v>
      </c>
      <c r="D588" s="3"/>
      <c r="E588" s="256">
        <v>43951</v>
      </c>
      <c r="F588" s="61">
        <v>23311184.829999998</v>
      </c>
      <c r="G588" s="300">
        <v>2.9599999999999998E-2</v>
      </c>
      <c r="H588" s="62">
        <v>57500.92</v>
      </c>
      <c r="I588" s="276">
        <f t="shared" si="190"/>
        <v>23311184.829999998</v>
      </c>
      <c r="J588" s="300">
        <v>2.9599999999999998E-2</v>
      </c>
      <c r="K588" s="61">
        <f t="shared" si="191"/>
        <v>57500.922580666658</v>
      </c>
      <c r="L588" s="62">
        <f t="shared" si="175"/>
        <v>0</v>
      </c>
      <c r="M588" t="s">
        <v>10</v>
      </c>
      <c r="O588" s="3" t="str">
        <f t="shared" si="192"/>
        <v>E314</v>
      </c>
      <c r="P588" s="4"/>
      <c r="Q588" s="245">
        <f t="shared" si="180"/>
        <v>0</v>
      </c>
      <c r="S588" s="243"/>
      <c r="T588" s="243"/>
      <c r="V588" s="243"/>
      <c r="W588" s="243"/>
      <c r="Y588" s="243"/>
    </row>
    <row r="589" spans="1:25" outlineLevel="2" x14ac:dyDescent="0.25">
      <c r="A589" s="3" t="s">
        <v>89</v>
      </c>
      <c r="B589" s="3" t="str">
        <f t="shared" si="189"/>
        <v>E314 STM Turbogen, Mint Farm OP-5</v>
      </c>
      <c r="C589" s="3" t="s">
        <v>9</v>
      </c>
      <c r="D589" s="3"/>
      <c r="E589" s="256">
        <v>43982</v>
      </c>
      <c r="F589" s="61">
        <v>23311184.829999998</v>
      </c>
      <c r="G589" s="300">
        <v>2.9599999999999998E-2</v>
      </c>
      <c r="H589" s="62">
        <v>57500.92</v>
      </c>
      <c r="I589" s="276">
        <f t="shared" si="190"/>
        <v>23311184.829999998</v>
      </c>
      <c r="J589" s="300">
        <v>2.9599999999999998E-2</v>
      </c>
      <c r="K589" s="61">
        <f t="shared" si="191"/>
        <v>57500.922580666658</v>
      </c>
      <c r="L589" s="62">
        <f t="shared" si="175"/>
        <v>0</v>
      </c>
      <c r="M589" t="s">
        <v>10</v>
      </c>
      <c r="O589" s="3" t="str">
        <f t="shared" si="192"/>
        <v>E314</v>
      </c>
      <c r="P589" s="4"/>
      <c r="Q589" s="245">
        <f t="shared" si="180"/>
        <v>0</v>
      </c>
      <c r="S589" s="243"/>
      <c r="T589" s="243"/>
      <c r="V589" s="243"/>
      <c r="W589" s="243"/>
      <c r="Y589" s="243"/>
    </row>
    <row r="590" spans="1:25" outlineLevel="2" x14ac:dyDescent="0.25">
      <c r="A590" s="3" t="s">
        <v>89</v>
      </c>
      <c r="B590" s="3" t="str">
        <f t="shared" si="189"/>
        <v>E314 STM Turbogen, Mint Farm OP-6</v>
      </c>
      <c r="C590" s="3" t="s">
        <v>9</v>
      </c>
      <c r="D590" s="3"/>
      <c r="E590" s="256">
        <v>44012</v>
      </c>
      <c r="F590" s="61">
        <v>23311184.829999998</v>
      </c>
      <c r="G590" s="300">
        <v>2.9599999999999998E-2</v>
      </c>
      <c r="H590" s="62">
        <v>57500.92</v>
      </c>
      <c r="I590" s="276">
        <f t="shared" si="190"/>
        <v>23311184.829999998</v>
      </c>
      <c r="J590" s="300">
        <v>2.9599999999999998E-2</v>
      </c>
      <c r="K590" s="61">
        <f t="shared" si="191"/>
        <v>57500.922580666658</v>
      </c>
      <c r="L590" s="62">
        <f t="shared" si="175"/>
        <v>0</v>
      </c>
      <c r="M590" t="s">
        <v>10</v>
      </c>
      <c r="O590" s="3" t="str">
        <f t="shared" si="192"/>
        <v>E314</v>
      </c>
      <c r="P590" s="4"/>
      <c r="Q590" s="245">
        <f t="shared" si="180"/>
        <v>23311184.829999998</v>
      </c>
      <c r="S590" s="243">
        <f>AVERAGE(F579:F590)-F590</f>
        <v>0</v>
      </c>
      <c r="T590" s="243">
        <f>AVERAGE(I579:I590)-I590</f>
        <v>0</v>
      </c>
      <c r="V590" s="243"/>
      <c r="W590" s="243"/>
      <c r="Y590" s="243"/>
    </row>
    <row r="591" spans="1:25" ht="15.75" outlineLevel="1" thickBot="1" x14ac:dyDescent="0.3">
      <c r="A591" s="5" t="s">
        <v>90</v>
      </c>
      <c r="C591" s="14" t="s">
        <v>12</v>
      </c>
      <c r="E591" s="255" t="s">
        <v>5</v>
      </c>
      <c r="F591" s="8"/>
      <c r="G591" s="299"/>
      <c r="H591" s="15">
        <f>SUBTOTAL(9,H579:H590)</f>
        <v>690011.04</v>
      </c>
      <c r="I591" s="275"/>
      <c r="J591" s="299"/>
      <c r="K591" s="10">
        <f>SUBTOTAL(9,K579:K590)</f>
        <v>690011.07096799975</v>
      </c>
      <c r="L591" s="264">
        <f>SUBTOTAL(9,L579:L590)</f>
        <v>0</v>
      </c>
      <c r="O591" s="3" t="str">
        <f>LEFT(A591,5)</f>
        <v xml:space="preserve">E314 </v>
      </c>
      <c r="P591" s="4">
        <f>-L591</f>
        <v>0</v>
      </c>
      <c r="Q591" s="245">
        <f t="shared" si="180"/>
        <v>0</v>
      </c>
      <c r="S591" s="243"/>
    </row>
    <row r="592" spans="1:25" ht="15.75" outlineLevel="2" thickTop="1" x14ac:dyDescent="0.25">
      <c r="A592" s="273" t="s">
        <v>748</v>
      </c>
      <c r="B592" s="3" t="str">
        <f t="shared" ref="B592:B603" si="193">CONCATENATE(A592,"-",MONTH(E592))</f>
        <v>E314 STM Turbogen, Sumas -7</v>
      </c>
      <c r="C592" s="3" t="s">
        <v>9</v>
      </c>
      <c r="D592" s="3"/>
      <c r="E592" s="256">
        <v>43676</v>
      </c>
      <c r="F592" s="61">
        <v>3692418.94</v>
      </c>
      <c r="G592" s="300">
        <v>1.5299999999999999E-2</v>
      </c>
      <c r="H592" s="62">
        <v>4707.8300000000008</v>
      </c>
      <c r="I592" s="276">
        <f t="shared" ref="I592:I603" si="194">VLOOKUP(CONCATENATE(A592,"-6"),$B$8:$F$2996,5,FALSE)</f>
        <v>4278430.28</v>
      </c>
      <c r="J592" s="300">
        <v>1.5299999999999999E-2</v>
      </c>
      <c r="K592" s="59">
        <f t="shared" ref="K592:K603" si="195">I592*J592/12</f>
        <v>5454.9986070000004</v>
      </c>
      <c r="L592" s="62">
        <f t="shared" si="175"/>
        <v>747.17</v>
      </c>
      <c r="M592" t="s">
        <v>10</v>
      </c>
      <c r="O592" s="3" t="str">
        <f t="shared" ref="O592:O603" si="196">LEFT(A592,4)</f>
        <v>E314</v>
      </c>
      <c r="P592" s="4"/>
      <c r="Q592" s="245">
        <f t="shared" si="180"/>
        <v>0</v>
      </c>
      <c r="S592" s="243"/>
      <c r="T592" s="243"/>
      <c r="V592" s="243"/>
      <c r="W592" s="243"/>
      <c r="Y592" s="243"/>
    </row>
    <row r="593" spans="1:25" outlineLevel="2" x14ac:dyDescent="0.25">
      <c r="A593" s="273" t="s">
        <v>748</v>
      </c>
      <c r="B593" s="3" t="str">
        <f t="shared" si="193"/>
        <v>E314 STM Turbogen, Sumas -8</v>
      </c>
      <c r="C593" s="3" t="s">
        <v>9</v>
      </c>
      <c r="D593" s="3"/>
      <c r="E593" s="256">
        <v>43708</v>
      </c>
      <c r="F593" s="61">
        <v>4277849.17</v>
      </c>
      <c r="G593" s="300">
        <v>1.5299999999999999E-2</v>
      </c>
      <c r="H593" s="62">
        <v>5081.05</v>
      </c>
      <c r="I593" s="276">
        <f t="shared" si="194"/>
        <v>4278430.28</v>
      </c>
      <c r="J593" s="300">
        <v>1.5299999999999999E-2</v>
      </c>
      <c r="K593" s="61">
        <f t="shared" si="195"/>
        <v>5454.9986070000004</v>
      </c>
      <c r="L593" s="62">
        <f t="shared" si="175"/>
        <v>373.95</v>
      </c>
      <c r="M593" t="s">
        <v>10</v>
      </c>
      <c r="O593" s="3" t="str">
        <f t="shared" si="196"/>
        <v>E314</v>
      </c>
      <c r="P593" s="4"/>
      <c r="Q593" s="245">
        <f t="shared" si="180"/>
        <v>0</v>
      </c>
      <c r="S593" s="243"/>
      <c r="T593" s="243"/>
      <c r="V593" s="243"/>
      <c r="W593" s="243"/>
      <c r="Y593" s="243"/>
    </row>
    <row r="594" spans="1:25" outlineLevel="2" x14ac:dyDescent="0.25">
      <c r="A594" s="273" t="s">
        <v>748</v>
      </c>
      <c r="B594" s="3" t="str">
        <f t="shared" si="193"/>
        <v>E314 STM Turbogen, Sumas -9</v>
      </c>
      <c r="C594" s="3" t="s">
        <v>9</v>
      </c>
      <c r="D594" s="3"/>
      <c r="E594" s="256">
        <v>43738</v>
      </c>
      <c r="F594" s="61">
        <v>4278430.28</v>
      </c>
      <c r="G594" s="300">
        <v>1.5299999999999999E-2</v>
      </c>
      <c r="H594" s="62">
        <v>5454.63</v>
      </c>
      <c r="I594" s="276">
        <f t="shared" si="194"/>
        <v>4278430.28</v>
      </c>
      <c r="J594" s="300">
        <v>1.5299999999999999E-2</v>
      </c>
      <c r="K594" s="61">
        <f t="shared" si="195"/>
        <v>5454.9986070000004</v>
      </c>
      <c r="L594" s="62">
        <f t="shared" si="175"/>
        <v>0.37</v>
      </c>
      <c r="M594" t="s">
        <v>10</v>
      </c>
      <c r="O594" s="3" t="str">
        <f t="shared" si="196"/>
        <v>E314</v>
      </c>
      <c r="P594" s="4"/>
      <c r="Q594" s="245">
        <f t="shared" si="180"/>
        <v>0</v>
      </c>
      <c r="S594" s="243"/>
      <c r="T594" s="243"/>
      <c r="V594" s="243"/>
      <c r="W594" s="243"/>
      <c r="Y594" s="243"/>
    </row>
    <row r="595" spans="1:25" outlineLevel="2" x14ac:dyDescent="0.25">
      <c r="A595" s="273" t="s">
        <v>748</v>
      </c>
      <c r="B595" s="3" t="str">
        <f t="shared" si="193"/>
        <v>E314 STM Turbogen, Sumas -10</v>
      </c>
      <c r="C595" s="3" t="s">
        <v>9</v>
      </c>
      <c r="D595" s="3"/>
      <c r="E595" s="256">
        <v>43769</v>
      </c>
      <c r="F595" s="61">
        <v>4278430.28</v>
      </c>
      <c r="G595" s="300">
        <v>1.5299999999999999E-2</v>
      </c>
      <c r="H595" s="62">
        <v>5455</v>
      </c>
      <c r="I595" s="276">
        <f t="shared" si="194"/>
        <v>4278430.28</v>
      </c>
      <c r="J595" s="300">
        <v>1.5299999999999999E-2</v>
      </c>
      <c r="K595" s="61">
        <f t="shared" si="195"/>
        <v>5454.9986070000004</v>
      </c>
      <c r="L595" s="62">
        <f t="shared" si="175"/>
        <v>0</v>
      </c>
      <c r="M595" t="s">
        <v>10</v>
      </c>
      <c r="O595" s="3" t="str">
        <f t="shared" si="196"/>
        <v>E314</v>
      </c>
      <c r="P595" s="4"/>
      <c r="Q595" s="245">
        <f t="shared" si="180"/>
        <v>0</v>
      </c>
      <c r="S595" s="243"/>
      <c r="T595" s="243"/>
      <c r="V595" s="243"/>
      <c r="W595" s="243"/>
      <c r="Y595" s="243"/>
    </row>
    <row r="596" spans="1:25" outlineLevel="2" x14ac:dyDescent="0.25">
      <c r="A596" s="273" t="s">
        <v>748</v>
      </c>
      <c r="B596" s="3" t="str">
        <f t="shared" si="193"/>
        <v>E314 STM Turbogen, Sumas -11</v>
      </c>
      <c r="C596" s="3" t="s">
        <v>9</v>
      </c>
      <c r="D596" s="3"/>
      <c r="E596" s="256">
        <v>43799</v>
      </c>
      <c r="F596" s="61">
        <v>4278430.28</v>
      </c>
      <c r="G596" s="300">
        <v>1.5299999999999999E-2</v>
      </c>
      <c r="H596" s="62">
        <v>5455</v>
      </c>
      <c r="I596" s="276">
        <f t="shared" si="194"/>
        <v>4278430.28</v>
      </c>
      <c r="J596" s="300">
        <v>1.5299999999999999E-2</v>
      </c>
      <c r="K596" s="61">
        <f t="shared" si="195"/>
        <v>5454.9986070000004</v>
      </c>
      <c r="L596" s="62">
        <f t="shared" ref="L596:L659" si="197">ROUND(K596-H596,2)</f>
        <v>0</v>
      </c>
      <c r="M596" t="s">
        <v>10</v>
      </c>
      <c r="O596" s="3" t="str">
        <f t="shared" si="196"/>
        <v>E314</v>
      </c>
      <c r="P596" s="4"/>
      <c r="Q596" s="245">
        <f t="shared" si="180"/>
        <v>0</v>
      </c>
      <c r="S596" s="243"/>
      <c r="T596" s="243"/>
      <c r="V596" s="243"/>
      <c r="W596" s="243"/>
      <c r="Y596" s="243"/>
    </row>
    <row r="597" spans="1:25" outlineLevel="2" x14ac:dyDescent="0.25">
      <c r="A597" s="273" t="s">
        <v>748</v>
      </c>
      <c r="B597" s="3" t="str">
        <f t="shared" si="193"/>
        <v>E314 STM Turbogen, Sumas -12</v>
      </c>
      <c r="C597" s="3" t="s">
        <v>9</v>
      </c>
      <c r="D597" s="3"/>
      <c r="E597" s="256">
        <v>43830</v>
      </c>
      <c r="F597" s="61">
        <v>4278430.28</v>
      </c>
      <c r="G597" s="300">
        <v>1.5299999999999999E-2</v>
      </c>
      <c r="H597" s="62">
        <v>5455</v>
      </c>
      <c r="I597" s="276">
        <f t="shared" si="194"/>
        <v>4278430.28</v>
      </c>
      <c r="J597" s="300">
        <v>1.5299999999999999E-2</v>
      </c>
      <c r="K597" s="61">
        <f t="shared" si="195"/>
        <v>5454.9986070000004</v>
      </c>
      <c r="L597" s="62">
        <f t="shared" si="197"/>
        <v>0</v>
      </c>
      <c r="M597" t="s">
        <v>10</v>
      </c>
      <c r="O597" s="3" t="str">
        <f t="shared" si="196"/>
        <v>E314</v>
      </c>
      <c r="P597" s="4"/>
      <c r="Q597" s="245">
        <f t="shared" si="180"/>
        <v>0</v>
      </c>
      <c r="S597" s="243"/>
      <c r="T597" s="243"/>
      <c r="V597" s="243"/>
      <c r="W597" s="243"/>
      <c r="Y597" s="243"/>
    </row>
    <row r="598" spans="1:25" outlineLevel="2" x14ac:dyDescent="0.25">
      <c r="A598" s="273" t="s">
        <v>748</v>
      </c>
      <c r="B598" s="3" t="str">
        <f t="shared" si="193"/>
        <v>E314 STM Turbogen, Sumas -1</v>
      </c>
      <c r="C598" s="3" t="s">
        <v>9</v>
      </c>
      <c r="D598" s="3"/>
      <c r="E598" s="256">
        <v>43861</v>
      </c>
      <c r="F598" s="61">
        <v>4278430.28</v>
      </c>
      <c r="G598" s="300">
        <v>1.5299999999999999E-2</v>
      </c>
      <c r="H598" s="62">
        <v>5455</v>
      </c>
      <c r="I598" s="276">
        <f t="shared" si="194"/>
        <v>4278430.28</v>
      </c>
      <c r="J598" s="300">
        <v>1.5299999999999999E-2</v>
      </c>
      <c r="K598" s="61">
        <f t="shared" si="195"/>
        <v>5454.9986070000004</v>
      </c>
      <c r="L598" s="62">
        <f t="shared" si="197"/>
        <v>0</v>
      </c>
      <c r="M598" t="s">
        <v>10</v>
      </c>
      <c r="O598" s="3" t="str">
        <f t="shared" si="196"/>
        <v>E314</v>
      </c>
      <c r="P598" s="4"/>
      <c r="Q598" s="245">
        <f t="shared" si="180"/>
        <v>0</v>
      </c>
      <c r="S598" s="243"/>
      <c r="T598" s="243"/>
      <c r="V598" s="243"/>
      <c r="W598" s="243"/>
      <c r="Y598" s="243"/>
    </row>
    <row r="599" spans="1:25" outlineLevel="2" x14ac:dyDescent="0.25">
      <c r="A599" s="273" t="s">
        <v>748</v>
      </c>
      <c r="B599" s="3" t="str">
        <f t="shared" si="193"/>
        <v>E314 STM Turbogen, Sumas -2</v>
      </c>
      <c r="C599" s="3" t="s">
        <v>9</v>
      </c>
      <c r="D599" s="3"/>
      <c r="E599" s="256">
        <v>43889</v>
      </c>
      <c r="F599" s="61">
        <v>4278430.28</v>
      </c>
      <c r="G599" s="300">
        <v>1.5299999999999999E-2</v>
      </c>
      <c r="H599" s="62">
        <v>5455</v>
      </c>
      <c r="I599" s="276">
        <f t="shared" si="194"/>
        <v>4278430.28</v>
      </c>
      <c r="J599" s="300">
        <v>1.5299999999999999E-2</v>
      </c>
      <c r="K599" s="61">
        <f t="shared" si="195"/>
        <v>5454.9986070000004</v>
      </c>
      <c r="L599" s="62">
        <f t="shared" si="197"/>
        <v>0</v>
      </c>
      <c r="M599" t="s">
        <v>10</v>
      </c>
      <c r="O599" s="3" t="str">
        <f t="shared" si="196"/>
        <v>E314</v>
      </c>
      <c r="P599" s="4"/>
      <c r="Q599" s="245">
        <f t="shared" si="180"/>
        <v>0</v>
      </c>
      <c r="S599" s="243"/>
      <c r="T599" s="243"/>
      <c r="V599" s="243"/>
      <c r="W599" s="243"/>
      <c r="Y599" s="243"/>
    </row>
    <row r="600" spans="1:25" outlineLevel="2" x14ac:dyDescent="0.25">
      <c r="A600" s="273" t="s">
        <v>748</v>
      </c>
      <c r="B600" s="3" t="str">
        <f t="shared" si="193"/>
        <v>E314 STM Turbogen, Sumas -3</v>
      </c>
      <c r="C600" s="3" t="s">
        <v>9</v>
      </c>
      <c r="D600" s="3"/>
      <c r="E600" s="256">
        <v>43921</v>
      </c>
      <c r="F600" s="61">
        <v>4278430.28</v>
      </c>
      <c r="G600" s="300">
        <v>1.5299999999999999E-2</v>
      </c>
      <c r="H600" s="62">
        <v>5455</v>
      </c>
      <c r="I600" s="276">
        <f t="shared" si="194"/>
        <v>4278430.28</v>
      </c>
      <c r="J600" s="300">
        <v>1.5299999999999999E-2</v>
      </c>
      <c r="K600" s="61">
        <f t="shared" si="195"/>
        <v>5454.9986070000004</v>
      </c>
      <c r="L600" s="62">
        <f t="shared" si="197"/>
        <v>0</v>
      </c>
      <c r="M600" t="s">
        <v>10</v>
      </c>
      <c r="O600" s="3" t="str">
        <f t="shared" si="196"/>
        <v>E314</v>
      </c>
      <c r="P600" s="4"/>
      <c r="Q600" s="245">
        <f t="shared" si="180"/>
        <v>0</v>
      </c>
      <c r="S600" s="243"/>
      <c r="T600" s="243"/>
      <c r="V600" s="243"/>
      <c r="W600" s="243"/>
      <c r="Y600" s="243"/>
    </row>
    <row r="601" spans="1:25" outlineLevel="2" x14ac:dyDescent="0.25">
      <c r="A601" s="273" t="s">
        <v>748</v>
      </c>
      <c r="B601" s="3" t="str">
        <f t="shared" si="193"/>
        <v>E314 STM Turbogen, Sumas -4</v>
      </c>
      <c r="C601" s="3" t="s">
        <v>9</v>
      </c>
      <c r="D601" s="3"/>
      <c r="E601" s="256">
        <v>43951</v>
      </c>
      <c r="F601" s="61">
        <v>4278430.28</v>
      </c>
      <c r="G601" s="300">
        <v>1.5299999999999999E-2</v>
      </c>
      <c r="H601" s="62">
        <v>5455</v>
      </c>
      <c r="I601" s="276">
        <f t="shared" si="194"/>
        <v>4278430.28</v>
      </c>
      <c r="J601" s="300">
        <v>1.5299999999999999E-2</v>
      </c>
      <c r="K601" s="61">
        <f t="shared" si="195"/>
        <v>5454.9986070000004</v>
      </c>
      <c r="L601" s="62">
        <f t="shared" si="197"/>
        <v>0</v>
      </c>
      <c r="M601" t="s">
        <v>10</v>
      </c>
      <c r="O601" s="3" t="str">
        <f t="shared" si="196"/>
        <v>E314</v>
      </c>
      <c r="P601" s="4"/>
      <c r="Q601" s="245">
        <f t="shared" si="180"/>
        <v>0</v>
      </c>
      <c r="S601" s="243"/>
      <c r="T601" s="243"/>
      <c r="V601" s="243"/>
      <c r="W601" s="243"/>
      <c r="Y601" s="243"/>
    </row>
    <row r="602" spans="1:25" outlineLevel="2" x14ac:dyDescent="0.25">
      <c r="A602" s="273" t="s">
        <v>748</v>
      </c>
      <c r="B602" s="3" t="str">
        <f t="shared" si="193"/>
        <v>E314 STM Turbogen, Sumas -5</v>
      </c>
      <c r="C602" s="3" t="s">
        <v>9</v>
      </c>
      <c r="D602" s="3"/>
      <c r="E602" s="256">
        <v>43982</v>
      </c>
      <c r="F602" s="61">
        <v>4278430.28</v>
      </c>
      <c r="G602" s="300">
        <v>1.5299999999999999E-2</v>
      </c>
      <c r="H602" s="62">
        <v>5455</v>
      </c>
      <c r="I602" s="276">
        <f t="shared" si="194"/>
        <v>4278430.28</v>
      </c>
      <c r="J602" s="300">
        <v>1.5299999999999999E-2</v>
      </c>
      <c r="K602" s="61">
        <f t="shared" si="195"/>
        <v>5454.9986070000004</v>
      </c>
      <c r="L602" s="62">
        <f t="shared" si="197"/>
        <v>0</v>
      </c>
      <c r="M602" t="s">
        <v>10</v>
      </c>
      <c r="O602" s="3" t="str">
        <f t="shared" si="196"/>
        <v>E314</v>
      </c>
      <c r="P602" s="4"/>
      <c r="Q602" s="245">
        <f t="shared" si="180"/>
        <v>0</v>
      </c>
      <c r="S602" s="243"/>
      <c r="T602" s="243"/>
      <c r="V602" s="243"/>
      <c r="W602" s="243"/>
      <c r="Y602" s="243"/>
    </row>
    <row r="603" spans="1:25" outlineLevel="2" x14ac:dyDescent="0.25">
      <c r="A603" s="273" t="s">
        <v>748</v>
      </c>
      <c r="B603" s="3" t="str">
        <f t="shared" si="193"/>
        <v>E314 STM Turbogen, Sumas -6</v>
      </c>
      <c r="C603" s="3" t="s">
        <v>9</v>
      </c>
      <c r="D603" s="3"/>
      <c r="E603" s="256">
        <v>44012</v>
      </c>
      <c r="F603" s="61">
        <v>4278430.28</v>
      </c>
      <c r="G603" s="300">
        <v>1.5299999999999999E-2</v>
      </c>
      <c r="H603" s="62">
        <v>5455</v>
      </c>
      <c r="I603" s="276">
        <f t="shared" si="194"/>
        <v>4278430.28</v>
      </c>
      <c r="J603" s="300">
        <v>1.5299999999999999E-2</v>
      </c>
      <c r="K603" s="61">
        <f t="shared" si="195"/>
        <v>5454.9986070000004</v>
      </c>
      <c r="L603" s="62">
        <f t="shared" si="197"/>
        <v>0</v>
      </c>
      <c r="M603" t="s">
        <v>10</v>
      </c>
      <c r="O603" s="3" t="str">
        <f t="shared" si="196"/>
        <v>E314</v>
      </c>
      <c r="P603" s="4"/>
      <c r="Q603" s="245">
        <f t="shared" si="180"/>
        <v>4278430.28</v>
      </c>
      <c r="S603" s="243">
        <f>AVERAGE(F592:F603)-F603</f>
        <v>-48882.704166665673</v>
      </c>
      <c r="T603" s="243">
        <f>AVERAGE(I592:I603)-I603</f>
        <v>0</v>
      </c>
      <c r="V603" s="243"/>
      <c r="W603" s="243"/>
      <c r="Y603" s="243"/>
    </row>
    <row r="604" spans="1:25" ht="15.75" outlineLevel="1" thickBot="1" x14ac:dyDescent="0.3">
      <c r="A604" s="5" t="s">
        <v>91</v>
      </c>
      <c r="C604" s="14" t="s">
        <v>12</v>
      </c>
      <c r="E604" s="255" t="s">
        <v>5</v>
      </c>
      <c r="F604" s="8"/>
      <c r="G604" s="299"/>
      <c r="H604" s="15">
        <f>SUBTOTAL(9,H592:H603)</f>
        <v>64338.51</v>
      </c>
      <c r="I604" s="275"/>
      <c r="J604" s="299"/>
      <c r="K604" s="10">
        <f>SUBTOTAL(9,K592:K603)</f>
        <v>65459.983284000009</v>
      </c>
      <c r="L604" s="264">
        <f>SUBTOTAL(9,L592:L603)</f>
        <v>1121.4899999999998</v>
      </c>
      <c r="O604" s="3" t="str">
        <f>LEFT(A604,5)</f>
        <v xml:space="preserve">E314 </v>
      </c>
      <c r="P604" s="4">
        <f>-L604</f>
        <v>-1121.4899999999998</v>
      </c>
      <c r="Q604" s="245">
        <f t="shared" si="180"/>
        <v>0</v>
      </c>
      <c r="S604" s="243"/>
    </row>
    <row r="605" spans="1:25" ht="15.75" outlineLevel="2" thickTop="1" x14ac:dyDescent="0.25">
      <c r="A605" s="3" t="s">
        <v>92</v>
      </c>
      <c r="B605" s="3" t="str">
        <f t="shared" ref="B605:B616" si="198">CONCATENATE(A605,"-",MONTH(E605))</f>
        <v>E314 STM Turbogen, Sumas OP-7</v>
      </c>
      <c r="C605" s="3" t="s">
        <v>9</v>
      </c>
      <c r="D605" s="3"/>
      <c r="E605" s="256">
        <v>43676</v>
      </c>
      <c r="F605" s="61">
        <v>20468966.530000001</v>
      </c>
      <c r="G605" s="300">
        <v>1.5299999999999999E-2</v>
      </c>
      <c r="H605" s="62">
        <v>26097.93</v>
      </c>
      <c r="I605" s="276">
        <f t="shared" ref="I605:I616" si="199">VLOOKUP(CONCATENATE(A605,"-6"),$B$8:$F$2996,5,FALSE)</f>
        <v>20468966.530000001</v>
      </c>
      <c r="J605" s="300">
        <v>1.5299999999999999E-2</v>
      </c>
      <c r="K605" s="59">
        <f t="shared" ref="K605:K616" si="200">I605*J605/12</f>
        <v>26097.932325750004</v>
      </c>
      <c r="L605" s="62">
        <f t="shared" si="197"/>
        <v>0</v>
      </c>
      <c r="M605" t="s">
        <v>10</v>
      </c>
      <c r="O605" s="3" t="str">
        <f t="shared" ref="O605:O616" si="201">LEFT(A605,4)</f>
        <v>E314</v>
      </c>
      <c r="P605" s="4"/>
      <c r="Q605" s="245">
        <f t="shared" si="180"/>
        <v>0</v>
      </c>
      <c r="S605" s="243"/>
      <c r="T605" s="243"/>
      <c r="V605" s="243"/>
      <c r="W605" s="243"/>
      <c r="Y605" s="243"/>
    </row>
    <row r="606" spans="1:25" outlineLevel="2" x14ac:dyDescent="0.25">
      <c r="A606" s="3" t="s">
        <v>92</v>
      </c>
      <c r="B606" s="3" t="str">
        <f t="shared" si="198"/>
        <v>E314 STM Turbogen, Sumas OP-8</v>
      </c>
      <c r="C606" s="3" t="s">
        <v>9</v>
      </c>
      <c r="D606" s="3"/>
      <c r="E606" s="256">
        <v>43708</v>
      </c>
      <c r="F606" s="61">
        <v>20468966.530000001</v>
      </c>
      <c r="G606" s="300">
        <v>1.5299999999999999E-2</v>
      </c>
      <c r="H606" s="62">
        <v>26097.93</v>
      </c>
      <c r="I606" s="276">
        <f t="shared" si="199"/>
        <v>20468966.530000001</v>
      </c>
      <c r="J606" s="300">
        <v>1.5299999999999999E-2</v>
      </c>
      <c r="K606" s="61">
        <f t="shared" si="200"/>
        <v>26097.932325750004</v>
      </c>
      <c r="L606" s="62">
        <f t="shared" si="197"/>
        <v>0</v>
      </c>
      <c r="M606" t="s">
        <v>10</v>
      </c>
      <c r="O606" s="3" t="str">
        <f t="shared" si="201"/>
        <v>E314</v>
      </c>
      <c r="P606" s="4"/>
      <c r="Q606" s="245">
        <f t="shared" si="180"/>
        <v>0</v>
      </c>
      <c r="S606" s="243"/>
      <c r="T606" s="243"/>
      <c r="V606" s="243"/>
      <c r="W606" s="243"/>
      <c r="Y606" s="243"/>
    </row>
    <row r="607" spans="1:25" outlineLevel="2" x14ac:dyDescent="0.25">
      <c r="A607" s="3" t="s">
        <v>92</v>
      </c>
      <c r="B607" s="3" t="str">
        <f t="shared" si="198"/>
        <v>E314 STM Turbogen, Sumas OP-9</v>
      </c>
      <c r="C607" s="3" t="s">
        <v>9</v>
      </c>
      <c r="D607" s="3"/>
      <c r="E607" s="256">
        <v>43738</v>
      </c>
      <c r="F607" s="61">
        <v>20468966.530000001</v>
      </c>
      <c r="G607" s="300">
        <v>1.5299999999999999E-2</v>
      </c>
      <c r="H607" s="62">
        <v>26097.93</v>
      </c>
      <c r="I607" s="276">
        <f t="shared" si="199"/>
        <v>20468966.530000001</v>
      </c>
      <c r="J607" s="300">
        <v>1.5299999999999999E-2</v>
      </c>
      <c r="K607" s="61">
        <f t="shared" si="200"/>
        <v>26097.932325750004</v>
      </c>
      <c r="L607" s="62">
        <f t="shared" si="197"/>
        <v>0</v>
      </c>
      <c r="M607" t="s">
        <v>10</v>
      </c>
      <c r="O607" s="3" t="str">
        <f t="shared" si="201"/>
        <v>E314</v>
      </c>
      <c r="P607" s="4"/>
      <c r="Q607" s="245">
        <f t="shared" si="180"/>
        <v>0</v>
      </c>
      <c r="S607" s="243"/>
      <c r="T607" s="243"/>
      <c r="V607" s="243"/>
      <c r="W607" s="243"/>
      <c r="Y607" s="243"/>
    </row>
    <row r="608" spans="1:25" outlineLevel="2" x14ac:dyDescent="0.25">
      <c r="A608" s="3" t="s">
        <v>92</v>
      </c>
      <c r="B608" s="3" t="str">
        <f t="shared" si="198"/>
        <v>E314 STM Turbogen, Sumas OP-10</v>
      </c>
      <c r="C608" s="3" t="s">
        <v>9</v>
      </c>
      <c r="D608" s="3"/>
      <c r="E608" s="256">
        <v>43769</v>
      </c>
      <c r="F608" s="61">
        <v>20468966.530000001</v>
      </c>
      <c r="G608" s="300">
        <v>1.5299999999999999E-2</v>
      </c>
      <c r="H608" s="62">
        <v>26097.93</v>
      </c>
      <c r="I608" s="276">
        <f t="shared" si="199"/>
        <v>20468966.530000001</v>
      </c>
      <c r="J608" s="300">
        <v>1.5299999999999999E-2</v>
      </c>
      <c r="K608" s="61">
        <f t="shared" si="200"/>
        <v>26097.932325750004</v>
      </c>
      <c r="L608" s="62">
        <f t="shared" si="197"/>
        <v>0</v>
      </c>
      <c r="M608" t="s">
        <v>10</v>
      </c>
      <c r="O608" s="3" t="str">
        <f t="shared" si="201"/>
        <v>E314</v>
      </c>
      <c r="P608" s="4"/>
      <c r="Q608" s="245">
        <f t="shared" ref="Q608:Q671" si="202">IF(E608=DATE(2020,6,30),I608,0)</f>
        <v>0</v>
      </c>
      <c r="S608" s="243"/>
      <c r="T608" s="243"/>
      <c r="V608" s="243"/>
      <c r="W608" s="243"/>
      <c r="Y608" s="243"/>
    </row>
    <row r="609" spans="1:25" outlineLevel="2" x14ac:dyDescent="0.25">
      <c r="A609" s="3" t="s">
        <v>92</v>
      </c>
      <c r="B609" s="3" t="str">
        <f t="shared" si="198"/>
        <v>E314 STM Turbogen, Sumas OP-11</v>
      </c>
      <c r="C609" s="3" t="s">
        <v>9</v>
      </c>
      <c r="D609" s="3"/>
      <c r="E609" s="256">
        <v>43799</v>
      </c>
      <c r="F609" s="61">
        <v>20468966.530000001</v>
      </c>
      <c r="G609" s="300">
        <v>1.5299999999999999E-2</v>
      </c>
      <c r="H609" s="62">
        <v>26097.93</v>
      </c>
      <c r="I609" s="276">
        <f t="shared" si="199"/>
        <v>20468966.530000001</v>
      </c>
      <c r="J609" s="300">
        <v>1.5299999999999999E-2</v>
      </c>
      <c r="K609" s="61">
        <f t="shared" si="200"/>
        <v>26097.932325750004</v>
      </c>
      <c r="L609" s="62">
        <f t="shared" si="197"/>
        <v>0</v>
      </c>
      <c r="M609" t="s">
        <v>10</v>
      </c>
      <c r="O609" s="3" t="str">
        <f t="shared" si="201"/>
        <v>E314</v>
      </c>
      <c r="P609" s="4"/>
      <c r="Q609" s="245">
        <f t="shared" si="202"/>
        <v>0</v>
      </c>
      <c r="S609" s="243"/>
      <c r="T609" s="243"/>
      <c r="V609" s="243"/>
      <c r="W609" s="243"/>
      <c r="Y609" s="243"/>
    </row>
    <row r="610" spans="1:25" outlineLevel="2" x14ac:dyDescent="0.25">
      <c r="A610" s="3" t="s">
        <v>92</v>
      </c>
      <c r="B610" s="3" t="str">
        <f t="shared" si="198"/>
        <v>E314 STM Turbogen, Sumas OP-12</v>
      </c>
      <c r="C610" s="3" t="s">
        <v>9</v>
      </c>
      <c r="D610" s="3"/>
      <c r="E610" s="256">
        <v>43830</v>
      </c>
      <c r="F610" s="61">
        <v>20468966.530000001</v>
      </c>
      <c r="G610" s="300">
        <v>1.5299999999999999E-2</v>
      </c>
      <c r="H610" s="62">
        <v>26097.93</v>
      </c>
      <c r="I610" s="276">
        <f t="shared" si="199"/>
        <v>20468966.530000001</v>
      </c>
      <c r="J610" s="300">
        <v>1.5299999999999999E-2</v>
      </c>
      <c r="K610" s="61">
        <f t="shared" si="200"/>
        <v>26097.932325750004</v>
      </c>
      <c r="L610" s="62">
        <f t="shared" si="197"/>
        <v>0</v>
      </c>
      <c r="M610" t="s">
        <v>10</v>
      </c>
      <c r="O610" s="3" t="str">
        <f t="shared" si="201"/>
        <v>E314</v>
      </c>
      <c r="P610" s="4"/>
      <c r="Q610" s="245">
        <f t="shared" si="202"/>
        <v>0</v>
      </c>
      <c r="S610" s="243"/>
      <c r="T610" s="243"/>
      <c r="V610" s="243"/>
      <c r="W610" s="243"/>
      <c r="Y610" s="243"/>
    </row>
    <row r="611" spans="1:25" outlineLevel="2" x14ac:dyDescent="0.25">
      <c r="A611" s="3" t="s">
        <v>92</v>
      </c>
      <c r="B611" s="3" t="str">
        <f t="shared" si="198"/>
        <v>E314 STM Turbogen, Sumas OP-1</v>
      </c>
      <c r="C611" s="3" t="s">
        <v>9</v>
      </c>
      <c r="D611" s="3"/>
      <c r="E611" s="256">
        <v>43861</v>
      </c>
      <c r="F611" s="61">
        <v>20468966.530000001</v>
      </c>
      <c r="G611" s="300">
        <v>1.5299999999999999E-2</v>
      </c>
      <c r="H611" s="62">
        <v>26097.93</v>
      </c>
      <c r="I611" s="276">
        <f t="shared" si="199"/>
        <v>20468966.530000001</v>
      </c>
      <c r="J611" s="300">
        <v>1.5299999999999999E-2</v>
      </c>
      <c r="K611" s="61">
        <f t="shared" si="200"/>
        <v>26097.932325750004</v>
      </c>
      <c r="L611" s="62">
        <f t="shared" si="197"/>
        <v>0</v>
      </c>
      <c r="M611" t="s">
        <v>10</v>
      </c>
      <c r="O611" s="3" t="str">
        <f t="shared" si="201"/>
        <v>E314</v>
      </c>
      <c r="P611" s="4"/>
      <c r="Q611" s="245">
        <f t="shared" si="202"/>
        <v>0</v>
      </c>
      <c r="S611" s="243"/>
      <c r="T611" s="243"/>
      <c r="V611" s="243"/>
      <c r="W611" s="243"/>
      <c r="Y611" s="243"/>
    </row>
    <row r="612" spans="1:25" outlineLevel="2" x14ac:dyDescent="0.25">
      <c r="A612" s="3" t="s">
        <v>92</v>
      </c>
      <c r="B612" s="3" t="str">
        <f t="shared" si="198"/>
        <v>E314 STM Turbogen, Sumas OP-2</v>
      </c>
      <c r="C612" s="3" t="s">
        <v>9</v>
      </c>
      <c r="D612" s="3"/>
      <c r="E612" s="256">
        <v>43889</v>
      </c>
      <c r="F612" s="61">
        <v>20468966.530000001</v>
      </c>
      <c r="G612" s="300">
        <v>1.5299999999999999E-2</v>
      </c>
      <c r="H612" s="62">
        <v>26097.93</v>
      </c>
      <c r="I612" s="276">
        <f t="shared" si="199"/>
        <v>20468966.530000001</v>
      </c>
      <c r="J612" s="300">
        <v>1.5299999999999999E-2</v>
      </c>
      <c r="K612" s="61">
        <f t="shared" si="200"/>
        <v>26097.932325750004</v>
      </c>
      <c r="L612" s="62">
        <f t="shared" si="197"/>
        <v>0</v>
      </c>
      <c r="M612" t="s">
        <v>10</v>
      </c>
      <c r="O612" s="3" t="str">
        <f t="shared" si="201"/>
        <v>E314</v>
      </c>
      <c r="P612" s="4"/>
      <c r="Q612" s="245">
        <f t="shared" si="202"/>
        <v>0</v>
      </c>
      <c r="S612" s="243"/>
      <c r="T612" s="243"/>
      <c r="V612" s="243"/>
      <c r="W612" s="243"/>
      <c r="Y612" s="243"/>
    </row>
    <row r="613" spans="1:25" outlineLevel="2" x14ac:dyDescent="0.25">
      <c r="A613" s="3" t="s">
        <v>92</v>
      </c>
      <c r="B613" s="3" t="str">
        <f t="shared" si="198"/>
        <v>E314 STM Turbogen, Sumas OP-3</v>
      </c>
      <c r="C613" s="3" t="s">
        <v>9</v>
      </c>
      <c r="D613" s="3"/>
      <c r="E613" s="256">
        <v>43921</v>
      </c>
      <c r="F613" s="61">
        <v>20468966.530000001</v>
      </c>
      <c r="G613" s="300">
        <v>1.5299999999999999E-2</v>
      </c>
      <c r="H613" s="62">
        <v>26097.93</v>
      </c>
      <c r="I613" s="276">
        <f t="shared" si="199"/>
        <v>20468966.530000001</v>
      </c>
      <c r="J613" s="300">
        <v>1.5299999999999999E-2</v>
      </c>
      <c r="K613" s="61">
        <f t="shared" si="200"/>
        <v>26097.932325750004</v>
      </c>
      <c r="L613" s="62">
        <f t="shared" si="197"/>
        <v>0</v>
      </c>
      <c r="M613" t="s">
        <v>10</v>
      </c>
      <c r="O613" s="3" t="str">
        <f t="shared" si="201"/>
        <v>E314</v>
      </c>
      <c r="P613" s="4"/>
      <c r="Q613" s="245">
        <f t="shared" si="202"/>
        <v>0</v>
      </c>
      <c r="S613" s="243"/>
      <c r="T613" s="243"/>
      <c r="V613" s="243"/>
      <c r="W613" s="243"/>
      <c r="Y613" s="243"/>
    </row>
    <row r="614" spans="1:25" outlineLevel="2" x14ac:dyDescent="0.25">
      <c r="A614" s="3" t="s">
        <v>92</v>
      </c>
      <c r="B614" s="3" t="str">
        <f t="shared" si="198"/>
        <v>E314 STM Turbogen, Sumas OP-4</v>
      </c>
      <c r="C614" s="3" t="s">
        <v>9</v>
      </c>
      <c r="D614" s="3"/>
      <c r="E614" s="256">
        <v>43951</v>
      </c>
      <c r="F614" s="61">
        <v>20468966.530000001</v>
      </c>
      <c r="G614" s="300">
        <v>1.5299999999999999E-2</v>
      </c>
      <c r="H614" s="62">
        <v>26097.93</v>
      </c>
      <c r="I614" s="276">
        <f t="shared" si="199"/>
        <v>20468966.530000001</v>
      </c>
      <c r="J614" s="300">
        <v>1.5299999999999999E-2</v>
      </c>
      <c r="K614" s="61">
        <f t="shared" si="200"/>
        <v>26097.932325750004</v>
      </c>
      <c r="L614" s="62">
        <f t="shared" si="197"/>
        <v>0</v>
      </c>
      <c r="M614" t="s">
        <v>10</v>
      </c>
      <c r="O614" s="3" t="str">
        <f t="shared" si="201"/>
        <v>E314</v>
      </c>
      <c r="P614" s="4"/>
      <c r="Q614" s="245">
        <f t="shared" si="202"/>
        <v>0</v>
      </c>
      <c r="S614" s="243"/>
      <c r="T614" s="243"/>
      <c r="V614" s="243"/>
      <c r="W614" s="243"/>
      <c r="Y614" s="243"/>
    </row>
    <row r="615" spans="1:25" outlineLevel="2" x14ac:dyDescent="0.25">
      <c r="A615" s="3" t="s">
        <v>92</v>
      </c>
      <c r="B615" s="3" t="str">
        <f t="shared" si="198"/>
        <v>E314 STM Turbogen, Sumas OP-5</v>
      </c>
      <c r="C615" s="3" t="s">
        <v>9</v>
      </c>
      <c r="D615" s="3"/>
      <c r="E615" s="256">
        <v>43982</v>
      </c>
      <c r="F615" s="61">
        <v>20468966.530000001</v>
      </c>
      <c r="G615" s="300">
        <v>1.5299999999999999E-2</v>
      </c>
      <c r="H615" s="62">
        <v>26097.93</v>
      </c>
      <c r="I615" s="276">
        <f t="shared" si="199"/>
        <v>20468966.530000001</v>
      </c>
      <c r="J615" s="300">
        <v>1.5299999999999999E-2</v>
      </c>
      <c r="K615" s="61">
        <f t="shared" si="200"/>
        <v>26097.932325750004</v>
      </c>
      <c r="L615" s="62">
        <f t="shared" si="197"/>
        <v>0</v>
      </c>
      <c r="M615" t="s">
        <v>10</v>
      </c>
      <c r="O615" s="3" t="str">
        <f t="shared" si="201"/>
        <v>E314</v>
      </c>
      <c r="P615" s="4"/>
      <c r="Q615" s="245">
        <f t="shared" si="202"/>
        <v>0</v>
      </c>
      <c r="S615" s="243"/>
      <c r="T615" s="243"/>
      <c r="V615" s="243"/>
      <c r="W615" s="243"/>
      <c r="Y615" s="243"/>
    </row>
    <row r="616" spans="1:25" outlineLevel="2" x14ac:dyDescent="0.25">
      <c r="A616" s="3" t="s">
        <v>92</v>
      </c>
      <c r="B616" s="3" t="str">
        <f t="shared" si="198"/>
        <v>E314 STM Turbogen, Sumas OP-6</v>
      </c>
      <c r="C616" s="3" t="s">
        <v>9</v>
      </c>
      <c r="D616" s="3"/>
      <c r="E616" s="256">
        <v>44012</v>
      </c>
      <c r="F616" s="61">
        <v>20468966.530000001</v>
      </c>
      <c r="G616" s="300">
        <v>1.5299999999999999E-2</v>
      </c>
      <c r="H616" s="62">
        <v>26097.93</v>
      </c>
      <c r="I616" s="276">
        <f t="shared" si="199"/>
        <v>20468966.530000001</v>
      </c>
      <c r="J616" s="300">
        <v>1.5299999999999999E-2</v>
      </c>
      <c r="K616" s="61">
        <f t="shared" si="200"/>
        <v>26097.932325750004</v>
      </c>
      <c r="L616" s="62">
        <f t="shared" si="197"/>
        <v>0</v>
      </c>
      <c r="M616" t="s">
        <v>10</v>
      </c>
      <c r="O616" s="3" t="str">
        <f t="shared" si="201"/>
        <v>E314</v>
      </c>
      <c r="P616" s="4"/>
      <c r="Q616" s="245">
        <f t="shared" si="202"/>
        <v>20468966.530000001</v>
      </c>
      <c r="S616" s="243">
        <f>AVERAGE(F605:F616)-F616</f>
        <v>0</v>
      </c>
      <c r="T616" s="243">
        <f>AVERAGE(I605:I616)-I616</f>
        <v>0</v>
      </c>
      <c r="V616" s="243"/>
      <c r="W616" s="243"/>
      <c r="Y616" s="243"/>
    </row>
    <row r="617" spans="1:25" ht="15.75" outlineLevel="1" thickBot="1" x14ac:dyDescent="0.3">
      <c r="A617" s="5" t="s">
        <v>93</v>
      </c>
      <c r="C617" s="14" t="s">
        <v>12</v>
      </c>
      <c r="E617" s="255" t="s">
        <v>5</v>
      </c>
      <c r="F617" s="8"/>
      <c r="G617" s="299"/>
      <c r="H617" s="15">
        <f>SUBTOTAL(9,H605:H616)</f>
        <v>313175.15999999997</v>
      </c>
      <c r="I617" s="275"/>
      <c r="J617" s="299"/>
      <c r="K617" s="10">
        <f>SUBTOTAL(9,K605:K616)</f>
        <v>313175.18790900003</v>
      </c>
      <c r="L617" s="264">
        <f>SUBTOTAL(9,L605:L616)</f>
        <v>0</v>
      </c>
      <c r="O617" s="3" t="str">
        <f>LEFT(A617,5)</f>
        <v xml:space="preserve">E314 </v>
      </c>
      <c r="P617" s="4">
        <f>-L617</f>
        <v>0</v>
      </c>
      <c r="Q617" s="245">
        <f t="shared" si="202"/>
        <v>0</v>
      </c>
      <c r="S617" s="243"/>
    </row>
    <row r="618" spans="1:25" ht="15.75" outlineLevel="2" thickTop="1" x14ac:dyDescent="0.25">
      <c r="A618" s="3" t="s">
        <v>94</v>
      </c>
      <c r="B618" s="3" t="str">
        <f t="shared" ref="B618:B629" si="203">CONCATENATE(A618,"-",MONTH(E618))</f>
        <v>E315 STM Accessory, Colstrip 1-7</v>
      </c>
      <c r="C618" s="3" t="s">
        <v>9</v>
      </c>
      <c r="D618" s="3"/>
      <c r="E618" s="256">
        <v>43676</v>
      </c>
      <c r="F618" s="61">
        <v>7353826.1699999999</v>
      </c>
      <c r="G618" s="300">
        <v>5.3600000000000002E-2</v>
      </c>
      <c r="H618" s="62">
        <v>32847.090000000004</v>
      </c>
      <c r="I618" s="276">
        <f t="shared" ref="I618:I629" si="204">VLOOKUP(CONCATENATE(A618,"-6"),$B$8:$F$2996,5,FALSE)</f>
        <v>0</v>
      </c>
      <c r="J618" s="300">
        <v>5.3600000000000002E-2</v>
      </c>
      <c r="K618" s="59">
        <f t="shared" ref="K618:K629" si="205">I618*J618/12</f>
        <v>0</v>
      </c>
      <c r="L618" s="62">
        <f t="shared" si="197"/>
        <v>-32847.089999999997</v>
      </c>
      <c r="M618" t="s">
        <v>10</v>
      </c>
      <c r="O618" s="3" t="str">
        <f t="shared" ref="O618:O629" si="206">LEFT(A618,4)</f>
        <v>E315</v>
      </c>
      <c r="P618" s="4"/>
      <c r="Q618" s="245">
        <f t="shared" si="202"/>
        <v>0</v>
      </c>
      <c r="R618" t="s">
        <v>698</v>
      </c>
      <c r="S618" s="243"/>
      <c r="T618" s="243"/>
      <c r="V618" s="243"/>
      <c r="W618" s="243"/>
      <c r="Y618" s="243"/>
    </row>
    <row r="619" spans="1:25" outlineLevel="2" x14ac:dyDescent="0.25">
      <c r="A619" s="3" t="s">
        <v>94</v>
      </c>
      <c r="B619" s="3" t="str">
        <f t="shared" si="203"/>
        <v>E315 STM Accessory, Colstrip 1-8</v>
      </c>
      <c r="C619" s="3" t="s">
        <v>9</v>
      </c>
      <c r="D619" s="3"/>
      <c r="E619" s="256">
        <v>43708</v>
      </c>
      <c r="F619" s="61">
        <v>7353826.1699999999</v>
      </c>
      <c r="G619" s="300">
        <v>5.3600000000000002E-2</v>
      </c>
      <c r="H619" s="62">
        <v>32847.090000000004</v>
      </c>
      <c r="I619" s="276">
        <f t="shared" si="204"/>
        <v>0</v>
      </c>
      <c r="J619" s="300">
        <v>5.3600000000000002E-2</v>
      </c>
      <c r="K619" s="61">
        <f t="shared" si="205"/>
        <v>0</v>
      </c>
      <c r="L619" s="62">
        <f t="shared" si="197"/>
        <v>-32847.089999999997</v>
      </c>
      <c r="M619" t="s">
        <v>10</v>
      </c>
      <c r="O619" s="3" t="str">
        <f t="shared" si="206"/>
        <v>E315</v>
      </c>
      <c r="P619" s="4"/>
      <c r="Q619" s="245">
        <f t="shared" si="202"/>
        <v>0</v>
      </c>
      <c r="R619" t="s">
        <v>698</v>
      </c>
      <c r="S619" s="243"/>
      <c r="T619" s="243"/>
      <c r="V619" s="243"/>
      <c r="W619" s="243"/>
      <c r="Y619" s="243"/>
    </row>
    <row r="620" spans="1:25" outlineLevel="2" x14ac:dyDescent="0.25">
      <c r="A620" s="3" t="s">
        <v>94</v>
      </c>
      <c r="B620" s="3" t="str">
        <f t="shared" si="203"/>
        <v>E315 STM Accessory, Colstrip 1-9</v>
      </c>
      <c r="C620" s="3" t="s">
        <v>9</v>
      </c>
      <c r="D620" s="3"/>
      <c r="E620" s="256">
        <v>43738</v>
      </c>
      <c r="F620" s="61">
        <v>7354262.4800000004</v>
      </c>
      <c r="G620" s="300">
        <v>5.3600000000000002E-2</v>
      </c>
      <c r="H620" s="62">
        <v>32848.06</v>
      </c>
      <c r="I620" s="276">
        <f t="shared" si="204"/>
        <v>0</v>
      </c>
      <c r="J620" s="300">
        <v>5.3600000000000002E-2</v>
      </c>
      <c r="K620" s="61">
        <f t="shared" si="205"/>
        <v>0</v>
      </c>
      <c r="L620" s="62">
        <f t="shared" si="197"/>
        <v>-32848.06</v>
      </c>
      <c r="M620" t="s">
        <v>10</v>
      </c>
      <c r="O620" s="3" t="str">
        <f t="shared" si="206"/>
        <v>E315</v>
      </c>
      <c r="P620" s="4"/>
      <c r="Q620" s="245">
        <f t="shared" si="202"/>
        <v>0</v>
      </c>
      <c r="R620" t="s">
        <v>698</v>
      </c>
      <c r="S620" s="243"/>
      <c r="T620" s="243"/>
      <c r="V620" s="243"/>
      <c r="W620" s="243"/>
      <c r="Y620" s="243"/>
    </row>
    <row r="621" spans="1:25" outlineLevel="2" x14ac:dyDescent="0.25">
      <c r="A621" s="3" t="s">
        <v>94</v>
      </c>
      <c r="B621" s="3" t="str">
        <f t="shared" si="203"/>
        <v>E315 STM Accessory, Colstrip 1-10</v>
      </c>
      <c r="C621" s="3" t="s">
        <v>9</v>
      </c>
      <c r="D621" s="3"/>
      <c r="E621" s="256">
        <v>43769</v>
      </c>
      <c r="F621" s="61">
        <v>7355553.5099999998</v>
      </c>
      <c r="G621" s="300">
        <v>5.3600000000000002E-2</v>
      </c>
      <c r="H621" s="62">
        <v>32851.919999999998</v>
      </c>
      <c r="I621" s="276">
        <f t="shared" si="204"/>
        <v>0</v>
      </c>
      <c r="J621" s="300">
        <v>5.3600000000000002E-2</v>
      </c>
      <c r="K621" s="61">
        <f t="shared" si="205"/>
        <v>0</v>
      </c>
      <c r="L621" s="62">
        <f t="shared" si="197"/>
        <v>-32851.919999999998</v>
      </c>
      <c r="M621" t="s">
        <v>10</v>
      </c>
      <c r="O621" s="3" t="str">
        <f t="shared" si="206"/>
        <v>E315</v>
      </c>
      <c r="P621" s="4"/>
      <c r="Q621" s="245">
        <f t="shared" si="202"/>
        <v>0</v>
      </c>
      <c r="R621" t="s">
        <v>698</v>
      </c>
      <c r="S621" s="243"/>
      <c r="T621" s="243"/>
      <c r="V621" s="243"/>
      <c r="W621" s="243"/>
      <c r="Y621" s="243"/>
    </row>
    <row r="622" spans="1:25" outlineLevel="2" x14ac:dyDescent="0.25">
      <c r="A622" s="3" t="s">
        <v>94</v>
      </c>
      <c r="B622" s="3" t="str">
        <f t="shared" si="203"/>
        <v>E315 STM Accessory, Colstrip 1-11</v>
      </c>
      <c r="C622" s="3" t="s">
        <v>9</v>
      </c>
      <c r="D622" s="3"/>
      <c r="E622" s="256">
        <v>43799</v>
      </c>
      <c r="F622" s="61">
        <v>7359491.0899999999</v>
      </c>
      <c r="G622" s="300">
        <v>5.3600000000000002E-2</v>
      </c>
      <c r="H622" s="62">
        <v>32863.599999999999</v>
      </c>
      <c r="I622" s="276">
        <f t="shared" si="204"/>
        <v>0</v>
      </c>
      <c r="J622" s="300">
        <v>5.3600000000000002E-2</v>
      </c>
      <c r="K622" s="61">
        <f t="shared" si="205"/>
        <v>0</v>
      </c>
      <c r="L622" s="62">
        <f t="shared" si="197"/>
        <v>-32863.599999999999</v>
      </c>
      <c r="M622" t="s">
        <v>10</v>
      </c>
      <c r="O622" s="3" t="str">
        <f t="shared" si="206"/>
        <v>E315</v>
      </c>
      <c r="P622" s="4"/>
      <c r="Q622" s="245">
        <f t="shared" si="202"/>
        <v>0</v>
      </c>
      <c r="R622" t="s">
        <v>698</v>
      </c>
      <c r="S622" s="243"/>
      <c r="T622" s="243"/>
      <c r="V622" s="243"/>
      <c r="W622" s="243"/>
      <c r="Y622" s="243"/>
    </row>
    <row r="623" spans="1:25" outlineLevel="2" x14ac:dyDescent="0.25">
      <c r="A623" s="3" t="s">
        <v>94</v>
      </c>
      <c r="B623" s="3" t="str">
        <f t="shared" si="203"/>
        <v>E315 STM Accessory, Colstrip 1-12</v>
      </c>
      <c r="C623" s="3" t="s">
        <v>9</v>
      </c>
      <c r="D623" s="3"/>
      <c r="E623" s="256">
        <v>43830</v>
      </c>
      <c r="F623" s="61">
        <v>0</v>
      </c>
      <c r="G623" s="300">
        <v>5.3600000000000002E-2</v>
      </c>
      <c r="H623" s="62">
        <v>16436.2</v>
      </c>
      <c r="I623" s="276">
        <f t="shared" si="204"/>
        <v>0</v>
      </c>
      <c r="J623" s="300">
        <v>5.3600000000000002E-2</v>
      </c>
      <c r="K623" s="61">
        <f t="shared" si="205"/>
        <v>0</v>
      </c>
      <c r="L623" s="62">
        <f t="shared" si="197"/>
        <v>-16436.2</v>
      </c>
      <c r="M623" t="s">
        <v>10</v>
      </c>
      <c r="O623" s="3" t="str">
        <f t="shared" si="206"/>
        <v>E315</v>
      </c>
      <c r="P623" s="4"/>
      <c r="Q623" s="245">
        <f t="shared" si="202"/>
        <v>0</v>
      </c>
      <c r="R623" t="s">
        <v>698</v>
      </c>
      <c r="S623" s="243"/>
      <c r="T623" s="243"/>
      <c r="V623" s="243"/>
      <c r="W623" s="243"/>
      <c r="Y623" s="243"/>
    </row>
    <row r="624" spans="1:25" outlineLevel="2" x14ac:dyDescent="0.25">
      <c r="A624" s="3" t="s">
        <v>94</v>
      </c>
      <c r="B624" s="3" t="str">
        <f t="shared" si="203"/>
        <v>E315 STM Accessory, Colstrip 1-1</v>
      </c>
      <c r="C624" s="3" t="s">
        <v>9</v>
      </c>
      <c r="D624" s="3"/>
      <c r="E624" s="256">
        <v>43861</v>
      </c>
      <c r="F624" s="61">
        <v>0</v>
      </c>
      <c r="G624" s="300">
        <v>5.3600000000000002E-2</v>
      </c>
      <c r="H624" s="62">
        <v>0</v>
      </c>
      <c r="I624" s="276">
        <f t="shared" si="204"/>
        <v>0</v>
      </c>
      <c r="J624" s="300">
        <v>5.3600000000000002E-2</v>
      </c>
      <c r="K624" s="61">
        <f t="shared" si="205"/>
        <v>0</v>
      </c>
      <c r="L624" s="62">
        <f t="shared" si="197"/>
        <v>0</v>
      </c>
      <c r="M624" t="s">
        <v>10</v>
      </c>
      <c r="O624" s="3" t="str">
        <f t="shared" si="206"/>
        <v>E315</v>
      </c>
      <c r="P624" s="4"/>
      <c r="Q624" s="245">
        <f t="shared" si="202"/>
        <v>0</v>
      </c>
      <c r="R624" t="s">
        <v>698</v>
      </c>
      <c r="S624" s="243"/>
      <c r="T624" s="243"/>
      <c r="V624" s="243"/>
      <c r="W624" s="243"/>
      <c r="Y624" s="243"/>
    </row>
    <row r="625" spans="1:25" outlineLevel="2" x14ac:dyDescent="0.25">
      <c r="A625" s="3" t="s">
        <v>94</v>
      </c>
      <c r="B625" s="3" t="str">
        <f t="shared" si="203"/>
        <v>E315 STM Accessory, Colstrip 1-2</v>
      </c>
      <c r="C625" s="3" t="s">
        <v>9</v>
      </c>
      <c r="D625" s="3"/>
      <c r="E625" s="256">
        <v>43889</v>
      </c>
      <c r="F625" s="61">
        <v>0</v>
      </c>
      <c r="G625" s="300">
        <v>5.3600000000000002E-2</v>
      </c>
      <c r="H625" s="62">
        <v>0</v>
      </c>
      <c r="I625" s="276">
        <f t="shared" si="204"/>
        <v>0</v>
      </c>
      <c r="J625" s="300">
        <v>5.3600000000000002E-2</v>
      </c>
      <c r="K625" s="61">
        <f t="shared" si="205"/>
        <v>0</v>
      </c>
      <c r="L625" s="62">
        <f t="shared" si="197"/>
        <v>0</v>
      </c>
      <c r="M625" t="s">
        <v>10</v>
      </c>
      <c r="O625" s="3" t="str">
        <f t="shared" si="206"/>
        <v>E315</v>
      </c>
      <c r="P625" s="4"/>
      <c r="Q625" s="245">
        <f t="shared" si="202"/>
        <v>0</v>
      </c>
      <c r="R625" t="s">
        <v>698</v>
      </c>
      <c r="S625" s="243"/>
      <c r="T625" s="243"/>
      <c r="V625" s="243"/>
      <c r="W625" s="243"/>
      <c r="Y625" s="243"/>
    </row>
    <row r="626" spans="1:25" outlineLevel="2" x14ac:dyDescent="0.25">
      <c r="A626" s="3" t="s">
        <v>94</v>
      </c>
      <c r="B626" s="3" t="str">
        <f t="shared" si="203"/>
        <v>E315 STM Accessory, Colstrip 1-3</v>
      </c>
      <c r="C626" s="3" t="s">
        <v>9</v>
      </c>
      <c r="D626" s="3"/>
      <c r="E626" s="256">
        <v>43921</v>
      </c>
      <c r="F626" s="61">
        <v>0</v>
      </c>
      <c r="G626" s="300">
        <v>5.3600000000000002E-2</v>
      </c>
      <c r="H626" s="62">
        <v>0</v>
      </c>
      <c r="I626" s="276">
        <f t="shared" si="204"/>
        <v>0</v>
      </c>
      <c r="J626" s="300">
        <v>5.3600000000000002E-2</v>
      </c>
      <c r="K626" s="61">
        <f t="shared" si="205"/>
        <v>0</v>
      </c>
      <c r="L626" s="62">
        <f t="shared" si="197"/>
        <v>0</v>
      </c>
      <c r="M626" t="s">
        <v>10</v>
      </c>
      <c r="O626" s="3" t="str">
        <f t="shared" si="206"/>
        <v>E315</v>
      </c>
      <c r="P626" s="4"/>
      <c r="Q626" s="245">
        <f t="shared" si="202"/>
        <v>0</v>
      </c>
      <c r="R626" t="s">
        <v>698</v>
      </c>
      <c r="S626" s="243"/>
      <c r="T626" s="243"/>
      <c r="V626" s="243"/>
      <c r="W626" s="243"/>
      <c r="Y626" s="243"/>
    </row>
    <row r="627" spans="1:25" outlineLevel="2" x14ac:dyDescent="0.25">
      <c r="A627" s="3" t="s">
        <v>94</v>
      </c>
      <c r="B627" s="3" t="str">
        <f t="shared" si="203"/>
        <v>E315 STM Accessory, Colstrip 1-4</v>
      </c>
      <c r="C627" s="3" t="s">
        <v>9</v>
      </c>
      <c r="D627" s="3"/>
      <c r="E627" s="256">
        <v>43951</v>
      </c>
      <c r="F627" s="61">
        <v>0</v>
      </c>
      <c r="G627" s="300">
        <v>5.3600000000000002E-2</v>
      </c>
      <c r="H627" s="62">
        <v>0</v>
      </c>
      <c r="I627" s="276">
        <f t="shared" si="204"/>
        <v>0</v>
      </c>
      <c r="J627" s="300">
        <v>5.3600000000000002E-2</v>
      </c>
      <c r="K627" s="61">
        <f t="shared" si="205"/>
        <v>0</v>
      </c>
      <c r="L627" s="62">
        <f t="shared" si="197"/>
        <v>0</v>
      </c>
      <c r="M627" t="s">
        <v>10</v>
      </c>
      <c r="O627" s="3" t="str">
        <f t="shared" si="206"/>
        <v>E315</v>
      </c>
      <c r="P627" s="4"/>
      <c r="Q627" s="245">
        <f t="shared" si="202"/>
        <v>0</v>
      </c>
      <c r="R627" t="s">
        <v>698</v>
      </c>
      <c r="S627" s="243"/>
      <c r="T627" s="243"/>
      <c r="V627" s="243"/>
      <c r="W627" s="243"/>
      <c r="Y627" s="243"/>
    </row>
    <row r="628" spans="1:25" outlineLevel="2" x14ac:dyDescent="0.25">
      <c r="A628" s="3" t="s">
        <v>94</v>
      </c>
      <c r="B628" s="3" t="str">
        <f t="shared" si="203"/>
        <v>E315 STM Accessory, Colstrip 1-5</v>
      </c>
      <c r="C628" s="3" t="s">
        <v>9</v>
      </c>
      <c r="D628" s="3"/>
      <c r="E628" s="256">
        <v>43982</v>
      </c>
      <c r="F628" s="61">
        <v>0</v>
      </c>
      <c r="G628" s="300">
        <v>5.3600000000000002E-2</v>
      </c>
      <c r="H628" s="62">
        <v>0</v>
      </c>
      <c r="I628" s="276">
        <f t="shared" si="204"/>
        <v>0</v>
      </c>
      <c r="J628" s="300">
        <v>5.3600000000000002E-2</v>
      </c>
      <c r="K628" s="61">
        <f t="shared" si="205"/>
        <v>0</v>
      </c>
      <c r="L628" s="62">
        <f t="shared" si="197"/>
        <v>0</v>
      </c>
      <c r="M628" t="s">
        <v>10</v>
      </c>
      <c r="O628" s="3" t="str">
        <f t="shared" si="206"/>
        <v>E315</v>
      </c>
      <c r="P628" s="4"/>
      <c r="Q628" s="245">
        <f t="shared" si="202"/>
        <v>0</v>
      </c>
      <c r="R628" t="s">
        <v>698</v>
      </c>
      <c r="S628" s="243"/>
      <c r="T628" s="243"/>
      <c r="V628" s="243"/>
      <c r="W628" s="243"/>
      <c r="Y628" s="243"/>
    </row>
    <row r="629" spans="1:25" outlineLevel="2" x14ac:dyDescent="0.25">
      <c r="A629" s="3" t="s">
        <v>94</v>
      </c>
      <c r="B629" s="3" t="str">
        <f t="shared" si="203"/>
        <v>E315 STM Accessory, Colstrip 1-6</v>
      </c>
      <c r="C629" s="3" t="s">
        <v>9</v>
      </c>
      <c r="D629" s="3"/>
      <c r="E629" s="256">
        <v>44012</v>
      </c>
      <c r="F629" s="61">
        <v>0</v>
      </c>
      <c r="G629" s="300">
        <v>5.3600000000000002E-2</v>
      </c>
      <c r="H629" s="62">
        <v>0</v>
      </c>
      <c r="I629" s="276">
        <f t="shared" si="204"/>
        <v>0</v>
      </c>
      <c r="J629" s="300">
        <v>5.3600000000000002E-2</v>
      </c>
      <c r="K629" s="61">
        <f t="shared" si="205"/>
        <v>0</v>
      </c>
      <c r="L629" s="62">
        <f t="shared" si="197"/>
        <v>0</v>
      </c>
      <c r="M629" t="s">
        <v>10</v>
      </c>
      <c r="O629" s="3" t="str">
        <f t="shared" si="206"/>
        <v>E315</v>
      </c>
      <c r="P629" s="4"/>
      <c r="Q629" s="245">
        <f t="shared" si="202"/>
        <v>0</v>
      </c>
      <c r="R629" t="s">
        <v>698</v>
      </c>
      <c r="S629" s="243">
        <f>AVERAGE(F618:F629)-F629</f>
        <v>3064746.6183333336</v>
      </c>
      <c r="T629" s="243">
        <f>AVERAGE(I618:I629)-I629</f>
        <v>0</v>
      </c>
      <c r="V629" s="243"/>
      <c r="W629" s="243"/>
      <c r="Y629" s="243"/>
    </row>
    <row r="630" spans="1:25" ht="15.75" outlineLevel="1" thickBot="1" x14ac:dyDescent="0.3">
      <c r="A630" s="5" t="s">
        <v>95</v>
      </c>
      <c r="C630" s="14" t="s">
        <v>12</v>
      </c>
      <c r="E630" s="255" t="s">
        <v>5</v>
      </c>
      <c r="F630" s="8"/>
      <c r="G630" s="299"/>
      <c r="H630" s="15">
        <f>SUBTOTAL(9,H618:H629)</f>
        <v>180693.96000000002</v>
      </c>
      <c r="I630" s="275"/>
      <c r="J630" s="299"/>
      <c r="K630" s="10">
        <f>SUBTOTAL(9,K618:K629)</f>
        <v>0</v>
      </c>
      <c r="L630" s="264">
        <f>SUBTOTAL(9,L618:L629)</f>
        <v>-180693.96</v>
      </c>
      <c r="O630" s="3" t="str">
        <f>LEFT(A630,5)</f>
        <v xml:space="preserve">E315 </v>
      </c>
      <c r="P630" s="4">
        <f>-L630</f>
        <v>180693.96</v>
      </c>
      <c r="Q630" s="245">
        <f t="shared" si="202"/>
        <v>0</v>
      </c>
      <c r="S630" s="243"/>
    </row>
    <row r="631" spans="1:25" ht="15.75" outlineLevel="2" thickTop="1" x14ac:dyDescent="0.25">
      <c r="A631" s="3" t="s">
        <v>96</v>
      </c>
      <c r="B631" s="3" t="str">
        <f t="shared" ref="B631:B642" si="207">CONCATENATE(A631,"-",MONTH(E631))</f>
        <v>E315 STM Accessory, Colstrip 1-2 Cm-7</v>
      </c>
      <c r="C631" s="3" t="s">
        <v>9</v>
      </c>
      <c r="D631" s="3"/>
      <c r="E631" s="256">
        <v>43676</v>
      </c>
      <c r="F631" s="61">
        <v>2272860.64</v>
      </c>
      <c r="G631" s="300">
        <v>2.3599999999999999E-2</v>
      </c>
      <c r="H631" s="62">
        <v>4469.96</v>
      </c>
      <c r="I631" s="276">
        <f t="shared" ref="I631:I642" si="208">VLOOKUP(CONCATENATE(A631,"-6"),$B$8:$F$2996,5,FALSE)</f>
        <v>0</v>
      </c>
      <c r="J631" s="300">
        <v>2.3599999999999999E-2</v>
      </c>
      <c r="K631" s="59">
        <f t="shared" ref="K631:K642" si="209">I631*J631/12</f>
        <v>0</v>
      </c>
      <c r="L631" s="62">
        <f t="shared" si="197"/>
        <v>-4469.96</v>
      </c>
      <c r="M631" t="s">
        <v>10</v>
      </c>
      <c r="O631" s="3" t="str">
        <f t="shared" ref="O631:O642" si="210">LEFT(A631,4)</f>
        <v>E315</v>
      </c>
      <c r="P631" s="4"/>
      <c r="Q631" s="245">
        <f t="shared" si="202"/>
        <v>0</v>
      </c>
      <c r="R631" t="s">
        <v>698</v>
      </c>
      <c r="S631" s="243"/>
      <c r="T631" s="243"/>
      <c r="V631" s="243"/>
      <c r="W631" s="243"/>
      <c r="Y631" s="243"/>
    </row>
    <row r="632" spans="1:25" outlineLevel="2" x14ac:dyDescent="0.25">
      <c r="A632" s="3" t="s">
        <v>96</v>
      </c>
      <c r="B632" s="3" t="str">
        <f t="shared" si="207"/>
        <v>E315 STM Accessory, Colstrip 1-2 Cm-8</v>
      </c>
      <c r="C632" s="3" t="s">
        <v>9</v>
      </c>
      <c r="D632" s="3"/>
      <c r="E632" s="256">
        <v>43708</v>
      </c>
      <c r="F632" s="61">
        <v>2272860.64</v>
      </c>
      <c r="G632" s="300">
        <v>2.3599999999999999E-2</v>
      </c>
      <c r="H632" s="62">
        <v>4469.96</v>
      </c>
      <c r="I632" s="276">
        <f t="shared" si="208"/>
        <v>0</v>
      </c>
      <c r="J632" s="300">
        <v>2.3599999999999999E-2</v>
      </c>
      <c r="K632" s="61">
        <f t="shared" si="209"/>
        <v>0</v>
      </c>
      <c r="L632" s="62">
        <f t="shared" si="197"/>
        <v>-4469.96</v>
      </c>
      <c r="M632" t="s">
        <v>10</v>
      </c>
      <c r="O632" s="3" t="str">
        <f t="shared" si="210"/>
        <v>E315</v>
      </c>
      <c r="P632" s="4"/>
      <c r="Q632" s="245">
        <f t="shared" si="202"/>
        <v>0</v>
      </c>
      <c r="R632" t="s">
        <v>698</v>
      </c>
      <c r="S632" s="243"/>
      <c r="T632" s="243"/>
      <c r="V632" s="243"/>
      <c r="W632" s="243"/>
      <c r="Y632" s="243"/>
    </row>
    <row r="633" spans="1:25" outlineLevel="2" x14ac:dyDescent="0.25">
      <c r="A633" s="3" t="s">
        <v>96</v>
      </c>
      <c r="B633" s="3" t="str">
        <f t="shared" si="207"/>
        <v>E315 STM Accessory, Colstrip 1-2 Cm-9</v>
      </c>
      <c r="C633" s="3" t="s">
        <v>9</v>
      </c>
      <c r="D633" s="3"/>
      <c r="E633" s="256">
        <v>43738</v>
      </c>
      <c r="F633" s="61">
        <v>2272860.64</v>
      </c>
      <c r="G633" s="300">
        <v>2.3599999999999999E-2</v>
      </c>
      <c r="H633" s="62">
        <v>4469.96</v>
      </c>
      <c r="I633" s="276">
        <f t="shared" si="208"/>
        <v>0</v>
      </c>
      <c r="J633" s="300">
        <v>2.3599999999999999E-2</v>
      </c>
      <c r="K633" s="61">
        <f t="shared" si="209"/>
        <v>0</v>
      </c>
      <c r="L633" s="62">
        <f t="shared" si="197"/>
        <v>-4469.96</v>
      </c>
      <c r="M633" t="s">
        <v>10</v>
      </c>
      <c r="O633" s="3" t="str">
        <f t="shared" si="210"/>
        <v>E315</v>
      </c>
      <c r="P633" s="4"/>
      <c r="Q633" s="245">
        <f t="shared" si="202"/>
        <v>0</v>
      </c>
      <c r="R633" t="s">
        <v>698</v>
      </c>
      <c r="S633" s="243"/>
      <c r="T633" s="243"/>
      <c r="V633" s="243"/>
      <c r="W633" s="243"/>
      <c r="Y633" s="243"/>
    </row>
    <row r="634" spans="1:25" outlineLevel="2" x14ac:dyDescent="0.25">
      <c r="A634" s="3" t="s">
        <v>96</v>
      </c>
      <c r="B634" s="3" t="str">
        <f t="shared" si="207"/>
        <v>E315 STM Accessory, Colstrip 1-2 Cm-10</v>
      </c>
      <c r="C634" s="3" t="s">
        <v>9</v>
      </c>
      <c r="D634" s="3"/>
      <c r="E634" s="256">
        <v>43769</v>
      </c>
      <c r="F634" s="61">
        <v>2272860.64</v>
      </c>
      <c r="G634" s="300">
        <v>2.3599999999999999E-2</v>
      </c>
      <c r="H634" s="62">
        <v>4469.96</v>
      </c>
      <c r="I634" s="276">
        <f t="shared" si="208"/>
        <v>0</v>
      </c>
      <c r="J634" s="300">
        <v>2.3599999999999999E-2</v>
      </c>
      <c r="K634" s="61">
        <f t="shared" si="209"/>
        <v>0</v>
      </c>
      <c r="L634" s="62">
        <f t="shared" si="197"/>
        <v>-4469.96</v>
      </c>
      <c r="M634" t="s">
        <v>10</v>
      </c>
      <c r="O634" s="3" t="str">
        <f t="shared" si="210"/>
        <v>E315</v>
      </c>
      <c r="P634" s="4"/>
      <c r="Q634" s="245">
        <f t="shared" si="202"/>
        <v>0</v>
      </c>
      <c r="R634" t="s">
        <v>698</v>
      </c>
      <c r="S634" s="243"/>
      <c r="T634" s="243"/>
      <c r="V634" s="243"/>
      <c r="W634" s="243"/>
      <c r="Y634" s="243"/>
    </row>
    <row r="635" spans="1:25" outlineLevel="2" x14ac:dyDescent="0.25">
      <c r="A635" s="3" t="s">
        <v>96</v>
      </c>
      <c r="B635" s="3" t="str">
        <f t="shared" si="207"/>
        <v>E315 STM Accessory, Colstrip 1-2 Cm-11</v>
      </c>
      <c r="C635" s="3" t="s">
        <v>9</v>
      </c>
      <c r="D635" s="3"/>
      <c r="E635" s="256">
        <v>43799</v>
      </c>
      <c r="F635" s="61">
        <v>2272860.64</v>
      </c>
      <c r="G635" s="300">
        <v>2.3599999999999999E-2</v>
      </c>
      <c r="H635" s="62">
        <v>4469.96</v>
      </c>
      <c r="I635" s="276">
        <f t="shared" si="208"/>
        <v>0</v>
      </c>
      <c r="J635" s="300">
        <v>2.3599999999999999E-2</v>
      </c>
      <c r="K635" s="61">
        <f t="shared" si="209"/>
        <v>0</v>
      </c>
      <c r="L635" s="62">
        <f t="shared" si="197"/>
        <v>-4469.96</v>
      </c>
      <c r="M635" t="s">
        <v>10</v>
      </c>
      <c r="O635" s="3" t="str">
        <f t="shared" si="210"/>
        <v>E315</v>
      </c>
      <c r="P635" s="4"/>
      <c r="Q635" s="245">
        <f t="shared" si="202"/>
        <v>0</v>
      </c>
      <c r="R635" t="s">
        <v>698</v>
      </c>
      <c r="S635" s="243"/>
      <c r="T635" s="243"/>
      <c r="V635" s="243"/>
      <c r="W635" s="243"/>
      <c r="Y635" s="243"/>
    </row>
    <row r="636" spans="1:25" outlineLevel="2" x14ac:dyDescent="0.25">
      <c r="A636" s="3" t="s">
        <v>96</v>
      </c>
      <c r="B636" s="3" t="str">
        <f t="shared" si="207"/>
        <v>E315 STM Accessory, Colstrip 1-2 Cm-12</v>
      </c>
      <c r="C636" s="3" t="s">
        <v>9</v>
      </c>
      <c r="D636" s="3"/>
      <c r="E636" s="256">
        <v>43830</v>
      </c>
      <c r="F636" s="61">
        <v>0</v>
      </c>
      <c r="G636" s="300">
        <v>2.3599999999999999E-2</v>
      </c>
      <c r="H636" s="62">
        <v>2234.98</v>
      </c>
      <c r="I636" s="276">
        <f t="shared" si="208"/>
        <v>0</v>
      </c>
      <c r="J636" s="300">
        <v>2.3599999999999999E-2</v>
      </c>
      <c r="K636" s="61">
        <f t="shared" si="209"/>
        <v>0</v>
      </c>
      <c r="L636" s="62">
        <f t="shared" si="197"/>
        <v>-2234.98</v>
      </c>
      <c r="M636" t="s">
        <v>10</v>
      </c>
      <c r="O636" s="3" t="str">
        <f t="shared" si="210"/>
        <v>E315</v>
      </c>
      <c r="P636" s="4"/>
      <c r="Q636" s="245">
        <f t="shared" si="202"/>
        <v>0</v>
      </c>
      <c r="R636" t="s">
        <v>698</v>
      </c>
      <c r="S636" s="243"/>
      <c r="T636" s="243"/>
      <c r="V636" s="243"/>
      <c r="W636" s="243"/>
      <c r="Y636" s="243"/>
    </row>
    <row r="637" spans="1:25" outlineLevel="2" x14ac:dyDescent="0.25">
      <c r="A637" s="3" t="s">
        <v>96</v>
      </c>
      <c r="B637" s="3" t="str">
        <f t="shared" si="207"/>
        <v>E315 STM Accessory, Colstrip 1-2 Cm-1</v>
      </c>
      <c r="C637" s="3" t="s">
        <v>9</v>
      </c>
      <c r="D637" s="3"/>
      <c r="E637" s="256">
        <v>43861</v>
      </c>
      <c r="F637" s="61">
        <v>0</v>
      </c>
      <c r="G637" s="300">
        <v>2.3599999999999999E-2</v>
      </c>
      <c r="H637" s="62">
        <v>0</v>
      </c>
      <c r="I637" s="276">
        <f t="shared" si="208"/>
        <v>0</v>
      </c>
      <c r="J637" s="300">
        <v>2.3599999999999999E-2</v>
      </c>
      <c r="K637" s="61">
        <f t="shared" si="209"/>
        <v>0</v>
      </c>
      <c r="L637" s="62">
        <f t="shared" si="197"/>
        <v>0</v>
      </c>
      <c r="M637" t="s">
        <v>10</v>
      </c>
      <c r="O637" s="3" t="str">
        <f t="shared" si="210"/>
        <v>E315</v>
      </c>
      <c r="P637" s="4"/>
      <c r="Q637" s="245">
        <f t="shared" si="202"/>
        <v>0</v>
      </c>
      <c r="R637" t="s">
        <v>698</v>
      </c>
      <c r="S637" s="243"/>
      <c r="T637" s="243"/>
      <c r="V637" s="243"/>
      <c r="W637" s="243"/>
      <c r="Y637" s="243"/>
    </row>
    <row r="638" spans="1:25" outlineLevel="2" x14ac:dyDescent="0.25">
      <c r="A638" s="3" t="s">
        <v>96</v>
      </c>
      <c r="B638" s="3" t="str">
        <f t="shared" si="207"/>
        <v>E315 STM Accessory, Colstrip 1-2 Cm-2</v>
      </c>
      <c r="C638" s="3" t="s">
        <v>9</v>
      </c>
      <c r="D638" s="3"/>
      <c r="E638" s="256">
        <v>43889</v>
      </c>
      <c r="F638" s="61">
        <v>0</v>
      </c>
      <c r="G638" s="300">
        <v>2.3599999999999999E-2</v>
      </c>
      <c r="H638" s="62">
        <v>0</v>
      </c>
      <c r="I638" s="276">
        <f t="shared" si="208"/>
        <v>0</v>
      </c>
      <c r="J638" s="300">
        <v>2.3599999999999999E-2</v>
      </c>
      <c r="K638" s="61">
        <f t="shared" si="209"/>
        <v>0</v>
      </c>
      <c r="L638" s="62">
        <f t="shared" si="197"/>
        <v>0</v>
      </c>
      <c r="M638" t="s">
        <v>10</v>
      </c>
      <c r="O638" s="3" t="str">
        <f t="shared" si="210"/>
        <v>E315</v>
      </c>
      <c r="P638" s="4"/>
      <c r="Q638" s="245">
        <f t="shared" si="202"/>
        <v>0</v>
      </c>
      <c r="R638" t="s">
        <v>698</v>
      </c>
      <c r="S638" s="243"/>
      <c r="T638" s="243"/>
      <c r="V638" s="243"/>
      <c r="W638" s="243"/>
      <c r="Y638" s="243"/>
    </row>
    <row r="639" spans="1:25" outlineLevel="2" x14ac:dyDescent="0.25">
      <c r="A639" s="3" t="s">
        <v>96</v>
      </c>
      <c r="B639" s="3" t="str">
        <f t="shared" si="207"/>
        <v>E315 STM Accessory, Colstrip 1-2 Cm-3</v>
      </c>
      <c r="C639" s="3" t="s">
        <v>9</v>
      </c>
      <c r="D639" s="3"/>
      <c r="E639" s="256">
        <v>43921</v>
      </c>
      <c r="F639" s="61">
        <v>0</v>
      </c>
      <c r="G639" s="300">
        <v>2.3599999999999999E-2</v>
      </c>
      <c r="H639" s="62">
        <v>0</v>
      </c>
      <c r="I639" s="276">
        <f t="shared" si="208"/>
        <v>0</v>
      </c>
      <c r="J639" s="300">
        <v>2.3599999999999999E-2</v>
      </c>
      <c r="K639" s="61">
        <f t="shared" si="209"/>
        <v>0</v>
      </c>
      <c r="L639" s="62">
        <f t="shared" si="197"/>
        <v>0</v>
      </c>
      <c r="M639" t="s">
        <v>10</v>
      </c>
      <c r="O639" s="3" t="str">
        <f t="shared" si="210"/>
        <v>E315</v>
      </c>
      <c r="P639" s="4"/>
      <c r="Q639" s="245">
        <f t="shared" si="202"/>
        <v>0</v>
      </c>
      <c r="R639" t="s">
        <v>698</v>
      </c>
      <c r="S639" s="243"/>
      <c r="T639" s="243"/>
      <c r="V639" s="243"/>
      <c r="W639" s="243"/>
      <c r="Y639" s="243"/>
    </row>
    <row r="640" spans="1:25" outlineLevel="2" x14ac:dyDescent="0.25">
      <c r="A640" s="3" t="s">
        <v>96</v>
      </c>
      <c r="B640" s="3" t="str">
        <f t="shared" si="207"/>
        <v>E315 STM Accessory, Colstrip 1-2 Cm-4</v>
      </c>
      <c r="C640" s="3" t="s">
        <v>9</v>
      </c>
      <c r="D640" s="3"/>
      <c r="E640" s="256">
        <v>43951</v>
      </c>
      <c r="F640" s="61">
        <v>0</v>
      </c>
      <c r="G640" s="300">
        <v>2.3599999999999999E-2</v>
      </c>
      <c r="H640" s="62">
        <v>0</v>
      </c>
      <c r="I640" s="276">
        <f t="shared" si="208"/>
        <v>0</v>
      </c>
      <c r="J640" s="300">
        <v>2.3599999999999999E-2</v>
      </c>
      <c r="K640" s="61">
        <f t="shared" si="209"/>
        <v>0</v>
      </c>
      <c r="L640" s="62">
        <f t="shared" si="197"/>
        <v>0</v>
      </c>
      <c r="M640" t="s">
        <v>10</v>
      </c>
      <c r="O640" s="3" t="str">
        <f t="shared" si="210"/>
        <v>E315</v>
      </c>
      <c r="P640" s="4"/>
      <c r="Q640" s="245">
        <f t="shared" si="202"/>
        <v>0</v>
      </c>
      <c r="R640" t="s">
        <v>698</v>
      </c>
      <c r="S640" s="243"/>
      <c r="T640" s="243"/>
      <c r="V640" s="243"/>
      <c r="W640" s="243"/>
      <c r="Y640" s="243"/>
    </row>
    <row r="641" spans="1:25" outlineLevel="2" x14ac:dyDescent="0.25">
      <c r="A641" s="3" t="s">
        <v>96</v>
      </c>
      <c r="B641" s="3" t="str">
        <f t="shared" si="207"/>
        <v>E315 STM Accessory, Colstrip 1-2 Cm-5</v>
      </c>
      <c r="C641" s="3" t="s">
        <v>9</v>
      </c>
      <c r="D641" s="3"/>
      <c r="E641" s="256">
        <v>43982</v>
      </c>
      <c r="F641" s="61">
        <v>0</v>
      </c>
      <c r="G641" s="300">
        <v>2.3599999999999999E-2</v>
      </c>
      <c r="H641" s="62">
        <v>0</v>
      </c>
      <c r="I641" s="276">
        <f t="shared" si="208"/>
        <v>0</v>
      </c>
      <c r="J641" s="300">
        <v>2.3599999999999999E-2</v>
      </c>
      <c r="K641" s="61">
        <f t="shared" si="209"/>
        <v>0</v>
      </c>
      <c r="L641" s="62">
        <f t="shared" si="197"/>
        <v>0</v>
      </c>
      <c r="M641" t="s">
        <v>10</v>
      </c>
      <c r="O641" s="3" t="str">
        <f t="shared" si="210"/>
        <v>E315</v>
      </c>
      <c r="P641" s="4"/>
      <c r="Q641" s="245">
        <f t="shared" si="202"/>
        <v>0</v>
      </c>
      <c r="R641" t="s">
        <v>698</v>
      </c>
      <c r="S641" s="243"/>
      <c r="T641" s="243"/>
      <c r="V641" s="243"/>
      <c r="W641" s="243"/>
      <c r="Y641" s="243"/>
    </row>
    <row r="642" spans="1:25" outlineLevel="2" x14ac:dyDescent="0.25">
      <c r="A642" s="3" t="s">
        <v>96</v>
      </c>
      <c r="B642" s="3" t="str">
        <f t="shared" si="207"/>
        <v>E315 STM Accessory, Colstrip 1-2 Cm-6</v>
      </c>
      <c r="C642" s="3" t="s">
        <v>9</v>
      </c>
      <c r="D642" s="3"/>
      <c r="E642" s="256">
        <v>44012</v>
      </c>
      <c r="F642" s="61">
        <v>0</v>
      </c>
      <c r="G642" s="300">
        <v>2.3599999999999999E-2</v>
      </c>
      <c r="H642" s="62">
        <v>0</v>
      </c>
      <c r="I642" s="276">
        <f t="shared" si="208"/>
        <v>0</v>
      </c>
      <c r="J642" s="300">
        <v>2.3599999999999999E-2</v>
      </c>
      <c r="K642" s="61">
        <f t="shared" si="209"/>
        <v>0</v>
      </c>
      <c r="L642" s="62">
        <f t="shared" si="197"/>
        <v>0</v>
      </c>
      <c r="M642" t="s">
        <v>10</v>
      </c>
      <c r="O642" s="3" t="str">
        <f t="shared" si="210"/>
        <v>E315</v>
      </c>
      <c r="P642" s="4"/>
      <c r="Q642" s="245">
        <f t="shared" si="202"/>
        <v>0</v>
      </c>
      <c r="R642" t="s">
        <v>698</v>
      </c>
      <c r="S642" s="243">
        <f>AVERAGE(F631:F642)-F642</f>
        <v>947025.26666666672</v>
      </c>
      <c r="T642" s="243">
        <f>AVERAGE(I631:I642)-I642</f>
        <v>0</v>
      </c>
      <c r="V642" s="243"/>
      <c r="W642" s="243"/>
      <c r="Y642" s="243"/>
    </row>
    <row r="643" spans="1:25" ht="15.75" outlineLevel="1" thickBot="1" x14ac:dyDescent="0.3">
      <c r="A643" s="5" t="s">
        <v>97</v>
      </c>
      <c r="C643" s="14" t="s">
        <v>12</v>
      </c>
      <c r="E643" s="255" t="s">
        <v>5</v>
      </c>
      <c r="F643" s="8"/>
      <c r="G643" s="299"/>
      <c r="H643" s="15">
        <f>SUBTOTAL(9,H631:H642)</f>
        <v>24584.78</v>
      </c>
      <c r="I643" s="275"/>
      <c r="J643" s="299"/>
      <c r="K643" s="10">
        <f>SUBTOTAL(9,K631:K642)</f>
        <v>0</v>
      </c>
      <c r="L643" s="264">
        <f>SUBTOTAL(9,L631:L642)</f>
        <v>-24584.78</v>
      </c>
      <c r="O643" s="3" t="str">
        <f>LEFT(A643,5)</f>
        <v xml:space="preserve">E315 </v>
      </c>
      <c r="P643" s="4">
        <f>-L643</f>
        <v>24584.78</v>
      </c>
      <c r="Q643" s="245">
        <f t="shared" si="202"/>
        <v>0</v>
      </c>
      <c r="S643" s="243"/>
    </row>
    <row r="644" spans="1:25" ht="15.75" outlineLevel="2" thickTop="1" x14ac:dyDescent="0.25">
      <c r="A644" s="3" t="s">
        <v>98</v>
      </c>
      <c r="B644" s="3" t="str">
        <f t="shared" ref="B644:B655" si="211">CONCATENATE(A644,"-",MONTH(E644))</f>
        <v>E315 STM Accessory, Colstrip 2-7</v>
      </c>
      <c r="C644" s="3" t="s">
        <v>9</v>
      </c>
      <c r="D644" s="3"/>
      <c r="E644" s="256">
        <v>43676</v>
      </c>
      <c r="F644" s="61">
        <v>4100407.91</v>
      </c>
      <c r="G644" s="300">
        <v>6.5299999999999997E-2</v>
      </c>
      <c r="H644" s="62">
        <v>22313.05</v>
      </c>
      <c r="I644" s="276">
        <f t="shared" ref="I644:I655" si="212">VLOOKUP(CONCATENATE(A644,"-6"),$B$8:$F$2996,5,FALSE)</f>
        <v>0</v>
      </c>
      <c r="J644" s="300">
        <v>6.5299999999999997E-2</v>
      </c>
      <c r="K644" s="59">
        <f t="shared" ref="K644:K655" si="213">I644*J644/12</f>
        <v>0</v>
      </c>
      <c r="L644" s="62">
        <f t="shared" si="197"/>
        <v>-22313.05</v>
      </c>
      <c r="M644" t="s">
        <v>10</v>
      </c>
      <c r="O644" s="3" t="str">
        <f t="shared" ref="O644:O655" si="214">LEFT(A644,4)</f>
        <v>E315</v>
      </c>
      <c r="P644" s="4"/>
      <c r="Q644" s="245">
        <f t="shared" si="202"/>
        <v>0</v>
      </c>
      <c r="R644" t="s">
        <v>698</v>
      </c>
      <c r="S644" s="243"/>
      <c r="T644" s="243"/>
      <c r="V644" s="243"/>
      <c r="W644" s="243"/>
      <c r="Y644" s="243"/>
    </row>
    <row r="645" spans="1:25" outlineLevel="2" x14ac:dyDescent="0.25">
      <c r="A645" s="3" t="s">
        <v>98</v>
      </c>
      <c r="B645" s="3" t="str">
        <f t="shared" si="211"/>
        <v>E315 STM Accessory, Colstrip 2-8</v>
      </c>
      <c r="C645" s="3" t="s">
        <v>9</v>
      </c>
      <c r="D645" s="3"/>
      <c r="E645" s="256">
        <v>43708</v>
      </c>
      <c r="F645" s="61">
        <v>4100407.91</v>
      </c>
      <c r="G645" s="300">
        <v>6.5299999999999997E-2</v>
      </c>
      <c r="H645" s="62">
        <v>22313.05</v>
      </c>
      <c r="I645" s="276">
        <f t="shared" si="212"/>
        <v>0</v>
      </c>
      <c r="J645" s="300">
        <v>6.5299999999999997E-2</v>
      </c>
      <c r="K645" s="61">
        <f t="shared" si="213"/>
        <v>0</v>
      </c>
      <c r="L645" s="62">
        <f t="shared" si="197"/>
        <v>-22313.05</v>
      </c>
      <c r="M645" t="s">
        <v>10</v>
      </c>
      <c r="O645" s="3" t="str">
        <f t="shared" si="214"/>
        <v>E315</v>
      </c>
      <c r="P645" s="4"/>
      <c r="Q645" s="245">
        <f t="shared" si="202"/>
        <v>0</v>
      </c>
      <c r="R645" t="s">
        <v>698</v>
      </c>
      <c r="S645" s="243"/>
      <c r="T645" s="243"/>
      <c r="V645" s="243"/>
      <c r="W645" s="243"/>
      <c r="Y645" s="243"/>
    </row>
    <row r="646" spans="1:25" outlineLevel="2" x14ac:dyDescent="0.25">
      <c r="A646" s="3" t="s">
        <v>98</v>
      </c>
      <c r="B646" s="3" t="str">
        <f t="shared" si="211"/>
        <v>E315 STM Accessory, Colstrip 2-9</v>
      </c>
      <c r="C646" s="3" t="s">
        <v>9</v>
      </c>
      <c r="D646" s="3"/>
      <c r="E646" s="256">
        <v>43738</v>
      </c>
      <c r="F646" s="61">
        <v>4100844.22</v>
      </c>
      <c r="G646" s="300">
        <v>6.5299999999999997E-2</v>
      </c>
      <c r="H646" s="62">
        <v>22314.240000000002</v>
      </c>
      <c r="I646" s="276">
        <f t="shared" si="212"/>
        <v>0</v>
      </c>
      <c r="J646" s="300">
        <v>6.5299999999999997E-2</v>
      </c>
      <c r="K646" s="61">
        <f t="shared" si="213"/>
        <v>0</v>
      </c>
      <c r="L646" s="62">
        <f t="shared" si="197"/>
        <v>-22314.240000000002</v>
      </c>
      <c r="M646" t="s">
        <v>10</v>
      </c>
      <c r="O646" s="3" t="str">
        <f t="shared" si="214"/>
        <v>E315</v>
      </c>
      <c r="P646" s="4"/>
      <c r="Q646" s="245">
        <f t="shared" si="202"/>
        <v>0</v>
      </c>
      <c r="R646" t="s">
        <v>698</v>
      </c>
      <c r="S646" s="243"/>
      <c r="T646" s="243"/>
      <c r="V646" s="243"/>
      <c r="W646" s="243"/>
      <c r="Y646" s="243"/>
    </row>
    <row r="647" spans="1:25" outlineLevel="2" x14ac:dyDescent="0.25">
      <c r="A647" s="3" t="s">
        <v>98</v>
      </c>
      <c r="B647" s="3" t="str">
        <f t="shared" si="211"/>
        <v>E315 STM Accessory, Colstrip 2-10</v>
      </c>
      <c r="C647" s="3" t="s">
        <v>9</v>
      </c>
      <c r="D647" s="3"/>
      <c r="E647" s="256">
        <v>43769</v>
      </c>
      <c r="F647" s="61">
        <v>4102135.27</v>
      </c>
      <c r="G647" s="300">
        <v>6.5299999999999997E-2</v>
      </c>
      <c r="H647" s="62">
        <v>22318.94</v>
      </c>
      <c r="I647" s="276">
        <f t="shared" si="212"/>
        <v>0</v>
      </c>
      <c r="J647" s="300">
        <v>6.5299999999999997E-2</v>
      </c>
      <c r="K647" s="61">
        <f t="shared" si="213"/>
        <v>0</v>
      </c>
      <c r="L647" s="62">
        <f t="shared" si="197"/>
        <v>-22318.94</v>
      </c>
      <c r="M647" t="s">
        <v>10</v>
      </c>
      <c r="O647" s="3" t="str">
        <f t="shared" si="214"/>
        <v>E315</v>
      </c>
      <c r="P647" s="4"/>
      <c r="Q647" s="245">
        <f t="shared" si="202"/>
        <v>0</v>
      </c>
      <c r="R647" t="s">
        <v>698</v>
      </c>
      <c r="S647" s="243"/>
      <c r="T647" s="243"/>
      <c r="V647" s="243"/>
      <c r="W647" s="243"/>
      <c r="Y647" s="243"/>
    </row>
    <row r="648" spans="1:25" outlineLevel="2" x14ac:dyDescent="0.25">
      <c r="A648" s="3" t="s">
        <v>98</v>
      </c>
      <c r="B648" s="3" t="str">
        <f t="shared" si="211"/>
        <v>E315 STM Accessory, Colstrip 2-11</v>
      </c>
      <c r="C648" s="3" t="s">
        <v>9</v>
      </c>
      <c r="D648" s="3"/>
      <c r="E648" s="256">
        <v>43799</v>
      </c>
      <c r="F648" s="61">
        <v>4104298.94</v>
      </c>
      <c r="G648" s="300">
        <v>6.5299999999999997E-2</v>
      </c>
      <c r="H648" s="62">
        <v>22328.34</v>
      </c>
      <c r="I648" s="276">
        <f t="shared" si="212"/>
        <v>0</v>
      </c>
      <c r="J648" s="300">
        <v>6.5299999999999997E-2</v>
      </c>
      <c r="K648" s="61">
        <f t="shared" si="213"/>
        <v>0</v>
      </c>
      <c r="L648" s="62">
        <f t="shared" si="197"/>
        <v>-22328.34</v>
      </c>
      <c r="M648" t="s">
        <v>10</v>
      </c>
      <c r="O648" s="3" t="str">
        <f t="shared" si="214"/>
        <v>E315</v>
      </c>
      <c r="P648" s="4"/>
      <c r="Q648" s="245">
        <f t="shared" si="202"/>
        <v>0</v>
      </c>
      <c r="R648" t="s">
        <v>698</v>
      </c>
      <c r="S648" s="243"/>
      <c r="T648" s="243"/>
      <c r="V648" s="243"/>
      <c r="W648" s="243"/>
      <c r="Y648" s="243"/>
    </row>
    <row r="649" spans="1:25" outlineLevel="2" x14ac:dyDescent="0.25">
      <c r="A649" s="3" t="s">
        <v>98</v>
      </c>
      <c r="B649" s="3" t="str">
        <f t="shared" si="211"/>
        <v>E315 STM Accessory, Colstrip 2-12</v>
      </c>
      <c r="C649" s="3" t="s">
        <v>9</v>
      </c>
      <c r="D649" s="3"/>
      <c r="E649" s="256">
        <v>43830</v>
      </c>
      <c r="F649" s="61">
        <v>0</v>
      </c>
      <c r="G649" s="300">
        <v>6.5299999999999997E-2</v>
      </c>
      <c r="H649" s="62">
        <v>11167.11</v>
      </c>
      <c r="I649" s="276">
        <f t="shared" si="212"/>
        <v>0</v>
      </c>
      <c r="J649" s="300">
        <v>6.5299999999999997E-2</v>
      </c>
      <c r="K649" s="61">
        <f t="shared" si="213"/>
        <v>0</v>
      </c>
      <c r="L649" s="62">
        <f t="shared" si="197"/>
        <v>-11167.11</v>
      </c>
      <c r="M649" t="s">
        <v>10</v>
      </c>
      <c r="O649" s="3" t="str">
        <f t="shared" si="214"/>
        <v>E315</v>
      </c>
      <c r="P649" s="4"/>
      <c r="Q649" s="245">
        <f t="shared" si="202"/>
        <v>0</v>
      </c>
      <c r="R649" t="s">
        <v>698</v>
      </c>
      <c r="S649" s="243"/>
      <c r="T649" s="243"/>
      <c r="V649" s="243"/>
      <c r="W649" s="243"/>
      <c r="Y649" s="243"/>
    </row>
    <row r="650" spans="1:25" outlineLevel="2" x14ac:dyDescent="0.25">
      <c r="A650" s="3" t="s">
        <v>98</v>
      </c>
      <c r="B650" s="3" t="str">
        <f t="shared" si="211"/>
        <v>E315 STM Accessory, Colstrip 2-1</v>
      </c>
      <c r="C650" s="3" t="s">
        <v>9</v>
      </c>
      <c r="D650" s="3"/>
      <c r="E650" s="256">
        <v>43861</v>
      </c>
      <c r="F650" s="61">
        <v>0</v>
      </c>
      <c r="G650" s="300">
        <v>6.5299999999999997E-2</v>
      </c>
      <c r="H650" s="62">
        <v>0</v>
      </c>
      <c r="I650" s="276">
        <f t="shared" si="212"/>
        <v>0</v>
      </c>
      <c r="J650" s="300">
        <v>6.5299999999999997E-2</v>
      </c>
      <c r="K650" s="61">
        <f t="shared" si="213"/>
        <v>0</v>
      </c>
      <c r="L650" s="62">
        <f t="shared" si="197"/>
        <v>0</v>
      </c>
      <c r="M650" t="s">
        <v>10</v>
      </c>
      <c r="O650" s="3" t="str">
        <f t="shared" si="214"/>
        <v>E315</v>
      </c>
      <c r="P650" s="4"/>
      <c r="Q650" s="245">
        <f t="shared" si="202"/>
        <v>0</v>
      </c>
      <c r="R650" t="s">
        <v>698</v>
      </c>
      <c r="S650" s="243"/>
      <c r="T650" s="243"/>
      <c r="V650" s="243"/>
      <c r="W650" s="243"/>
      <c r="Y650" s="243"/>
    </row>
    <row r="651" spans="1:25" outlineLevel="2" x14ac:dyDescent="0.25">
      <c r="A651" s="3" t="s">
        <v>98</v>
      </c>
      <c r="B651" s="3" t="str">
        <f t="shared" si="211"/>
        <v>E315 STM Accessory, Colstrip 2-2</v>
      </c>
      <c r="C651" s="3" t="s">
        <v>9</v>
      </c>
      <c r="D651" s="3"/>
      <c r="E651" s="256">
        <v>43889</v>
      </c>
      <c r="F651" s="61">
        <v>0</v>
      </c>
      <c r="G651" s="300">
        <v>6.5299999999999997E-2</v>
      </c>
      <c r="H651" s="62">
        <v>0</v>
      </c>
      <c r="I651" s="276">
        <f t="shared" si="212"/>
        <v>0</v>
      </c>
      <c r="J651" s="300">
        <v>6.5299999999999997E-2</v>
      </c>
      <c r="K651" s="61">
        <f t="shared" si="213"/>
        <v>0</v>
      </c>
      <c r="L651" s="62">
        <f t="shared" si="197"/>
        <v>0</v>
      </c>
      <c r="M651" t="s">
        <v>10</v>
      </c>
      <c r="O651" s="3" t="str">
        <f t="shared" si="214"/>
        <v>E315</v>
      </c>
      <c r="P651" s="4"/>
      <c r="Q651" s="245">
        <f t="shared" si="202"/>
        <v>0</v>
      </c>
      <c r="R651" t="s">
        <v>698</v>
      </c>
      <c r="S651" s="243"/>
      <c r="T651" s="243"/>
      <c r="V651" s="243"/>
      <c r="W651" s="243"/>
      <c r="Y651" s="243"/>
    </row>
    <row r="652" spans="1:25" outlineLevel="2" x14ac:dyDescent="0.25">
      <c r="A652" s="3" t="s">
        <v>98</v>
      </c>
      <c r="B652" s="3" t="str">
        <f t="shared" si="211"/>
        <v>E315 STM Accessory, Colstrip 2-3</v>
      </c>
      <c r="C652" s="3" t="s">
        <v>9</v>
      </c>
      <c r="D652" s="3"/>
      <c r="E652" s="256">
        <v>43921</v>
      </c>
      <c r="F652" s="61">
        <v>0</v>
      </c>
      <c r="G652" s="300">
        <v>6.5299999999999997E-2</v>
      </c>
      <c r="H652" s="62">
        <v>0</v>
      </c>
      <c r="I652" s="276">
        <f t="shared" si="212"/>
        <v>0</v>
      </c>
      <c r="J652" s="300">
        <v>6.5299999999999997E-2</v>
      </c>
      <c r="K652" s="61">
        <f t="shared" si="213"/>
        <v>0</v>
      </c>
      <c r="L652" s="62">
        <f t="shared" si="197"/>
        <v>0</v>
      </c>
      <c r="M652" t="s">
        <v>10</v>
      </c>
      <c r="O652" s="3" t="str">
        <f t="shared" si="214"/>
        <v>E315</v>
      </c>
      <c r="P652" s="4"/>
      <c r="Q652" s="245">
        <f t="shared" si="202"/>
        <v>0</v>
      </c>
      <c r="R652" t="s">
        <v>698</v>
      </c>
      <c r="S652" s="243"/>
      <c r="T652" s="243"/>
      <c r="V652" s="243"/>
      <c r="W652" s="243"/>
      <c r="Y652" s="243"/>
    </row>
    <row r="653" spans="1:25" outlineLevel="2" x14ac:dyDescent="0.25">
      <c r="A653" s="3" t="s">
        <v>98</v>
      </c>
      <c r="B653" s="3" t="str">
        <f t="shared" si="211"/>
        <v>E315 STM Accessory, Colstrip 2-4</v>
      </c>
      <c r="C653" s="3" t="s">
        <v>9</v>
      </c>
      <c r="D653" s="3"/>
      <c r="E653" s="256">
        <v>43951</v>
      </c>
      <c r="F653" s="61">
        <v>0</v>
      </c>
      <c r="G653" s="300">
        <v>6.5299999999999997E-2</v>
      </c>
      <c r="H653" s="62">
        <v>0</v>
      </c>
      <c r="I653" s="276">
        <f t="shared" si="212"/>
        <v>0</v>
      </c>
      <c r="J653" s="300">
        <v>6.5299999999999997E-2</v>
      </c>
      <c r="K653" s="61">
        <f t="shared" si="213"/>
        <v>0</v>
      </c>
      <c r="L653" s="62">
        <f t="shared" si="197"/>
        <v>0</v>
      </c>
      <c r="M653" t="s">
        <v>10</v>
      </c>
      <c r="O653" s="3" t="str">
        <f t="shared" si="214"/>
        <v>E315</v>
      </c>
      <c r="P653" s="4"/>
      <c r="Q653" s="245">
        <f t="shared" si="202"/>
        <v>0</v>
      </c>
      <c r="R653" t="s">
        <v>698</v>
      </c>
      <c r="S653" s="243"/>
      <c r="T653" s="243"/>
      <c r="V653" s="243"/>
      <c r="W653" s="243"/>
      <c r="Y653" s="243"/>
    </row>
    <row r="654" spans="1:25" outlineLevel="2" x14ac:dyDescent="0.25">
      <c r="A654" s="3" t="s">
        <v>98</v>
      </c>
      <c r="B654" s="3" t="str">
        <f t="shared" si="211"/>
        <v>E315 STM Accessory, Colstrip 2-5</v>
      </c>
      <c r="C654" s="3" t="s">
        <v>9</v>
      </c>
      <c r="D654" s="3"/>
      <c r="E654" s="256">
        <v>43982</v>
      </c>
      <c r="F654" s="61">
        <v>0</v>
      </c>
      <c r="G654" s="300">
        <v>6.5299999999999997E-2</v>
      </c>
      <c r="H654" s="62">
        <v>0</v>
      </c>
      <c r="I654" s="276">
        <f t="shared" si="212"/>
        <v>0</v>
      </c>
      <c r="J654" s="300">
        <v>6.5299999999999997E-2</v>
      </c>
      <c r="K654" s="61">
        <f t="shared" si="213"/>
        <v>0</v>
      </c>
      <c r="L654" s="62">
        <f t="shared" si="197"/>
        <v>0</v>
      </c>
      <c r="M654" t="s">
        <v>10</v>
      </c>
      <c r="O654" s="3" t="str">
        <f t="shared" si="214"/>
        <v>E315</v>
      </c>
      <c r="P654" s="4"/>
      <c r="Q654" s="245">
        <f t="shared" si="202"/>
        <v>0</v>
      </c>
      <c r="R654" t="s">
        <v>698</v>
      </c>
      <c r="S654" s="243"/>
      <c r="T654" s="243"/>
      <c r="V654" s="243"/>
      <c r="W654" s="243"/>
      <c r="Y654" s="243"/>
    </row>
    <row r="655" spans="1:25" outlineLevel="2" x14ac:dyDescent="0.25">
      <c r="A655" s="3" t="s">
        <v>98</v>
      </c>
      <c r="B655" s="3" t="str">
        <f t="shared" si="211"/>
        <v>E315 STM Accessory, Colstrip 2-6</v>
      </c>
      <c r="C655" s="3" t="s">
        <v>9</v>
      </c>
      <c r="D655" s="3"/>
      <c r="E655" s="256">
        <v>44012</v>
      </c>
      <c r="F655" s="61">
        <v>0</v>
      </c>
      <c r="G655" s="300">
        <v>6.5299999999999997E-2</v>
      </c>
      <c r="H655" s="62">
        <v>0</v>
      </c>
      <c r="I655" s="276">
        <f t="shared" si="212"/>
        <v>0</v>
      </c>
      <c r="J655" s="300">
        <v>6.5299999999999997E-2</v>
      </c>
      <c r="K655" s="61">
        <f t="shared" si="213"/>
        <v>0</v>
      </c>
      <c r="L655" s="62">
        <f t="shared" si="197"/>
        <v>0</v>
      </c>
      <c r="M655" t="s">
        <v>10</v>
      </c>
      <c r="O655" s="3" t="str">
        <f t="shared" si="214"/>
        <v>E315</v>
      </c>
      <c r="P655" s="4"/>
      <c r="Q655" s="245">
        <f t="shared" si="202"/>
        <v>0</v>
      </c>
      <c r="R655" t="s">
        <v>698</v>
      </c>
      <c r="S655" s="243">
        <f>AVERAGE(F644:F655)-F655</f>
        <v>1709007.8541666667</v>
      </c>
      <c r="T655" s="243">
        <f>AVERAGE(I644:I655)-I655</f>
        <v>0</v>
      </c>
      <c r="V655" s="243"/>
      <c r="W655" s="243"/>
      <c r="Y655" s="243"/>
    </row>
    <row r="656" spans="1:25" ht="15.75" outlineLevel="1" thickBot="1" x14ac:dyDescent="0.3">
      <c r="A656" s="5" t="s">
        <v>99</v>
      </c>
      <c r="C656" s="14" t="s">
        <v>12</v>
      </c>
      <c r="E656" s="255" t="s">
        <v>5</v>
      </c>
      <c r="F656" s="8"/>
      <c r="G656" s="299"/>
      <c r="H656" s="15">
        <f>SUBTOTAL(9,H644:H655)</f>
        <v>122754.73</v>
      </c>
      <c r="I656" s="275"/>
      <c r="J656" s="299"/>
      <c r="K656" s="10">
        <f>SUBTOTAL(9,K644:K655)</f>
        <v>0</v>
      </c>
      <c r="L656" s="264">
        <f>SUBTOTAL(9,L644:L655)</f>
        <v>-122754.73</v>
      </c>
      <c r="O656" s="3" t="str">
        <f>LEFT(A656,5)</f>
        <v xml:space="preserve">E315 </v>
      </c>
      <c r="P656" s="4">
        <f>-L656</f>
        <v>122754.73</v>
      </c>
      <c r="Q656" s="245">
        <f t="shared" si="202"/>
        <v>0</v>
      </c>
      <c r="S656" s="243"/>
    </row>
    <row r="657" spans="1:25" ht="15.75" outlineLevel="2" thickTop="1" x14ac:dyDescent="0.25">
      <c r="A657" s="3" t="s">
        <v>100</v>
      </c>
      <c r="B657" s="3" t="str">
        <f t="shared" ref="B657:B668" si="215">CONCATENATE(A657,"-",MONTH(E657))</f>
        <v>E315 STM Accessory, Colstrip 3-7</v>
      </c>
      <c r="C657" s="3" t="s">
        <v>9</v>
      </c>
      <c r="D657" s="3"/>
      <c r="E657" s="256">
        <v>43676</v>
      </c>
      <c r="F657" s="61">
        <v>7573632.25</v>
      </c>
      <c r="G657" s="300">
        <v>4.0099999999999997E-2</v>
      </c>
      <c r="H657" s="62">
        <v>25308.560000000001</v>
      </c>
      <c r="I657" s="276">
        <f t="shared" ref="I657:I668" si="216">VLOOKUP(CONCATENATE(A657,"-6"),$B$8:$F$2996,5,FALSE)</f>
        <v>7792473.8200000003</v>
      </c>
      <c r="J657" s="300">
        <v>4.0099999999999997E-2</v>
      </c>
      <c r="K657" s="59">
        <f t="shared" ref="K657:K668" si="217">I657*J657/12</f>
        <v>26039.850015166667</v>
      </c>
      <c r="L657" s="62">
        <f t="shared" si="197"/>
        <v>731.29</v>
      </c>
      <c r="M657" t="s">
        <v>10</v>
      </c>
      <c r="O657" s="3" t="str">
        <f t="shared" ref="O657:O668" si="218">LEFT(A657,4)</f>
        <v>E315</v>
      </c>
      <c r="P657" s="4"/>
      <c r="Q657" s="245">
        <f t="shared" si="202"/>
        <v>0</v>
      </c>
      <c r="R657" t="s">
        <v>699</v>
      </c>
      <c r="S657" s="243"/>
      <c r="T657" s="243"/>
      <c r="V657" s="243"/>
      <c r="W657" s="243"/>
      <c r="Y657" s="243"/>
    </row>
    <row r="658" spans="1:25" outlineLevel="2" x14ac:dyDescent="0.25">
      <c r="A658" s="3" t="s">
        <v>100</v>
      </c>
      <c r="B658" s="3" t="str">
        <f t="shared" si="215"/>
        <v>E315 STM Accessory, Colstrip 3-8</v>
      </c>
      <c r="C658" s="3" t="s">
        <v>9</v>
      </c>
      <c r="D658" s="3"/>
      <c r="E658" s="256">
        <v>43708</v>
      </c>
      <c r="F658" s="61">
        <v>7592272.46</v>
      </c>
      <c r="G658" s="300">
        <v>4.0099999999999997E-2</v>
      </c>
      <c r="H658" s="62">
        <v>25339.7</v>
      </c>
      <c r="I658" s="276">
        <f t="shared" si="216"/>
        <v>7792473.8200000003</v>
      </c>
      <c r="J658" s="300">
        <v>4.0099999999999997E-2</v>
      </c>
      <c r="K658" s="61">
        <f t="shared" si="217"/>
        <v>26039.850015166667</v>
      </c>
      <c r="L658" s="62">
        <f t="shared" si="197"/>
        <v>700.15</v>
      </c>
      <c r="M658" t="s">
        <v>10</v>
      </c>
      <c r="O658" s="3" t="str">
        <f t="shared" si="218"/>
        <v>E315</v>
      </c>
      <c r="P658" s="4"/>
      <c r="Q658" s="245">
        <f t="shared" si="202"/>
        <v>0</v>
      </c>
      <c r="R658" t="s">
        <v>699</v>
      </c>
      <c r="S658" s="243"/>
      <c r="T658" s="243"/>
      <c r="V658" s="243"/>
      <c r="W658" s="243"/>
      <c r="Y658" s="243"/>
    </row>
    <row r="659" spans="1:25" outlineLevel="2" x14ac:dyDescent="0.25">
      <c r="A659" s="3" t="s">
        <v>100</v>
      </c>
      <c r="B659" s="3" t="str">
        <f t="shared" si="215"/>
        <v>E315 STM Accessory, Colstrip 3-9</v>
      </c>
      <c r="C659" s="3" t="s">
        <v>9</v>
      </c>
      <c r="D659" s="3"/>
      <c r="E659" s="256">
        <v>43738</v>
      </c>
      <c r="F659" s="61">
        <v>7586927.9000000004</v>
      </c>
      <c r="G659" s="300">
        <v>4.0099999999999997E-2</v>
      </c>
      <c r="H659" s="62">
        <v>25361.91</v>
      </c>
      <c r="I659" s="276">
        <f t="shared" si="216"/>
        <v>7792473.8200000003</v>
      </c>
      <c r="J659" s="300">
        <v>4.0099999999999997E-2</v>
      </c>
      <c r="K659" s="61">
        <f t="shared" si="217"/>
        <v>26039.850015166667</v>
      </c>
      <c r="L659" s="62">
        <f t="shared" si="197"/>
        <v>677.94</v>
      </c>
      <c r="M659" t="s">
        <v>10</v>
      </c>
      <c r="O659" s="3" t="str">
        <f t="shared" si="218"/>
        <v>E315</v>
      </c>
      <c r="P659" s="4"/>
      <c r="Q659" s="245">
        <f t="shared" si="202"/>
        <v>0</v>
      </c>
      <c r="R659" t="s">
        <v>699</v>
      </c>
      <c r="S659" s="243"/>
      <c r="T659" s="243"/>
      <c r="V659" s="243"/>
      <c r="W659" s="243"/>
      <c r="Y659" s="243"/>
    </row>
    <row r="660" spans="1:25" outlineLevel="2" x14ac:dyDescent="0.25">
      <c r="A660" s="3" t="s">
        <v>100</v>
      </c>
      <c r="B660" s="3" t="str">
        <f t="shared" si="215"/>
        <v>E315 STM Accessory, Colstrip 3-10</v>
      </c>
      <c r="C660" s="3" t="s">
        <v>9</v>
      </c>
      <c r="D660" s="3"/>
      <c r="E660" s="256">
        <v>43769</v>
      </c>
      <c r="F660" s="61">
        <v>7638569.54</v>
      </c>
      <c r="G660" s="300">
        <v>4.0099999999999997E-2</v>
      </c>
      <c r="H660" s="62">
        <v>25439.270000000004</v>
      </c>
      <c r="I660" s="276">
        <f t="shared" si="216"/>
        <v>7792473.8200000003</v>
      </c>
      <c r="J660" s="300">
        <v>4.0099999999999997E-2</v>
      </c>
      <c r="K660" s="61">
        <f t="shared" si="217"/>
        <v>26039.850015166667</v>
      </c>
      <c r="L660" s="62">
        <f t="shared" ref="L660:L723" si="219">ROUND(K660-H660,2)</f>
        <v>600.58000000000004</v>
      </c>
      <c r="M660" t="s">
        <v>10</v>
      </c>
      <c r="O660" s="3" t="str">
        <f t="shared" si="218"/>
        <v>E315</v>
      </c>
      <c r="P660" s="4"/>
      <c r="Q660" s="245">
        <f t="shared" si="202"/>
        <v>0</v>
      </c>
      <c r="R660" t="s">
        <v>699</v>
      </c>
      <c r="S660" s="243"/>
      <c r="T660" s="243"/>
      <c r="V660" s="243"/>
      <c r="W660" s="243"/>
      <c r="Y660" s="243"/>
    </row>
    <row r="661" spans="1:25" outlineLevel="2" x14ac:dyDescent="0.25">
      <c r="A661" s="3" t="s">
        <v>100</v>
      </c>
      <c r="B661" s="3" t="str">
        <f t="shared" si="215"/>
        <v>E315 STM Accessory, Colstrip 3-11</v>
      </c>
      <c r="C661" s="3" t="s">
        <v>9</v>
      </c>
      <c r="D661" s="3"/>
      <c r="E661" s="256">
        <v>43799</v>
      </c>
      <c r="F661" s="61">
        <v>7640891.6600000001</v>
      </c>
      <c r="G661" s="300">
        <v>4.0099999999999997E-2</v>
      </c>
      <c r="H661" s="62">
        <v>25529.440000000002</v>
      </c>
      <c r="I661" s="276">
        <f t="shared" si="216"/>
        <v>7792473.8200000003</v>
      </c>
      <c r="J661" s="300">
        <v>4.0099999999999997E-2</v>
      </c>
      <c r="K661" s="61">
        <f t="shared" si="217"/>
        <v>26039.850015166667</v>
      </c>
      <c r="L661" s="62">
        <f t="shared" si="219"/>
        <v>510.41</v>
      </c>
      <c r="M661" t="s">
        <v>10</v>
      </c>
      <c r="O661" s="3" t="str">
        <f t="shared" si="218"/>
        <v>E315</v>
      </c>
      <c r="P661" s="4"/>
      <c r="Q661" s="245">
        <f t="shared" si="202"/>
        <v>0</v>
      </c>
      <c r="R661" t="s">
        <v>699</v>
      </c>
      <c r="S661" s="243"/>
      <c r="T661" s="243"/>
      <c r="V661" s="243"/>
      <c r="W661" s="243"/>
      <c r="Y661" s="243"/>
    </row>
    <row r="662" spans="1:25" outlineLevel="2" x14ac:dyDescent="0.25">
      <c r="A662" s="3" t="s">
        <v>100</v>
      </c>
      <c r="B662" s="3" t="str">
        <f t="shared" si="215"/>
        <v>E315 STM Accessory, Colstrip 3-12</v>
      </c>
      <c r="C662" s="3" t="s">
        <v>9</v>
      </c>
      <c r="D662" s="3"/>
      <c r="E662" s="256">
        <v>43830</v>
      </c>
      <c r="F662" s="61">
        <v>7661589.3799999999</v>
      </c>
      <c r="G662" s="300">
        <v>4.0099999999999997E-2</v>
      </c>
      <c r="H662" s="62">
        <v>25567.89</v>
      </c>
      <c r="I662" s="276">
        <f t="shared" si="216"/>
        <v>7792473.8200000003</v>
      </c>
      <c r="J662" s="300">
        <v>4.0099999999999997E-2</v>
      </c>
      <c r="K662" s="61">
        <f t="shared" si="217"/>
        <v>26039.850015166667</v>
      </c>
      <c r="L662" s="62">
        <f t="shared" si="219"/>
        <v>471.96</v>
      </c>
      <c r="M662" t="s">
        <v>10</v>
      </c>
      <c r="O662" s="3" t="str">
        <f t="shared" si="218"/>
        <v>E315</v>
      </c>
      <c r="P662" s="4"/>
      <c r="Q662" s="245">
        <f t="shared" si="202"/>
        <v>0</v>
      </c>
      <c r="R662" t="s">
        <v>699</v>
      </c>
      <c r="S662" s="243"/>
      <c r="T662" s="243"/>
      <c r="V662" s="243"/>
      <c r="W662" s="243"/>
      <c r="Y662" s="243"/>
    </row>
    <row r="663" spans="1:25" outlineLevel="2" x14ac:dyDescent="0.25">
      <c r="A663" s="3" t="s">
        <v>100</v>
      </c>
      <c r="B663" s="3" t="str">
        <f t="shared" si="215"/>
        <v>E315 STM Accessory, Colstrip 3-1</v>
      </c>
      <c r="C663" s="3" t="s">
        <v>9</v>
      </c>
      <c r="D663" s="3"/>
      <c r="E663" s="256">
        <v>43861</v>
      </c>
      <c r="F663" s="61">
        <v>7691616.5700000003</v>
      </c>
      <c r="G663" s="300">
        <v>4.0099999999999997E-2</v>
      </c>
      <c r="H663" s="62">
        <v>25652.65</v>
      </c>
      <c r="I663" s="276">
        <f t="shared" si="216"/>
        <v>7792473.8200000003</v>
      </c>
      <c r="J663" s="300">
        <v>4.0099999999999997E-2</v>
      </c>
      <c r="K663" s="61">
        <f t="shared" si="217"/>
        <v>26039.850015166667</v>
      </c>
      <c r="L663" s="62">
        <f t="shared" si="219"/>
        <v>387.2</v>
      </c>
      <c r="M663" t="s">
        <v>10</v>
      </c>
      <c r="O663" s="3" t="str">
        <f t="shared" si="218"/>
        <v>E315</v>
      </c>
      <c r="P663" s="4"/>
      <c r="Q663" s="245">
        <f t="shared" si="202"/>
        <v>0</v>
      </c>
      <c r="R663" t="s">
        <v>699</v>
      </c>
      <c r="S663" s="243"/>
      <c r="T663" s="243"/>
      <c r="V663" s="243"/>
      <c r="W663" s="243"/>
      <c r="Y663" s="243"/>
    </row>
    <row r="664" spans="1:25" outlineLevel="2" x14ac:dyDescent="0.25">
      <c r="A664" s="3" t="s">
        <v>100</v>
      </c>
      <c r="B664" s="3" t="str">
        <f t="shared" si="215"/>
        <v>E315 STM Accessory, Colstrip 3-2</v>
      </c>
      <c r="C664" s="3" t="s">
        <v>9</v>
      </c>
      <c r="D664" s="3"/>
      <c r="E664" s="256">
        <v>43889</v>
      </c>
      <c r="F664" s="61">
        <v>7693854.6500000004</v>
      </c>
      <c r="G664" s="300">
        <v>4.0099999999999997E-2</v>
      </c>
      <c r="H664" s="62">
        <v>25706.560000000001</v>
      </c>
      <c r="I664" s="276">
        <f t="shared" si="216"/>
        <v>7792473.8200000003</v>
      </c>
      <c r="J664" s="300">
        <v>4.0099999999999997E-2</v>
      </c>
      <c r="K664" s="61">
        <f t="shared" si="217"/>
        <v>26039.850015166667</v>
      </c>
      <c r="L664" s="62">
        <f t="shared" si="219"/>
        <v>333.29</v>
      </c>
      <c r="M664" t="s">
        <v>10</v>
      </c>
      <c r="O664" s="3" t="str">
        <f t="shared" si="218"/>
        <v>E315</v>
      </c>
      <c r="P664" s="4"/>
      <c r="Q664" s="245">
        <f t="shared" si="202"/>
        <v>0</v>
      </c>
      <c r="R664" t="s">
        <v>699</v>
      </c>
      <c r="S664" s="243"/>
      <c r="T664" s="243"/>
      <c r="V664" s="243"/>
      <c r="W664" s="243"/>
      <c r="Y664" s="243"/>
    </row>
    <row r="665" spans="1:25" outlineLevel="2" x14ac:dyDescent="0.25">
      <c r="A665" s="3" t="s">
        <v>100</v>
      </c>
      <c r="B665" s="3" t="str">
        <f t="shared" si="215"/>
        <v>E315 STM Accessory, Colstrip 3-3</v>
      </c>
      <c r="C665" s="3" t="s">
        <v>9</v>
      </c>
      <c r="D665" s="3"/>
      <c r="E665" s="256">
        <v>43921</v>
      </c>
      <c r="F665" s="61">
        <v>7693854.6500000004</v>
      </c>
      <c r="G665" s="300">
        <v>4.0099999999999997E-2</v>
      </c>
      <c r="H665" s="62">
        <v>25710.300000000003</v>
      </c>
      <c r="I665" s="276">
        <f t="shared" si="216"/>
        <v>7792473.8200000003</v>
      </c>
      <c r="J665" s="300">
        <v>4.0099999999999997E-2</v>
      </c>
      <c r="K665" s="61">
        <f t="shared" si="217"/>
        <v>26039.850015166667</v>
      </c>
      <c r="L665" s="62">
        <f t="shared" si="219"/>
        <v>329.55</v>
      </c>
      <c r="M665" t="s">
        <v>10</v>
      </c>
      <c r="O665" s="3" t="str">
        <f t="shared" si="218"/>
        <v>E315</v>
      </c>
      <c r="P665" s="4"/>
      <c r="Q665" s="245">
        <f t="shared" si="202"/>
        <v>0</v>
      </c>
      <c r="R665" t="s">
        <v>699</v>
      </c>
      <c r="S665" s="243"/>
      <c r="T665" s="243"/>
      <c r="V665" s="243"/>
      <c r="W665" s="243"/>
      <c r="Y665" s="243"/>
    </row>
    <row r="666" spans="1:25" outlineLevel="2" x14ac:dyDescent="0.25">
      <c r="A666" s="3" t="s">
        <v>100</v>
      </c>
      <c r="B666" s="3" t="str">
        <f t="shared" si="215"/>
        <v>E315 STM Accessory, Colstrip 3-4</v>
      </c>
      <c r="C666" s="3" t="s">
        <v>9</v>
      </c>
      <c r="D666" s="3"/>
      <c r="E666" s="256">
        <v>43951</v>
      </c>
      <c r="F666" s="61">
        <v>7693854.6500000004</v>
      </c>
      <c r="G666" s="300">
        <v>4.0099999999999997E-2</v>
      </c>
      <c r="H666" s="62">
        <v>25710.300000000003</v>
      </c>
      <c r="I666" s="276">
        <f t="shared" si="216"/>
        <v>7792473.8200000003</v>
      </c>
      <c r="J666" s="300">
        <v>4.0099999999999997E-2</v>
      </c>
      <c r="K666" s="61">
        <f t="shared" si="217"/>
        <v>26039.850015166667</v>
      </c>
      <c r="L666" s="62">
        <f t="shared" si="219"/>
        <v>329.55</v>
      </c>
      <c r="M666" t="s">
        <v>10</v>
      </c>
      <c r="O666" s="3" t="str">
        <f t="shared" si="218"/>
        <v>E315</v>
      </c>
      <c r="P666" s="4"/>
      <c r="Q666" s="245">
        <f t="shared" si="202"/>
        <v>0</v>
      </c>
      <c r="R666" t="s">
        <v>699</v>
      </c>
      <c r="S666" s="243"/>
      <c r="T666" s="243"/>
      <c r="V666" s="243"/>
      <c r="W666" s="243"/>
      <c r="Y666" s="243"/>
    </row>
    <row r="667" spans="1:25" outlineLevel="2" x14ac:dyDescent="0.25">
      <c r="A667" s="3" t="s">
        <v>100</v>
      </c>
      <c r="B667" s="3" t="str">
        <f t="shared" si="215"/>
        <v>E315 STM Accessory, Colstrip 3-5</v>
      </c>
      <c r="C667" s="3" t="s">
        <v>9</v>
      </c>
      <c r="D667" s="3"/>
      <c r="E667" s="256">
        <v>43982</v>
      </c>
      <c r="F667" s="61">
        <v>7693854.6500000004</v>
      </c>
      <c r="G667" s="300">
        <v>4.0099999999999997E-2</v>
      </c>
      <c r="H667" s="62">
        <v>25710.300000000003</v>
      </c>
      <c r="I667" s="276">
        <f t="shared" si="216"/>
        <v>7792473.8200000003</v>
      </c>
      <c r="J667" s="300">
        <v>4.0099999999999997E-2</v>
      </c>
      <c r="K667" s="61">
        <f t="shared" si="217"/>
        <v>26039.850015166667</v>
      </c>
      <c r="L667" s="62">
        <f t="shared" si="219"/>
        <v>329.55</v>
      </c>
      <c r="M667" t="s">
        <v>10</v>
      </c>
      <c r="O667" s="3" t="str">
        <f t="shared" si="218"/>
        <v>E315</v>
      </c>
      <c r="P667" s="4"/>
      <c r="Q667" s="245">
        <f t="shared" si="202"/>
        <v>0</v>
      </c>
      <c r="R667" t="s">
        <v>699</v>
      </c>
      <c r="S667" s="243"/>
      <c r="T667" s="243"/>
      <c r="V667" s="243"/>
      <c r="W667" s="243"/>
      <c r="Y667" s="243"/>
    </row>
    <row r="668" spans="1:25" outlineLevel="2" x14ac:dyDescent="0.25">
      <c r="A668" s="3" t="s">
        <v>100</v>
      </c>
      <c r="B668" s="3" t="str">
        <f t="shared" si="215"/>
        <v>E315 STM Accessory, Colstrip 3-6</v>
      </c>
      <c r="C668" s="3" t="s">
        <v>9</v>
      </c>
      <c r="D668" s="3"/>
      <c r="E668" s="256">
        <v>44012</v>
      </c>
      <c r="F668" s="61">
        <v>7792473.8200000003</v>
      </c>
      <c r="G668" s="300">
        <v>4.0099999999999997E-2</v>
      </c>
      <c r="H668" s="62">
        <v>25875.07</v>
      </c>
      <c r="I668" s="276">
        <f t="shared" si="216"/>
        <v>7792473.8200000003</v>
      </c>
      <c r="J668" s="300">
        <v>4.0099999999999997E-2</v>
      </c>
      <c r="K668" s="61">
        <f t="shared" si="217"/>
        <v>26039.850015166667</v>
      </c>
      <c r="L668" s="62">
        <f t="shared" si="219"/>
        <v>164.78</v>
      </c>
      <c r="M668" t="s">
        <v>10</v>
      </c>
      <c r="O668" s="3" t="str">
        <f t="shared" si="218"/>
        <v>E315</v>
      </c>
      <c r="P668" s="4"/>
      <c r="Q668" s="245">
        <f t="shared" si="202"/>
        <v>7792473.8200000003</v>
      </c>
      <c r="R668" t="s">
        <v>699</v>
      </c>
      <c r="S668" s="243">
        <f>AVERAGE(F657:F668)-F668</f>
        <v>-129691.13833333272</v>
      </c>
      <c r="T668" s="243">
        <f>AVERAGE(I657:I668)-I668</f>
        <v>0</v>
      </c>
      <c r="V668" s="243"/>
      <c r="W668" s="243"/>
      <c r="Y668" s="243"/>
    </row>
    <row r="669" spans="1:25" ht="15.75" outlineLevel="1" thickBot="1" x14ac:dyDescent="0.3">
      <c r="A669" s="5" t="s">
        <v>101</v>
      </c>
      <c r="C669" s="14" t="s">
        <v>12</v>
      </c>
      <c r="E669" s="255" t="s">
        <v>5</v>
      </c>
      <c r="F669" s="8"/>
      <c r="G669" s="299"/>
      <c r="H669" s="15">
        <f>SUBTOTAL(9,H657:H668)</f>
        <v>306911.95</v>
      </c>
      <c r="I669" s="275"/>
      <c r="J669" s="299"/>
      <c r="K669" s="10">
        <f>SUBTOTAL(9,K657:K668)</f>
        <v>312478.20018200006</v>
      </c>
      <c r="L669" s="264">
        <f>SUBTOTAL(9,L657:L668)</f>
        <v>5566.25</v>
      </c>
      <c r="O669" s="3" t="str">
        <f>LEFT(A669,5)</f>
        <v xml:space="preserve">E315 </v>
      </c>
      <c r="P669" s="4">
        <f>-L669</f>
        <v>-5566.25</v>
      </c>
      <c r="Q669" s="245">
        <f t="shared" si="202"/>
        <v>0</v>
      </c>
      <c r="S669" s="243"/>
    </row>
    <row r="670" spans="1:25" ht="15.75" outlineLevel="2" thickTop="1" x14ac:dyDescent="0.25">
      <c r="A670" s="3" t="s">
        <v>102</v>
      </c>
      <c r="B670" s="3" t="str">
        <f t="shared" ref="B670:B681" si="220">CONCATENATE(A670,"-",MONTH(E670))</f>
        <v>E315 STM Accessory, Colstrip 3-4 Cm-7</v>
      </c>
      <c r="C670" s="3" t="s">
        <v>9</v>
      </c>
      <c r="D670" s="3"/>
      <c r="E670" s="256">
        <v>43676</v>
      </c>
      <c r="F670" s="61">
        <v>7639006.2400000002</v>
      </c>
      <c r="G670" s="300">
        <v>3.5499999999999997E-2</v>
      </c>
      <c r="H670" s="62">
        <v>22598.720000000001</v>
      </c>
      <c r="I670" s="276">
        <f t="shared" ref="I670:I681" si="221">VLOOKUP(CONCATENATE(A670,"-6"),$B$8:$F$2996,5,FALSE)</f>
        <v>7690054.2699999996</v>
      </c>
      <c r="J670" s="300">
        <v>3.5499999999999997E-2</v>
      </c>
      <c r="K670" s="59">
        <f t="shared" ref="K670:K681" si="222">I670*J670/12</f>
        <v>22749.74388208333</v>
      </c>
      <c r="L670" s="62">
        <f t="shared" si="219"/>
        <v>151.02000000000001</v>
      </c>
      <c r="M670" t="s">
        <v>10</v>
      </c>
      <c r="O670" s="3" t="str">
        <f t="shared" ref="O670:O681" si="223">LEFT(A670,4)</f>
        <v>E315</v>
      </c>
      <c r="P670" s="4"/>
      <c r="Q670" s="245">
        <f t="shared" si="202"/>
        <v>0</v>
      </c>
      <c r="R670" t="s">
        <v>699</v>
      </c>
      <c r="S670" s="243"/>
      <c r="T670" s="243"/>
      <c r="V670" s="243"/>
      <c r="W670" s="243"/>
      <c r="Y670" s="243"/>
    </row>
    <row r="671" spans="1:25" outlineLevel="2" x14ac:dyDescent="0.25">
      <c r="A671" s="3" t="s">
        <v>102</v>
      </c>
      <c r="B671" s="3" t="str">
        <f t="shared" si="220"/>
        <v>E315 STM Accessory, Colstrip 3-4 Cm-8</v>
      </c>
      <c r="C671" s="3" t="s">
        <v>9</v>
      </c>
      <c r="D671" s="3"/>
      <c r="E671" s="256">
        <v>43708</v>
      </c>
      <c r="F671" s="61">
        <v>7639006.2400000002</v>
      </c>
      <c r="G671" s="300">
        <v>3.5499999999999997E-2</v>
      </c>
      <c r="H671" s="62">
        <v>22598.720000000001</v>
      </c>
      <c r="I671" s="276">
        <f t="shared" si="221"/>
        <v>7690054.2699999996</v>
      </c>
      <c r="J671" s="300">
        <v>3.5499999999999997E-2</v>
      </c>
      <c r="K671" s="61">
        <f t="shared" si="222"/>
        <v>22749.74388208333</v>
      </c>
      <c r="L671" s="62">
        <f t="shared" si="219"/>
        <v>151.02000000000001</v>
      </c>
      <c r="M671" t="s">
        <v>10</v>
      </c>
      <c r="O671" s="3" t="str">
        <f t="shared" si="223"/>
        <v>E315</v>
      </c>
      <c r="P671" s="4"/>
      <c r="Q671" s="245">
        <f t="shared" si="202"/>
        <v>0</v>
      </c>
      <c r="R671" t="s">
        <v>699</v>
      </c>
      <c r="S671" s="243"/>
      <c r="T671" s="243"/>
      <c r="V671" s="243"/>
      <c r="W671" s="243"/>
      <c r="Y671" s="243"/>
    </row>
    <row r="672" spans="1:25" outlineLevel="2" x14ac:dyDescent="0.25">
      <c r="A672" s="3" t="s">
        <v>102</v>
      </c>
      <c r="B672" s="3" t="str">
        <f t="shared" si="220"/>
        <v>E315 STM Accessory, Colstrip 3-4 Cm-9</v>
      </c>
      <c r="C672" s="3" t="s">
        <v>9</v>
      </c>
      <c r="D672" s="3"/>
      <c r="E672" s="256">
        <v>43738</v>
      </c>
      <c r="F672" s="61">
        <v>7639006.2400000002</v>
      </c>
      <c r="G672" s="300">
        <v>3.5499999999999997E-2</v>
      </c>
      <c r="H672" s="62">
        <v>22598.720000000001</v>
      </c>
      <c r="I672" s="276">
        <f t="shared" si="221"/>
        <v>7690054.2699999996</v>
      </c>
      <c r="J672" s="300">
        <v>3.5499999999999997E-2</v>
      </c>
      <c r="K672" s="61">
        <f t="shared" si="222"/>
        <v>22749.74388208333</v>
      </c>
      <c r="L672" s="62">
        <f t="shared" si="219"/>
        <v>151.02000000000001</v>
      </c>
      <c r="M672" t="s">
        <v>10</v>
      </c>
      <c r="O672" s="3" t="str">
        <f t="shared" si="223"/>
        <v>E315</v>
      </c>
      <c r="P672" s="4"/>
      <c r="Q672" s="245">
        <f t="shared" ref="Q672:Q735" si="224">IF(E672=DATE(2020,6,30),I672,0)</f>
        <v>0</v>
      </c>
      <c r="R672" t="s">
        <v>699</v>
      </c>
      <c r="S672" s="243"/>
      <c r="T672" s="243"/>
      <c r="V672" s="243"/>
      <c r="W672" s="243"/>
      <c r="Y672" s="243"/>
    </row>
    <row r="673" spans="1:25" outlineLevel="2" x14ac:dyDescent="0.25">
      <c r="A673" s="3" t="s">
        <v>102</v>
      </c>
      <c r="B673" s="3" t="str">
        <f t="shared" si="220"/>
        <v>E315 STM Accessory, Colstrip 3-4 Cm-10</v>
      </c>
      <c r="C673" s="3" t="s">
        <v>9</v>
      </c>
      <c r="D673" s="3"/>
      <c r="E673" s="256">
        <v>43769</v>
      </c>
      <c r="F673" s="61">
        <v>7639006.2400000002</v>
      </c>
      <c r="G673" s="300">
        <v>3.5499999999999997E-2</v>
      </c>
      <c r="H673" s="62">
        <v>22598.720000000001</v>
      </c>
      <c r="I673" s="276">
        <f t="shared" si="221"/>
        <v>7690054.2699999996</v>
      </c>
      <c r="J673" s="300">
        <v>3.5499999999999997E-2</v>
      </c>
      <c r="K673" s="61">
        <f t="shared" si="222"/>
        <v>22749.74388208333</v>
      </c>
      <c r="L673" s="62">
        <f t="shared" si="219"/>
        <v>151.02000000000001</v>
      </c>
      <c r="M673" t="s">
        <v>10</v>
      </c>
      <c r="O673" s="3" t="str">
        <f t="shared" si="223"/>
        <v>E315</v>
      </c>
      <c r="P673" s="4"/>
      <c r="Q673" s="245">
        <f t="shared" si="224"/>
        <v>0</v>
      </c>
      <c r="R673" t="s">
        <v>699</v>
      </c>
      <c r="S673" s="243"/>
      <c r="T673" s="243"/>
      <c r="V673" s="243"/>
      <c r="W673" s="243"/>
      <c r="Y673" s="243"/>
    </row>
    <row r="674" spans="1:25" outlineLevel="2" x14ac:dyDescent="0.25">
      <c r="A674" s="3" t="s">
        <v>102</v>
      </c>
      <c r="B674" s="3" t="str">
        <f t="shared" si="220"/>
        <v>E315 STM Accessory, Colstrip 3-4 Cm-11</v>
      </c>
      <c r="C674" s="3" t="s">
        <v>9</v>
      </c>
      <c r="D674" s="3"/>
      <c r="E674" s="256">
        <v>43799</v>
      </c>
      <c r="F674" s="61">
        <v>7639006.2400000002</v>
      </c>
      <c r="G674" s="300">
        <v>3.5499999999999997E-2</v>
      </c>
      <c r="H674" s="62">
        <v>22598.720000000001</v>
      </c>
      <c r="I674" s="276">
        <f t="shared" si="221"/>
        <v>7690054.2699999996</v>
      </c>
      <c r="J674" s="300">
        <v>3.5499999999999997E-2</v>
      </c>
      <c r="K674" s="61">
        <f t="shared" si="222"/>
        <v>22749.74388208333</v>
      </c>
      <c r="L674" s="62">
        <f t="shared" si="219"/>
        <v>151.02000000000001</v>
      </c>
      <c r="M674" t="s">
        <v>10</v>
      </c>
      <c r="O674" s="3" t="str">
        <f t="shared" si="223"/>
        <v>E315</v>
      </c>
      <c r="P674" s="4"/>
      <c r="Q674" s="245">
        <f t="shared" si="224"/>
        <v>0</v>
      </c>
      <c r="R674" t="s">
        <v>699</v>
      </c>
      <c r="S674" s="243"/>
      <c r="T674" s="243"/>
      <c r="V674" s="243"/>
      <c r="W674" s="243"/>
      <c r="Y674" s="243"/>
    </row>
    <row r="675" spans="1:25" outlineLevel="2" x14ac:dyDescent="0.25">
      <c r="A675" s="3" t="s">
        <v>102</v>
      </c>
      <c r="B675" s="3" t="str">
        <f t="shared" si="220"/>
        <v>E315 STM Accessory, Colstrip 3-4 Cm-12</v>
      </c>
      <c r="C675" s="3" t="s">
        <v>9</v>
      </c>
      <c r="D675" s="3"/>
      <c r="E675" s="256">
        <v>43830</v>
      </c>
      <c r="F675" s="61">
        <v>7639006.2400000002</v>
      </c>
      <c r="G675" s="300">
        <v>3.5499999999999997E-2</v>
      </c>
      <c r="H675" s="62">
        <v>22598.720000000001</v>
      </c>
      <c r="I675" s="276">
        <f t="shared" si="221"/>
        <v>7690054.2699999996</v>
      </c>
      <c r="J675" s="300">
        <v>3.5499999999999997E-2</v>
      </c>
      <c r="K675" s="61">
        <f t="shared" si="222"/>
        <v>22749.74388208333</v>
      </c>
      <c r="L675" s="62">
        <f t="shared" si="219"/>
        <v>151.02000000000001</v>
      </c>
      <c r="M675" t="s">
        <v>10</v>
      </c>
      <c r="O675" s="3" t="str">
        <f t="shared" si="223"/>
        <v>E315</v>
      </c>
      <c r="P675" s="4"/>
      <c r="Q675" s="245">
        <f t="shared" si="224"/>
        <v>0</v>
      </c>
      <c r="R675" t="s">
        <v>699</v>
      </c>
      <c r="S675" s="243"/>
      <c r="T675" s="243"/>
      <c r="V675" s="243"/>
      <c r="W675" s="243"/>
      <c r="Y675" s="243"/>
    </row>
    <row r="676" spans="1:25" outlineLevel="2" x14ac:dyDescent="0.25">
      <c r="A676" s="3" t="s">
        <v>102</v>
      </c>
      <c r="B676" s="3" t="str">
        <f t="shared" si="220"/>
        <v>E315 STM Accessory, Colstrip 3-4 Cm-1</v>
      </c>
      <c r="C676" s="3" t="s">
        <v>9</v>
      </c>
      <c r="D676" s="3"/>
      <c r="E676" s="256">
        <v>43861</v>
      </c>
      <c r="F676" s="61">
        <v>7627968.96</v>
      </c>
      <c r="G676" s="300">
        <v>3.5499999999999997E-2</v>
      </c>
      <c r="H676" s="62">
        <v>22582.399999999998</v>
      </c>
      <c r="I676" s="276">
        <f t="shared" si="221"/>
        <v>7690054.2699999996</v>
      </c>
      <c r="J676" s="300">
        <v>3.5499999999999997E-2</v>
      </c>
      <c r="K676" s="61">
        <f t="shared" si="222"/>
        <v>22749.74388208333</v>
      </c>
      <c r="L676" s="62">
        <f t="shared" si="219"/>
        <v>167.34</v>
      </c>
      <c r="M676" t="s">
        <v>10</v>
      </c>
      <c r="O676" s="3" t="str">
        <f t="shared" si="223"/>
        <v>E315</v>
      </c>
      <c r="P676" s="4"/>
      <c r="Q676" s="245">
        <f t="shared" si="224"/>
        <v>0</v>
      </c>
      <c r="R676" t="s">
        <v>699</v>
      </c>
      <c r="S676" s="243"/>
      <c r="T676" s="243"/>
      <c r="V676" s="243"/>
      <c r="W676" s="243"/>
      <c r="Y676" s="243"/>
    </row>
    <row r="677" spans="1:25" outlineLevel="2" x14ac:dyDescent="0.25">
      <c r="A677" s="3" t="s">
        <v>102</v>
      </c>
      <c r="B677" s="3" t="str">
        <f t="shared" si="220"/>
        <v>E315 STM Accessory, Colstrip 3-4 Cm-2</v>
      </c>
      <c r="C677" s="3" t="s">
        <v>9</v>
      </c>
      <c r="D677" s="3"/>
      <c r="E677" s="256">
        <v>43889</v>
      </c>
      <c r="F677" s="61">
        <v>7649332.4400000004</v>
      </c>
      <c r="G677" s="300">
        <v>3.5499999999999997E-2</v>
      </c>
      <c r="H677" s="62">
        <v>22597.68</v>
      </c>
      <c r="I677" s="276">
        <f t="shared" si="221"/>
        <v>7690054.2699999996</v>
      </c>
      <c r="J677" s="300">
        <v>3.5499999999999997E-2</v>
      </c>
      <c r="K677" s="61">
        <f t="shared" si="222"/>
        <v>22749.74388208333</v>
      </c>
      <c r="L677" s="62">
        <f t="shared" si="219"/>
        <v>152.06</v>
      </c>
      <c r="M677" t="s">
        <v>10</v>
      </c>
      <c r="O677" s="3" t="str">
        <f t="shared" si="223"/>
        <v>E315</v>
      </c>
      <c r="P677" s="4"/>
      <c r="Q677" s="245">
        <f t="shared" si="224"/>
        <v>0</v>
      </c>
      <c r="R677" t="s">
        <v>699</v>
      </c>
      <c r="S677" s="243"/>
      <c r="T677" s="243"/>
      <c r="V677" s="243"/>
      <c r="W677" s="243"/>
      <c r="Y677" s="243"/>
    </row>
    <row r="678" spans="1:25" outlineLevel="2" x14ac:dyDescent="0.25">
      <c r="A678" s="3" t="s">
        <v>102</v>
      </c>
      <c r="B678" s="3" t="str">
        <f t="shared" si="220"/>
        <v>E315 STM Accessory, Colstrip 3-4 Cm-3</v>
      </c>
      <c r="C678" s="3" t="s">
        <v>9</v>
      </c>
      <c r="D678" s="3"/>
      <c r="E678" s="256">
        <v>43921</v>
      </c>
      <c r="F678" s="61">
        <v>7668260.5999999996</v>
      </c>
      <c r="G678" s="300">
        <v>3.5499999999999997E-2</v>
      </c>
      <c r="H678" s="62">
        <v>22657.280000000002</v>
      </c>
      <c r="I678" s="276">
        <f t="shared" si="221"/>
        <v>7690054.2699999996</v>
      </c>
      <c r="J678" s="300">
        <v>3.5499999999999997E-2</v>
      </c>
      <c r="K678" s="61">
        <f t="shared" si="222"/>
        <v>22749.74388208333</v>
      </c>
      <c r="L678" s="62">
        <f t="shared" si="219"/>
        <v>92.46</v>
      </c>
      <c r="M678" t="s">
        <v>10</v>
      </c>
      <c r="O678" s="3" t="str">
        <f t="shared" si="223"/>
        <v>E315</v>
      </c>
      <c r="P678" s="4"/>
      <c r="Q678" s="245">
        <f t="shared" si="224"/>
        <v>0</v>
      </c>
      <c r="R678" t="s">
        <v>699</v>
      </c>
      <c r="S678" s="243"/>
      <c r="T678" s="243"/>
      <c r="V678" s="243"/>
      <c r="W678" s="243"/>
      <c r="Y678" s="243"/>
    </row>
    <row r="679" spans="1:25" outlineLevel="2" x14ac:dyDescent="0.25">
      <c r="A679" s="3" t="s">
        <v>102</v>
      </c>
      <c r="B679" s="3" t="str">
        <f t="shared" si="220"/>
        <v>E315 STM Accessory, Colstrip 3-4 Cm-4</v>
      </c>
      <c r="C679" s="3" t="s">
        <v>9</v>
      </c>
      <c r="D679" s="3"/>
      <c r="E679" s="256">
        <v>43951</v>
      </c>
      <c r="F679" s="61">
        <v>7675982.2800000003</v>
      </c>
      <c r="G679" s="300">
        <v>3.5499999999999997E-2</v>
      </c>
      <c r="H679" s="62">
        <v>22696.7</v>
      </c>
      <c r="I679" s="276">
        <f t="shared" si="221"/>
        <v>7690054.2699999996</v>
      </c>
      <c r="J679" s="300">
        <v>3.5499999999999997E-2</v>
      </c>
      <c r="K679" s="61">
        <f t="shared" si="222"/>
        <v>22749.74388208333</v>
      </c>
      <c r="L679" s="62">
        <f t="shared" si="219"/>
        <v>53.04</v>
      </c>
      <c r="M679" t="s">
        <v>10</v>
      </c>
      <c r="O679" s="3" t="str">
        <f t="shared" si="223"/>
        <v>E315</v>
      </c>
      <c r="P679" s="4"/>
      <c r="Q679" s="245">
        <f t="shared" si="224"/>
        <v>0</v>
      </c>
      <c r="R679" t="s">
        <v>699</v>
      </c>
      <c r="S679" s="243"/>
      <c r="T679" s="243"/>
      <c r="V679" s="243"/>
      <c r="W679" s="243"/>
      <c r="Y679" s="243"/>
    </row>
    <row r="680" spans="1:25" outlineLevel="2" x14ac:dyDescent="0.25">
      <c r="A680" s="3" t="s">
        <v>102</v>
      </c>
      <c r="B680" s="3" t="str">
        <f t="shared" si="220"/>
        <v>E315 STM Accessory, Colstrip 3-4 Cm-5</v>
      </c>
      <c r="C680" s="3" t="s">
        <v>9</v>
      </c>
      <c r="D680" s="3"/>
      <c r="E680" s="256">
        <v>43982</v>
      </c>
      <c r="F680" s="61">
        <v>7679108.8600000003</v>
      </c>
      <c r="G680" s="300">
        <v>3.5499999999999997E-2</v>
      </c>
      <c r="H680" s="62">
        <v>22712.74</v>
      </c>
      <c r="I680" s="276">
        <f t="shared" si="221"/>
        <v>7690054.2699999996</v>
      </c>
      <c r="J680" s="300">
        <v>3.5499999999999997E-2</v>
      </c>
      <c r="K680" s="61">
        <f t="shared" si="222"/>
        <v>22749.74388208333</v>
      </c>
      <c r="L680" s="62">
        <f t="shared" si="219"/>
        <v>37</v>
      </c>
      <c r="M680" t="s">
        <v>10</v>
      </c>
      <c r="O680" s="3" t="str">
        <f t="shared" si="223"/>
        <v>E315</v>
      </c>
      <c r="P680" s="4"/>
      <c r="Q680" s="245">
        <f t="shared" si="224"/>
        <v>0</v>
      </c>
      <c r="R680" t="s">
        <v>699</v>
      </c>
      <c r="S680" s="243"/>
      <c r="T680" s="243"/>
      <c r="V680" s="243"/>
      <c r="W680" s="243"/>
      <c r="Y680" s="243"/>
    </row>
    <row r="681" spans="1:25" outlineLevel="2" x14ac:dyDescent="0.25">
      <c r="A681" s="3" t="s">
        <v>102</v>
      </c>
      <c r="B681" s="3" t="str">
        <f t="shared" si="220"/>
        <v>E315 STM Accessory, Colstrip 3-4 Cm-6</v>
      </c>
      <c r="C681" s="3" t="s">
        <v>9</v>
      </c>
      <c r="D681" s="3"/>
      <c r="E681" s="256">
        <v>44012</v>
      </c>
      <c r="F681" s="61">
        <v>7690054.2699999996</v>
      </c>
      <c r="G681" s="300">
        <v>3.5499999999999997E-2</v>
      </c>
      <c r="H681" s="62">
        <v>22733.56</v>
      </c>
      <c r="I681" s="276">
        <f t="shared" si="221"/>
        <v>7690054.2699999996</v>
      </c>
      <c r="J681" s="300">
        <v>3.5499999999999997E-2</v>
      </c>
      <c r="K681" s="61">
        <f t="shared" si="222"/>
        <v>22749.74388208333</v>
      </c>
      <c r="L681" s="62">
        <f t="shared" si="219"/>
        <v>16.18</v>
      </c>
      <c r="M681" t="s">
        <v>10</v>
      </c>
      <c r="O681" s="3" t="str">
        <f t="shared" si="223"/>
        <v>E315</v>
      </c>
      <c r="P681" s="4"/>
      <c r="Q681" s="245">
        <f t="shared" si="224"/>
        <v>7690054.2699999996</v>
      </c>
      <c r="R681" t="s">
        <v>699</v>
      </c>
      <c r="S681" s="243">
        <f>AVERAGE(F670:F681)-F681</f>
        <v>-37992.199166666716</v>
      </c>
      <c r="T681" s="243">
        <f>AVERAGE(I670:I681)-I681</f>
        <v>0</v>
      </c>
      <c r="V681" s="243"/>
      <c r="W681" s="243"/>
      <c r="Y681" s="243"/>
    </row>
    <row r="682" spans="1:25" ht="15.75" outlineLevel="1" thickBot="1" x14ac:dyDescent="0.3">
      <c r="A682" s="5" t="s">
        <v>103</v>
      </c>
      <c r="C682" s="14" t="s">
        <v>12</v>
      </c>
      <c r="E682" s="255" t="s">
        <v>5</v>
      </c>
      <c r="F682" s="8"/>
      <c r="G682" s="299"/>
      <c r="H682" s="15">
        <f>SUBTOTAL(9,H670:H681)</f>
        <v>271572.68</v>
      </c>
      <c r="I682" s="275"/>
      <c r="J682" s="299"/>
      <c r="K682" s="10">
        <f>SUBTOTAL(9,K670:K681)</f>
        <v>272996.92658499995</v>
      </c>
      <c r="L682" s="264">
        <f>SUBTOTAL(9,L670:L681)</f>
        <v>1424.2</v>
      </c>
      <c r="O682" s="3" t="str">
        <f>LEFT(A682,5)</f>
        <v xml:space="preserve">E315 </v>
      </c>
      <c r="P682" s="4">
        <f>-L682</f>
        <v>-1424.2</v>
      </c>
      <c r="Q682" s="245">
        <f t="shared" si="224"/>
        <v>0</v>
      </c>
      <c r="S682" s="243"/>
    </row>
    <row r="683" spans="1:25" ht="15.75" outlineLevel="2" thickTop="1" x14ac:dyDescent="0.25">
      <c r="A683" s="3" t="s">
        <v>104</v>
      </c>
      <c r="B683" s="3" t="str">
        <f t="shared" ref="B683:B694" si="225">CONCATENATE(A683,"-",MONTH(E683))</f>
        <v>E315 STM Accessory, Colstrip 4-7</v>
      </c>
      <c r="C683" s="3" t="s">
        <v>9</v>
      </c>
      <c r="D683" s="3"/>
      <c r="E683" s="256">
        <v>43676</v>
      </c>
      <c r="F683" s="61">
        <v>6871290.1399999997</v>
      </c>
      <c r="G683" s="300">
        <v>4.7100000000000003E-2</v>
      </c>
      <c r="H683" s="62">
        <v>26969.809999999998</v>
      </c>
      <c r="I683" s="276">
        <f t="shared" ref="I683:I694" si="226">VLOOKUP(CONCATENATE(A683,"-6"),$B$8:$F$2996,5,FALSE)</f>
        <v>7426690.7999999998</v>
      </c>
      <c r="J683" s="300">
        <v>4.7100000000000003E-2</v>
      </c>
      <c r="K683" s="59">
        <f t="shared" ref="K683:K694" si="227">I683*J683/12</f>
        <v>29149.76139</v>
      </c>
      <c r="L683" s="62">
        <f t="shared" si="219"/>
        <v>2179.9499999999998</v>
      </c>
      <c r="M683" t="s">
        <v>10</v>
      </c>
      <c r="O683" s="3" t="str">
        <f t="shared" ref="O683:O694" si="228">LEFT(A683,4)</f>
        <v>E315</v>
      </c>
      <c r="P683" s="4"/>
      <c r="Q683" s="245">
        <f t="shared" si="224"/>
        <v>0</v>
      </c>
      <c r="R683" t="s">
        <v>699</v>
      </c>
      <c r="S683" s="243"/>
      <c r="T683" s="243"/>
      <c r="V683" s="243"/>
      <c r="W683" s="243"/>
      <c r="Y683" s="243"/>
    </row>
    <row r="684" spans="1:25" outlineLevel="2" x14ac:dyDescent="0.25">
      <c r="A684" s="3" t="s">
        <v>104</v>
      </c>
      <c r="B684" s="3" t="str">
        <f t="shared" si="225"/>
        <v>E315 STM Accessory, Colstrip 4-8</v>
      </c>
      <c r="C684" s="3" t="s">
        <v>9</v>
      </c>
      <c r="D684" s="3"/>
      <c r="E684" s="256">
        <v>43708</v>
      </c>
      <c r="F684" s="61">
        <v>6918479.7699999996</v>
      </c>
      <c r="G684" s="300">
        <v>4.7100000000000003E-2</v>
      </c>
      <c r="H684" s="62">
        <v>27062.43</v>
      </c>
      <c r="I684" s="276">
        <f t="shared" si="226"/>
        <v>7426690.7999999998</v>
      </c>
      <c r="J684" s="300">
        <v>4.7100000000000003E-2</v>
      </c>
      <c r="K684" s="61">
        <f t="shared" si="227"/>
        <v>29149.76139</v>
      </c>
      <c r="L684" s="62">
        <f t="shared" si="219"/>
        <v>2087.33</v>
      </c>
      <c r="M684" t="s">
        <v>10</v>
      </c>
      <c r="O684" s="3" t="str">
        <f t="shared" si="228"/>
        <v>E315</v>
      </c>
      <c r="P684" s="4"/>
      <c r="Q684" s="245">
        <f t="shared" si="224"/>
        <v>0</v>
      </c>
      <c r="R684" t="s">
        <v>699</v>
      </c>
      <c r="S684" s="243"/>
      <c r="T684" s="243"/>
      <c r="V684" s="243"/>
      <c r="W684" s="243"/>
      <c r="Y684" s="243"/>
    </row>
    <row r="685" spans="1:25" outlineLevel="2" x14ac:dyDescent="0.25">
      <c r="A685" s="3" t="s">
        <v>104</v>
      </c>
      <c r="B685" s="3" t="str">
        <f t="shared" si="225"/>
        <v>E315 STM Accessory, Colstrip 4-9</v>
      </c>
      <c r="C685" s="3" t="s">
        <v>9</v>
      </c>
      <c r="D685" s="3"/>
      <c r="E685" s="256">
        <v>43738</v>
      </c>
      <c r="F685" s="61">
        <v>6913124.7300000004</v>
      </c>
      <c r="G685" s="300">
        <v>4.7100000000000003E-2</v>
      </c>
      <c r="H685" s="62">
        <v>27144.53</v>
      </c>
      <c r="I685" s="276">
        <f t="shared" si="226"/>
        <v>7426690.7999999998</v>
      </c>
      <c r="J685" s="300">
        <v>4.7100000000000003E-2</v>
      </c>
      <c r="K685" s="61">
        <f t="shared" si="227"/>
        <v>29149.76139</v>
      </c>
      <c r="L685" s="62">
        <f t="shared" si="219"/>
        <v>2005.23</v>
      </c>
      <c r="M685" t="s">
        <v>10</v>
      </c>
      <c r="O685" s="3" t="str">
        <f t="shared" si="228"/>
        <v>E315</v>
      </c>
      <c r="P685" s="4"/>
      <c r="Q685" s="245">
        <f t="shared" si="224"/>
        <v>0</v>
      </c>
      <c r="R685" t="s">
        <v>699</v>
      </c>
      <c r="S685" s="243"/>
      <c r="T685" s="243"/>
      <c r="V685" s="243"/>
      <c r="W685" s="243"/>
      <c r="Y685" s="243"/>
    </row>
    <row r="686" spans="1:25" outlineLevel="2" x14ac:dyDescent="0.25">
      <c r="A686" s="3" t="s">
        <v>104</v>
      </c>
      <c r="B686" s="3" t="str">
        <f t="shared" si="225"/>
        <v>E315 STM Accessory, Colstrip 4-10</v>
      </c>
      <c r="C686" s="3" t="s">
        <v>9</v>
      </c>
      <c r="D686" s="3"/>
      <c r="E686" s="256">
        <v>43769</v>
      </c>
      <c r="F686" s="61">
        <v>6967568.1799999997</v>
      </c>
      <c r="G686" s="300">
        <v>4.7100000000000003E-2</v>
      </c>
      <c r="H686" s="62">
        <v>27240.86</v>
      </c>
      <c r="I686" s="276">
        <f t="shared" si="226"/>
        <v>7426690.7999999998</v>
      </c>
      <c r="J686" s="300">
        <v>4.7100000000000003E-2</v>
      </c>
      <c r="K686" s="61">
        <f t="shared" si="227"/>
        <v>29149.76139</v>
      </c>
      <c r="L686" s="62">
        <f t="shared" si="219"/>
        <v>1908.9</v>
      </c>
      <c r="M686" t="s">
        <v>10</v>
      </c>
      <c r="O686" s="3" t="str">
        <f t="shared" si="228"/>
        <v>E315</v>
      </c>
      <c r="P686" s="4"/>
      <c r="Q686" s="245">
        <f t="shared" si="224"/>
        <v>0</v>
      </c>
      <c r="R686" t="s">
        <v>699</v>
      </c>
      <c r="S686" s="243"/>
      <c r="T686" s="243"/>
      <c r="V686" s="243"/>
      <c r="W686" s="243"/>
      <c r="Y686" s="243"/>
    </row>
    <row r="687" spans="1:25" outlineLevel="2" x14ac:dyDescent="0.25">
      <c r="A687" s="3" t="s">
        <v>104</v>
      </c>
      <c r="B687" s="3" t="str">
        <f t="shared" si="225"/>
        <v>E315 STM Accessory, Colstrip 4-11</v>
      </c>
      <c r="C687" s="3" t="s">
        <v>9</v>
      </c>
      <c r="D687" s="3"/>
      <c r="E687" s="256">
        <v>43799</v>
      </c>
      <c r="F687" s="61">
        <v>6972406.1699999999</v>
      </c>
      <c r="G687" s="300">
        <v>4.7100000000000003E-2</v>
      </c>
      <c r="H687" s="62">
        <v>27357.200000000001</v>
      </c>
      <c r="I687" s="276">
        <f t="shared" si="226"/>
        <v>7426690.7999999998</v>
      </c>
      <c r="J687" s="300">
        <v>4.7100000000000003E-2</v>
      </c>
      <c r="K687" s="61">
        <f t="shared" si="227"/>
        <v>29149.76139</v>
      </c>
      <c r="L687" s="62">
        <f t="shared" si="219"/>
        <v>1792.56</v>
      </c>
      <c r="M687" t="s">
        <v>10</v>
      </c>
      <c r="O687" s="3" t="str">
        <f t="shared" si="228"/>
        <v>E315</v>
      </c>
      <c r="P687" s="4"/>
      <c r="Q687" s="245">
        <f t="shared" si="224"/>
        <v>0</v>
      </c>
      <c r="R687" t="s">
        <v>699</v>
      </c>
      <c r="S687" s="243"/>
      <c r="T687" s="243"/>
      <c r="V687" s="243"/>
      <c r="W687" s="243"/>
      <c r="Y687" s="243"/>
    </row>
    <row r="688" spans="1:25" outlineLevel="2" x14ac:dyDescent="0.25">
      <c r="A688" s="3" t="s">
        <v>104</v>
      </c>
      <c r="B688" s="3" t="str">
        <f t="shared" si="225"/>
        <v>E315 STM Accessory, Colstrip 4-12</v>
      </c>
      <c r="C688" s="3" t="s">
        <v>9</v>
      </c>
      <c r="D688" s="3"/>
      <c r="E688" s="256">
        <v>43830</v>
      </c>
      <c r="F688" s="61">
        <v>7001656.29</v>
      </c>
      <c r="G688" s="300">
        <v>4.7100000000000003E-2</v>
      </c>
      <c r="H688" s="62">
        <v>27424.100000000002</v>
      </c>
      <c r="I688" s="276">
        <f t="shared" si="226"/>
        <v>7426690.7999999998</v>
      </c>
      <c r="J688" s="300">
        <v>4.7100000000000003E-2</v>
      </c>
      <c r="K688" s="61">
        <f t="shared" si="227"/>
        <v>29149.76139</v>
      </c>
      <c r="L688" s="62">
        <f t="shared" si="219"/>
        <v>1725.66</v>
      </c>
      <c r="M688" t="s">
        <v>10</v>
      </c>
      <c r="O688" s="3" t="str">
        <f t="shared" si="228"/>
        <v>E315</v>
      </c>
      <c r="P688" s="4"/>
      <c r="Q688" s="245">
        <f t="shared" si="224"/>
        <v>0</v>
      </c>
      <c r="R688" t="s">
        <v>699</v>
      </c>
      <c r="S688" s="243"/>
      <c r="T688" s="243"/>
      <c r="V688" s="243"/>
      <c r="W688" s="243"/>
      <c r="Y688" s="243"/>
    </row>
    <row r="689" spans="1:25" outlineLevel="2" x14ac:dyDescent="0.25">
      <c r="A689" s="3" t="s">
        <v>104</v>
      </c>
      <c r="B689" s="3" t="str">
        <f t="shared" si="225"/>
        <v>E315 STM Accessory, Colstrip 4-1</v>
      </c>
      <c r="C689" s="3" t="s">
        <v>9</v>
      </c>
      <c r="D689" s="3"/>
      <c r="E689" s="256">
        <v>43861</v>
      </c>
      <c r="F689" s="61">
        <v>7034028.5700000003</v>
      </c>
      <c r="G689" s="300">
        <v>4.7100000000000003E-2</v>
      </c>
      <c r="H689" s="62">
        <v>27545.03</v>
      </c>
      <c r="I689" s="276">
        <f t="shared" si="226"/>
        <v>7426690.7999999998</v>
      </c>
      <c r="J689" s="300">
        <v>4.7100000000000003E-2</v>
      </c>
      <c r="K689" s="61">
        <f t="shared" si="227"/>
        <v>29149.76139</v>
      </c>
      <c r="L689" s="62">
        <f t="shared" si="219"/>
        <v>1604.73</v>
      </c>
      <c r="M689" t="s">
        <v>10</v>
      </c>
      <c r="O689" s="3" t="str">
        <f t="shared" si="228"/>
        <v>E315</v>
      </c>
      <c r="P689" s="4"/>
      <c r="Q689" s="245">
        <f t="shared" si="224"/>
        <v>0</v>
      </c>
      <c r="R689" t="s">
        <v>699</v>
      </c>
      <c r="S689" s="243"/>
      <c r="T689" s="243"/>
      <c r="V689" s="243"/>
      <c r="W689" s="243"/>
      <c r="Y689" s="243"/>
    </row>
    <row r="690" spans="1:25" outlineLevel="2" x14ac:dyDescent="0.25">
      <c r="A690" s="3" t="s">
        <v>104</v>
      </c>
      <c r="B690" s="3" t="str">
        <f t="shared" si="225"/>
        <v>E315 STM Accessory, Colstrip 4-2</v>
      </c>
      <c r="C690" s="3" t="s">
        <v>9</v>
      </c>
      <c r="D690" s="3"/>
      <c r="E690" s="256">
        <v>43889</v>
      </c>
      <c r="F690" s="61">
        <v>7045852.2800000003</v>
      </c>
      <c r="G690" s="300">
        <v>4.7100000000000003E-2</v>
      </c>
      <c r="H690" s="62">
        <v>27631.77</v>
      </c>
      <c r="I690" s="276">
        <f t="shared" si="226"/>
        <v>7426690.7999999998</v>
      </c>
      <c r="J690" s="300">
        <v>4.7100000000000003E-2</v>
      </c>
      <c r="K690" s="61">
        <f t="shared" si="227"/>
        <v>29149.76139</v>
      </c>
      <c r="L690" s="62">
        <f t="shared" si="219"/>
        <v>1517.99</v>
      </c>
      <c r="M690" t="s">
        <v>10</v>
      </c>
      <c r="O690" s="3" t="str">
        <f t="shared" si="228"/>
        <v>E315</v>
      </c>
      <c r="P690" s="4"/>
      <c r="Q690" s="245">
        <f t="shared" si="224"/>
        <v>0</v>
      </c>
      <c r="R690" t="s">
        <v>699</v>
      </c>
      <c r="S690" s="243"/>
      <c r="T690" s="243"/>
      <c r="V690" s="243"/>
      <c r="W690" s="243"/>
      <c r="Y690" s="243"/>
    </row>
    <row r="691" spans="1:25" outlineLevel="2" x14ac:dyDescent="0.25">
      <c r="A691" s="3" t="s">
        <v>104</v>
      </c>
      <c r="B691" s="3" t="str">
        <f t="shared" si="225"/>
        <v>E315 STM Accessory, Colstrip 4-3</v>
      </c>
      <c r="C691" s="3" t="s">
        <v>9</v>
      </c>
      <c r="D691" s="3"/>
      <c r="E691" s="256">
        <v>43921</v>
      </c>
      <c r="F691" s="61">
        <v>7133382</v>
      </c>
      <c r="G691" s="300">
        <v>4.7100000000000003E-2</v>
      </c>
      <c r="H691" s="62">
        <v>27826.75</v>
      </c>
      <c r="I691" s="276">
        <f t="shared" si="226"/>
        <v>7426690.7999999998</v>
      </c>
      <c r="J691" s="300">
        <v>4.7100000000000003E-2</v>
      </c>
      <c r="K691" s="61">
        <f t="shared" si="227"/>
        <v>29149.76139</v>
      </c>
      <c r="L691" s="62">
        <f t="shared" si="219"/>
        <v>1323.01</v>
      </c>
      <c r="M691" t="s">
        <v>10</v>
      </c>
      <c r="O691" s="3" t="str">
        <f t="shared" si="228"/>
        <v>E315</v>
      </c>
      <c r="P691" s="4"/>
      <c r="Q691" s="245">
        <f t="shared" si="224"/>
        <v>0</v>
      </c>
      <c r="R691" t="s">
        <v>699</v>
      </c>
      <c r="S691" s="243"/>
      <c r="T691" s="243"/>
      <c r="V691" s="243"/>
      <c r="W691" s="243"/>
      <c r="Y691" s="243"/>
    </row>
    <row r="692" spans="1:25" outlineLevel="2" x14ac:dyDescent="0.25">
      <c r="A692" s="3" t="s">
        <v>104</v>
      </c>
      <c r="B692" s="3" t="str">
        <f t="shared" si="225"/>
        <v>E315 STM Accessory, Colstrip 4-4</v>
      </c>
      <c r="C692" s="3" t="s">
        <v>9</v>
      </c>
      <c r="D692" s="3"/>
      <c r="E692" s="256">
        <v>43951</v>
      </c>
      <c r="F692" s="61">
        <v>7152326.1600000001</v>
      </c>
      <c r="G692" s="300">
        <v>4.7100000000000003E-2</v>
      </c>
      <c r="H692" s="62">
        <v>28035.7</v>
      </c>
      <c r="I692" s="276">
        <f t="shared" si="226"/>
        <v>7426690.7999999998</v>
      </c>
      <c r="J692" s="300">
        <v>4.7100000000000003E-2</v>
      </c>
      <c r="K692" s="61">
        <f t="shared" si="227"/>
        <v>29149.76139</v>
      </c>
      <c r="L692" s="62">
        <f t="shared" si="219"/>
        <v>1114.06</v>
      </c>
      <c r="M692" t="s">
        <v>10</v>
      </c>
      <c r="O692" s="3" t="str">
        <f t="shared" si="228"/>
        <v>E315</v>
      </c>
      <c r="P692" s="4"/>
      <c r="Q692" s="245">
        <f t="shared" si="224"/>
        <v>0</v>
      </c>
      <c r="R692" t="s">
        <v>699</v>
      </c>
      <c r="S692" s="243"/>
      <c r="T692" s="243"/>
      <c r="V692" s="243"/>
      <c r="W692" s="243"/>
      <c r="Y692" s="243"/>
    </row>
    <row r="693" spans="1:25" outlineLevel="2" x14ac:dyDescent="0.25">
      <c r="A693" s="3" t="s">
        <v>104</v>
      </c>
      <c r="B693" s="3" t="str">
        <f t="shared" si="225"/>
        <v>E315 STM Accessory, Colstrip 4-5</v>
      </c>
      <c r="C693" s="3" t="s">
        <v>9</v>
      </c>
      <c r="D693" s="3"/>
      <c r="E693" s="256">
        <v>43982</v>
      </c>
      <c r="F693" s="61">
        <v>7162901.3499999996</v>
      </c>
      <c r="G693" s="300">
        <v>4.7100000000000003E-2</v>
      </c>
      <c r="H693" s="62">
        <v>28093.63</v>
      </c>
      <c r="I693" s="276">
        <f t="shared" si="226"/>
        <v>7426690.7999999998</v>
      </c>
      <c r="J693" s="300">
        <v>4.7100000000000003E-2</v>
      </c>
      <c r="K693" s="61">
        <f t="shared" si="227"/>
        <v>29149.76139</v>
      </c>
      <c r="L693" s="62">
        <f t="shared" si="219"/>
        <v>1056.1300000000001</v>
      </c>
      <c r="M693" t="s">
        <v>10</v>
      </c>
      <c r="O693" s="3" t="str">
        <f t="shared" si="228"/>
        <v>E315</v>
      </c>
      <c r="P693" s="4"/>
      <c r="Q693" s="245">
        <f t="shared" si="224"/>
        <v>0</v>
      </c>
      <c r="R693" t="s">
        <v>699</v>
      </c>
      <c r="S693" s="243"/>
      <c r="T693" s="243"/>
      <c r="V693" s="243"/>
      <c r="W693" s="243"/>
      <c r="Y693" s="243"/>
    </row>
    <row r="694" spans="1:25" outlineLevel="2" x14ac:dyDescent="0.25">
      <c r="A694" s="3" t="s">
        <v>104</v>
      </c>
      <c r="B694" s="3" t="str">
        <f t="shared" si="225"/>
        <v>E315 STM Accessory, Colstrip 4-6</v>
      </c>
      <c r="C694" s="3" t="s">
        <v>9</v>
      </c>
      <c r="D694" s="3"/>
      <c r="E694" s="256">
        <v>44012</v>
      </c>
      <c r="F694" s="61">
        <v>7426690.7999999998</v>
      </c>
      <c r="G694" s="300">
        <v>4.7100000000000003E-2</v>
      </c>
      <c r="H694" s="62">
        <v>28632.080000000002</v>
      </c>
      <c r="I694" s="276">
        <f t="shared" si="226"/>
        <v>7426690.7999999998</v>
      </c>
      <c r="J694" s="300">
        <v>4.7100000000000003E-2</v>
      </c>
      <c r="K694" s="61">
        <f t="shared" si="227"/>
        <v>29149.76139</v>
      </c>
      <c r="L694" s="62">
        <f t="shared" si="219"/>
        <v>517.67999999999995</v>
      </c>
      <c r="M694" t="s">
        <v>10</v>
      </c>
      <c r="O694" s="3" t="str">
        <f t="shared" si="228"/>
        <v>E315</v>
      </c>
      <c r="P694" s="4"/>
      <c r="Q694" s="245">
        <f t="shared" si="224"/>
        <v>7426690.7999999998</v>
      </c>
      <c r="R694" t="s">
        <v>699</v>
      </c>
      <c r="S694" s="243">
        <f>AVERAGE(F683:F694)-F694</f>
        <v>-376715.26333333366</v>
      </c>
      <c r="T694" s="243">
        <f>AVERAGE(I683:I694)-I694</f>
        <v>0</v>
      </c>
      <c r="V694" s="243"/>
      <c r="W694" s="243"/>
      <c r="Y694" s="243"/>
    </row>
    <row r="695" spans="1:25" ht="15.75" outlineLevel="1" thickBot="1" x14ac:dyDescent="0.3">
      <c r="A695" s="5" t="s">
        <v>105</v>
      </c>
      <c r="C695" s="14" t="s">
        <v>12</v>
      </c>
      <c r="E695" s="255" t="s">
        <v>5</v>
      </c>
      <c r="F695" s="8"/>
      <c r="G695" s="299"/>
      <c r="H695" s="15">
        <f>SUBTOTAL(9,H683:H694)</f>
        <v>330963.89</v>
      </c>
      <c r="I695" s="275"/>
      <c r="J695" s="299"/>
      <c r="K695" s="10">
        <f>SUBTOTAL(9,K683:K694)</f>
        <v>349797.13668</v>
      </c>
      <c r="L695" s="264">
        <f>SUBTOTAL(9,L683:L694)</f>
        <v>18833.23</v>
      </c>
      <c r="O695" s="3" t="str">
        <f>LEFT(A695,5)</f>
        <v xml:space="preserve">E315 </v>
      </c>
      <c r="P695" s="4">
        <f>-L695</f>
        <v>-18833.23</v>
      </c>
      <c r="Q695" s="245">
        <f t="shared" si="224"/>
        <v>0</v>
      </c>
      <c r="S695" s="243"/>
    </row>
    <row r="696" spans="1:25" ht="15.75" outlineLevel="2" thickTop="1" x14ac:dyDescent="0.25">
      <c r="A696" s="3" t="s">
        <v>106</v>
      </c>
      <c r="B696" s="3" t="str">
        <f t="shared" ref="B696:B707" si="229">CONCATENATE(A696,"-",MONTH(E696))</f>
        <v>E315 STM Accessory, Encogen-7</v>
      </c>
      <c r="C696" s="3" t="s">
        <v>9</v>
      </c>
      <c r="D696" s="3"/>
      <c r="E696" s="256">
        <v>43676</v>
      </c>
      <c r="F696" s="61">
        <v>1678558.6800000002</v>
      </c>
      <c r="G696" s="300">
        <v>1.2800000000000001E-2</v>
      </c>
      <c r="H696" s="62">
        <v>1790.46</v>
      </c>
      <c r="I696" s="276">
        <f t="shared" ref="I696:I707" si="230">VLOOKUP(CONCATENATE(A696,"-6"),$B$8:$F$2996,5,FALSE)</f>
        <v>1678558.6800000002</v>
      </c>
      <c r="J696" s="300">
        <v>1.2800000000000001E-2</v>
      </c>
      <c r="K696" s="59">
        <f t="shared" ref="K696:K707" si="231">I696*J696/12</f>
        <v>1790.4625920000001</v>
      </c>
      <c r="L696" s="62">
        <f t="shared" si="219"/>
        <v>0</v>
      </c>
      <c r="M696" t="s">
        <v>10</v>
      </c>
      <c r="O696" s="3" t="str">
        <f t="shared" ref="O696:O707" si="232">LEFT(A696,4)</f>
        <v>E315</v>
      </c>
      <c r="P696" s="4"/>
      <c r="Q696" s="245">
        <f t="shared" si="224"/>
        <v>0</v>
      </c>
      <c r="S696" s="243"/>
      <c r="T696" s="243"/>
      <c r="V696" s="243"/>
      <c r="W696" s="243"/>
      <c r="Y696" s="243"/>
    </row>
    <row r="697" spans="1:25" outlineLevel="2" x14ac:dyDescent="0.25">
      <c r="A697" s="3" t="s">
        <v>106</v>
      </c>
      <c r="B697" s="3" t="str">
        <f t="shared" si="229"/>
        <v>E315 STM Accessory, Encogen-8</v>
      </c>
      <c r="C697" s="3" t="s">
        <v>9</v>
      </c>
      <c r="D697" s="3"/>
      <c r="E697" s="256">
        <v>43708</v>
      </c>
      <c r="F697" s="61">
        <v>1678558.6800000002</v>
      </c>
      <c r="G697" s="300">
        <v>1.2800000000000001E-2</v>
      </c>
      <c r="H697" s="62">
        <v>1790.46</v>
      </c>
      <c r="I697" s="276">
        <f t="shared" si="230"/>
        <v>1678558.6800000002</v>
      </c>
      <c r="J697" s="300">
        <v>1.2800000000000001E-2</v>
      </c>
      <c r="K697" s="61">
        <f t="shared" si="231"/>
        <v>1790.4625920000001</v>
      </c>
      <c r="L697" s="62">
        <f t="shared" si="219"/>
        <v>0</v>
      </c>
      <c r="M697" t="s">
        <v>10</v>
      </c>
      <c r="O697" s="3" t="str">
        <f t="shared" si="232"/>
        <v>E315</v>
      </c>
      <c r="P697" s="4"/>
      <c r="Q697" s="245">
        <f t="shared" si="224"/>
        <v>0</v>
      </c>
      <c r="S697" s="243"/>
      <c r="T697" s="243"/>
      <c r="V697" s="243"/>
      <c r="W697" s="243"/>
      <c r="Y697" s="243"/>
    </row>
    <row r="698" spans="1:25" outlineLevel="2" x14ac:dyDescent="0.25">
      <c r="A698" s="3" t="s">
        <v>106</v>
      </c>
      <c r="B698" s="3" t="str">
        <f t="shared" si="229"/>
        <v>E315 STM Accessory, Encogen-9</v>
      </c>
      <c r="C698" s="3" t="s">
        <v>9</v>
      </c>
      <c r="D698" s="3"/>
      <c r="E698" s="256">
        <v>43738</v>
      </c>
      <c r="F698" s="61">
        <v>1678558.6800000002</v>
      </c>
      <c r="G698" s="300">
        <v>1.2800000000000001E-2</v>
      </c>
      <c r="H698" s="62">
        <v>1790.46</v>
      </c>
      <c r="I698" s="276">
        <f t="shared" si="230"/>
        <v>1678558.6800000002</v>
      </c>
      <c r="J698" s="300">
        <v>1.2800000000000001E-2</v>
      </c>
      <c r="K698" s="61">
        <f t="shared" si="231"/>
        <v>1790.4625920000001</v>
      </c>
      <c r="L698" s="62">
        <f t="shared" si="219"/>
        <v>0</v>
      </c>
      <c r="M698" t="s">
        <v>10</v>
      </c>
      <c r="O698" s="3" t="str">
        <f t="shared" si="232"/>
        <v>E315</v>
      </c>
      <c r="P698" s="4"/>
      <c r="Q698" s="245">
        <f t="shared" si="224"/>
        <v>0</v>
      </c>
      <c r="S698" s="243"/>
      <c r="T698" s="243"/>
      <c r="V698" s="243"/>
      <c r="W698" s="243"/>
      <c r="Y698" s="243"/>
    </row>
    <row r="699" spans="1:25" outlineLevel="2" x14ac:dyDescent="0.25">
      <c r="A699" s="3" t="s">
        <v>106</v>
      </c>
      <c r="B699" s="3" t="str">
        <f t="shared" si="229"/>
        <v>E315 STM Accessory, Encogen-10</v>
      </c>
      <c r="C699" s="3" t="s">
        <v>9</v>
      </c>
      <c r="D699" s="3"/>
      <c r="E699" s="256">
        <v>43769</v>
      </c>
      <c r="F699" s="61">
        <v>1678558.6800000002</v>
      </c>
      <c r="G699" s="300">
        <v>1.2800000000000001E-2</v>
      </c>
      <c r="H699" s="62">
        <v>1790.46</v>
      </c>
      <c r="I699" s="276">
        <f t="shared" si="230"/>
        <v>1678558.6800000002</v>
      </c>
      <c r="J699" s="300">
        <v>1.2800000000000001E-2</v>
      </c>
      <c r="K699" s="61">
        <f t="shared" si="231"/>
        <v>1790.4625920000001</v>
      </c>
      <c r="L699" s="62">
        <f t="shared" si="219"/>
        <v>0</v>
      </c>
      <c r="M699" t="s">
        <v>10</v>
      </c>
      <c r="O699" s="3" t="str">
        <f t="shared" si="232"/>
        <v>E315</v>
      </c>
      <c r="P699" s="4"/>
      <c r="Q699" s="245">
        <f t="shared" si="224"/>
        <v>0</v>
      </c>
      <c r="S699" s="243"/>
      <c r="T699" s="243"/>
      <c r="V699" s="243"/>
      <c r="W699" s="243"/>
      <c r="Y699" s="243"/>
    </row>
    <row r="700" spans="1:25" outlineLevel="2" x14ac:dyDescent="0.25">
      <c r="A700" s="3" t="s">
        <v>106</v>
      </c>
      <c r="B700" s="3" t="str">
        <f t="shared" si="229"/>
        <v>E315 STM Accessory, Encogen-11</v>
      </c>
      <c r="C700" s="3" t="s">
        <v>9</v>
      </c>
      <c r="D700" s="3"/>
      <c r="E700" s="256">
        <v>43799</v>
      </c>
      <c r="F700" s="61">
        <v>1678558.6800000002</v>
      </c>
      <c r="G700" s="300">
        <v>1.2800000000000001E-2</v>
      </c>
      <c r="H700" s="62">
        <v>1790.46</v>
      </c>
      <c r="I700" s="276">
        <f t="shared" si="230"/>
        <v>1678558.6800000002</v>
      </c>
      <c r="J700" s="300">
        <v>1.2800000000000001E-2</v>
      </c>
      <c r="K700" s="61">
        <f t="shared" si="231"/>
        <v>1790.4625920000001</v>
      </c>
      <c r="L700" s="62">
        <f t="shared" si="219"/>
        <v>0</v>
      </c>
      <c r="M700" t="s">
        <v>10</v>
      </c>
      <c r="O700" s="3" t="str">
        <f t="shared" si="232"/>
        <v>E315</v>
      </c>
      <c r="P700" s="4"/>
      <c r="Q700" s="245">
        <f t="shared" si="224"/>
        <v>0</v>
      </c>
      <c r="S700" s="243"/>
      <c r="T700" s="243"/>
      <c r="V700" s="243"/>
      <c r="W700" s="243"/>
      <c r="Y700" s="243"/>
    </row>
    <row r="701" spans="1:25" outlineLevel="2" x14ac:dyDescent="0.25">
      <c r="A701" s="3" t="s">
        <v>106</v>
      </c>
      <c r="B701" s="3" t="str">
        <f t="shared" si="229"/>
        <v>E315 STM Accessory, Encogen-12</v>
      </c>
      <c r="C701" s="3" t="s">
        <v>9</v>
      </c>
      <c r="D701" s="3"/>
      <c r="E701" s="256">
        <v>43830</v>
      </c>
      <c r="F701" s="61">
        <v>1678558.6800000002</v>
      </c>
      <c r="G701" s="300">
        <v>1.2800000000000001E-2</v>
      </c>
      <c r="H701" s="62">
        <v>1790.46</v>
      </c>
      <c r="I701" s="276">
        <f t="shared" si="230"/>
        <v>1678558.6800000002</v>
      </c>
      <c r="J701" s="300">
        <v>1.2800000000000001E-2</v>
      </c>
      <c r="K701" s="61">
        <f t="shared" si="231"/>
        <v>1790.4625920000001</v>
      </c>
      <c r="L701" s="62">
        <f t="shared" si="219"/>
        <v>0</v>
      </c>
      <c r="M701" t="s">
        <v>10</v>
      </c>
      <c r="O701" s="3" t="str">
        <f t="shared" si="232"/>
        <v>E315</v>
      </c>
      <c r="P701" s="4"/>
      <c r="Q701" s="245">
        <f t="shared" si="224"/>
        <v>0</v>
      </c>
      <c r="S701" s="243"/>
      <c r="T701" s="243"/>
      <c r="V701" s="243"/>
      <c r="W701" s="243"/>
      <c r="Y701" s="243"/>
    </row>
    <row r="702" spans="1:25" outlineLevel="2" x14ac:dyDescent="0.25">
      <c r="A702" s="3" t="s">
        <v>106</v>
      </c>
      <c r="B702" s="3" t="str">
        <f t="shared" si="229"/>
        <v>E315 STM Accessory, Encogen-1</v>
      </c>
      <c r="C702" s="3" t="s">
        <v>9</v>
      </c>
      <c r="D702" s="3"/>
      <c r="E702" s="256">
        <v>43861</v>
      </c>
      <c r="F702" s="61">
        <v>1678558.6800000002</v>
      </c>
      <c r="G702" s="300">
        <v>1.2800000000000001E-2</v>
      </c>
      <c r="H702" s="62">
        <v>1790.46</v>
      </c>
      <c r="I702" s="276">
        <f t="shared" si="230"/>
        <v>1678558.6800000002</v>
      </c>
      <c r="J702" s="300">
        <v>1.2800000000000001E-2</v>
      </c>
      <c r="K702" s="61">
        <f t="shared" si="231"/>
        <v>1790.4625920000001</v>
      </c>
      <c r="L702" s="62">
        <f t="shared" si="219"/>
        <v>0</v>
      </c>
      <c r="M702" t="s">
        <v>10</v>
      </c>
      <c r="O702" s="3" t="str">
        <f t="shared" si="232"/>
        <v>E315</v>
      </c>
      <c r="P702" s="4"/>
      <c r="Q702" s="245">
        <f t="shared" si="224"/>
        <v>0</v>
      </c>
      <c r="S702" s="243"/>
      <c r="T702" s="243"/>
      <c r="V702" s="243"/>
      <c r="W702" s="243"/>
      <c r="Y702" s="243"/>
    </row>
    <row r="703" spans="1:25" outlineLevel="2" x14ac:dyDescent="0.25">
      <c r="A703" s="3" t="s">
        <v>106</v>
      </c>
      <c r="B703" s="3" t="str">
        <f t="shared" si="229"/>
        <v>E315 STM Accessory, Encogen-2</v>
      </c>
      <c r="C703" s="3" t="s">
        <v>9</v>
      </c>
      <c r="D703" s="3"/>
      <c r="E703" s="256">
        <v>43889</v>
      </c>
      <c r="F703" s="61">
        <v>1678558.6800000002</v>
      </c>
      <c r="G703" s="300">
        <v>1.2800000000000001E-2</v>
      </c>
      <c r="H703" s="62">
        <v>1790.46</v>
      </c>
      <c r="I703" s="276">
        <f t="shared" si="230"/>
        <v>1678558.6800000002</v>
      </c>
      <c r="J703" s="300">
        <v>1.2800000000000001E-2</v>
      </c>
      <c r="K703" s="61">
        <f t="shared" si="231"/>
        <v>1790.4625920000001</v>
      </c>
      <c r="L703" s="62">
        <f t="shared" si="219"/>
        <v>0</v>
      </c>
      <c r="M703" t="s">
        <v>10</v>
      </c>
      <c r="O703" s="3" t="str">
        <f t="shared" si="232"/>
        <v>E315</v>
      </c>
      <c r="P703" s="4"/>
      <c r="Q703" s="245">
        <f t="shared" si="224"/>
        <v>0</v>
      </c>
      <c r="S703" s="243"/>
      <c r="T703" s="243"/>
      <c r="V703" s="243"/>
      <c r="W703" s="243"/>
      <c r="Y703" s="243"/>
    </row>
    <row r="704" spans="1:25" outlineLevel="2" x14ac:dyDescent="0.25">
      <c r="A704" s="3" t="s">
        <v>106</v>
      </c>
      <c r="B704" s="3" t="str">
        <f t="shared" si="229"/>
        <v>E315 STM Accessory, Encogen-3</v>
      </c>
      <c r="C704" s="3" t="s">
        <v>9</v>
      </c>
      <c r="D704" s="3"/>
      <c r="E704" s="256">
        <v>43921</v>
      </c>
      <c r="F704" s="61">
        <v>1678558.6800000002</v>
      </c>
      <c r="G704" s="300">
        <v>1.2800000000000001E-2</v>
      </c>
      <c r="H704" s="62">
        <v>1790.46</v>
      </c>
      <c r="I704" s="276">
        <f t="shared" si="230"/>
        <v>1678558.6800000002</v>
      </c>
      <c r="J704" s="300">
        <v>1.2800000000000001E-2</v>
      </c>
      <c r="K704" s="61">
        <f t="shared" si="231"/>
        <v>1790.4625920000001</v>
      </c>
      <c r="L704" s="62">
        <f t="shared" si="219"/>
        <v>0</v>
      </c>
      <c r="M704" t="s">
        <v>10</v>
      </c>
      <c r="O704" s="3" t="str">
        <f t="shared" si="232"/>
        <v>E315</v>
      </c>
      <c r="P704" s="4"/>
      <c r="Q704" s="245">
        <f t="shared" si="224"/>
        <v>0</v>
      </c>
      <c r="S704" s="243"/>
      <c r="T704" s="243"/>
      <c r="V704" s="243"/>
      <c r="W704" s="243"/>
      <c r="Y704" s="243"/>
    </row>
    <row r="705" spans="1:25" outlineLevel="2" x14ac:dyDescent="0.25">
      <c r="A705" s="3" t="s">
        <v>106</v>
      </c>
      <c r="B705" s="3" t="str">
        <f t="shared" si="229"/>
        <v>E315 STM Accessory, Encogen-4</v>
      </c>
      <c r="C705" s="3" t="s">
        <v>9</v>
      </c>
      <c r="D705" s="3"/>
      <c r="E705" s="256">
        <v>43951</v>
      </c>
      <c r="F705" s="61">
        <v>1678558.6800000002</v>
      </c>
      <c r="G705" s="300">
        <v>1.2800000000000001E-2</v>
      </c>
      <c r="H705" s="62">
        <v>1790.46</v>
      </c>
      <c r="I705" s="276">
        <f t="shared" si="230"/>
        <v>1678558.6800000002</v>
      </c>
      <c r="J705" s="300">
        <v>1.2800000000000001E-2</v>
      </c>
      <c r="K705" s="61">
        <f t="shared" si="231"/>
        <v>1790.4625920000001</v>
      </c>
      <c r="L705" s="62">
        <f t="shared" si="219"/>
        <v>0</v>
      </c>
      <c r="M705" t="s">
        <v>10</v>
      </c>
      <c r="O705" s="3" t="str">
        <f t="shared" si="232"/>
        <v>E315</v>
      </c>
      <c r="P705" s="4"/>
      <c r="Q705" s="245">
        <f t="shared" si="224"/>
        <v>0</v>
      </c>
      <c r="S705" s="243"/>
      <c r="T705" s="243"/>
      <c r="V705" s="243"/>
      <c r="W705" s="243"/>
      <c r="Y705" s="243"/>
    </row>
    <row r="706" spans="1:25" outlineLevel="2" x14ac:dyDescent="0.25">
      <c r="A706" s="3" t="s">
        <v>106</v>
      </c>
      <c r="B706" s="3" t="str">
        <f t="shared" si="229"/>
        <v>E315 STM Accessory, Encogen-5</v>
      </c>
      <c r="C706" s="3" t="s">
        <v>9</v>
      </c>
      <c r="D706" s="3"/>
      <c r="E706" s="256">
        <v>43982</v>
      </c>
      <c r="F706" s="61">
        <v>1678558.6800000002</v>
      </c>
      <c r="G706" s="300">
        <v>1.2800000000000001E-2</v>
      </c>
      <c r="H706" s="62">
        <v>1790.46</v>
      </c>
      <c r="I706" s="276">
        <f t="shared" si="230"/>
        <v>1678558.6800000002</v>
      </c>
      <c r="J706" s="300">
        <v>1.2800000000000001E-2</v>
      </c>
      <c r="K706" s="61">
        <f t="shared" si="231"/>
        <v>1790.4625920000001</v>
      </c>
      <c r="L706" s="62">
        <f t="shared" si="219"/>
        <v>0</v>
      </c>
      <c r="M706" t="s">
        <v>10</v>
      </c>
      <c r="O706" s="3" t="str">
        <f t="shared" si="232"/>
        <v>E315</v>
      </c>
      <c r="P706" s="4"/>
      <c r="Q706" s="245">
        <f t="shared" si="224"/>
        <v>0</v>
      </c>
      <c r="S706" s="243"/>
      <c r="T706" s="243"/>
      <c r="V706" s="243"/>
      <c r="W706" s="243"/>
      <c r="Y706" s="243"/>
    </row>
    <row r="707" spans="1:25" outlineLevel="2" x14ac:dyDescent="0.25">
      <c r="A707" s="3" t="s">
        <v>106</v>
      </c>
      <c r="B707" s="3" t="str">
        <f t="shared" si="229"/>
        <v>E315 STM Accessory, Encogen-6</v>
      </c>
      <c r="C707" s="3" t="s">
        <v>9</v>
      </c>
      <c r="D707" s="3"/>
      <c r="E707" s="256">
        <v>44012</v>
      </c>
      <c r="F707" s="61">
        <v>1678558.6800000002</v>
      </c>
      <c r="G707" s="300">
        <v>1.2800000000000001E-2</v>
      </c>
      <c r="H707" s="62">
        <v>1790.46</v>
      </c>
      <c r="I707" s="276">
        <f t="shared" si="230"/>
        <v>1678558.6800000002</v>
      </c>
      <c r="J707" s="300">
        <v>1.2800000000000001E-2</v>
      </c>
      <c r="K707" s="61">
        <f t="shared" si="231"/>
        <v>1790.4625920000001</v>
      </c>
      <c r="L707" s="62">
        <f t="shared" si="219"/>
        <v>0</v>
      </c>
      <c r="M707" t="s">
        <v>10</v>
      </c>
      <c r="O707" s="3" t="str">
        <f t="shared" si="232"/>
        <v>E315</v>
      </c>
      <c r="P707" s="4"/>
      <c r="Q707" s="245">
        <f t="shared" si="224"/>
        <v>1678558.6800000002</v>
      </c>
      <c r="S707" s="243">
        <f>AVERAGE(F696:F707)-F707</f>
        <v>0</v>
      </c>
      <c r="T707" s="243">
        <f>AVERAGE(I696:I707)-I707</f>
        <v>0</v>
      </c>
      <c r="V707" s="243"/>
      <c r="W707" s="243"/>
      <c r="Y707" s="243"/>
    </row>
    <row r="708" spans="1:25" ht="15.75" outlineLevel="1" thickBot="1" x14ac:dyDescent="0.3">
      <c r="A708" s="5" t="s">
        <v>107</v>
      </c>
      <c r="C708" s="14" t="s">
        <v>12</v>
      </c>
      <c r="E708" s="255" t="s">
        <v>5</v>
      </c>
      <c r="F708" s="8"/>
      <c r="G708" s="299"/>
      <c r="H708" s="15">
        <f>SUBTOTAL(9,H696:H707)</f>
        <v>21485.519999999993</v>
      </c>
      <c r="I708" s="275"/>
      <c r="J708" s="299"/>
      <c r="K708" s="10">
        <f>SUBTOTAL(9,K696:K707)</f>
        <v>21485.551104000002</v>
      </c>
      <c r="L708" s="264">
        <f>SUBTOTAL(9,L696:L707)</f>
        <v>0</v>
      </c>
      <c r="O708" s="3" t="str">
        <f>LEFT(A708,5)</f>
        <v xml:space="preserve">E315 </v>
      </c>
      <c r="P708" s="4">
        <f>-L708</f>
        <v>0</v>
      </c>
      <c r="Q708" s="245">
        <f t="shared" si="224"/>
        <v>0</v>
      </c>
      <c r="S708" s="243"/>
    </row>
    <row r="709" spans="1:25" ht="15.75" outlineLevel="2" thickTop="1" x14ac:dyDescent="0.25">
      <c r="A709" s="3" t="s">
        <v>108</v>
      </c>
      <c r="B709" s="3" t="str">
        <f t="shared" ref="B709:B720" si="233">CONCATENATE(A709,"-",MONTH(E709))</f>
        <v>E315 STM Accessory, Ferndale-7</v>
      </c>
      <c r="C709" s="3" t="s">
        <v>9</v>
      </c>
      <c r="D709" s="3"/>
      <c r="E709" s="256">
        <v>43676</v>
      </c>
      <c r="F709" s="61">
        <v>1412094.5</v>
      </c>
      <c r="G709" s="300">
        <v>1.84E-2</v>
      </c>
      <c r="H709" s="62">
        <v>2165.21</v>
      </c>
      <c r="I709" s="276">
        <f t="shared" ref="I709:I720" si="234">VLOOKUP(CONCATENATE(A709,"-6"),$B$8:$F$2996,5,FALSE)</f>
        <v>1412094.5</v>
      </c>
      <c r="J709" s="300">
        <v>1.84E-2</v>
      </c>
      <c r="K709" s="59">
        <f t="shared" ref="K709:K720" si="235">I709*J709/12</f>
        <v>2165.2115666666664</v>
      </c>
      <c r="L709" s="62">
        <f t="shared" si="219"/>
        <v>0</v>
      </c>
      <c r="M709" t="s">
        <v>10</v>
      </c>
      <c r="O709" s="3" t="str">
        <f t="shared" ref="O709:O720" si="236">LEFT(A709,4)</f>
        <v>E315</v>
      </c>
      <c r="P709" s="4"/>
      <c r="Q709" s="245">
        <f t="shared" si="224"/>
        <v>0</v>
      </c>
      <c r="S709" s="243"/>
      <c r="T709" s="243"/>
      <c r="V709" s="243"/>
      <c r="W709" s="243"/>
      <c r="Y709" s="243"/>
    </row>
    <row r="710" spans="1:25" outlineLevel="2" x14ac:dyDescent="0.25">
      <c r="A710" s="3" t="s">
        <v>108</v>
      </c>
      <c r="B710" s="3" t="str">
        <f t="shared" si="233"/>
        <v>E315 STM Accessory, Ferndale-8</v>
      </c>
      <c r="C710" s="3" t="s">
        <v>9</v>
      </c>
      <c r="D710" s="3"/>
      <c r="E710" s="256">
        <v>43708</v>
      </c>
      <c r="F710" s="61">
        <v>1412094.5</v>
      </c>
      <c r="G710" s="300">
        <v>1.84E-2</v>
      </c>
      <c r="H710" s="62">
        <v>2165.21</v>
      </c>
      <c r="I710" s="276">
        <f t="shared" si="234"/>
        <v>1412094.5</v>
      </c>
      <c r="J710" s="300">
        <v>1.84E-2</v>
      </c>
      <c r="K710" s="61">
        <f t="shared" si="235"/>
        <v>2165.2115666666664</v>
      </c>
      <c r="L710" s="62">
        <f t="shared" si="219"/>
        <v>0</v>
      </c>
      <c r="M710" t="s">
        <v>10</v>
      </c>
      <c r="O710" s="3" t="str">
        <f t="shared" si="236"/>
        <v>E315</v>
      </c>
      <c r="P710" s="4"/>
      <c r="Q710" s="245">
        <f t="shared" si="224"/>
        <v>0</v>
      </c>
      <c r="S710" s="243"/>
      <c r="T710" s="243"/>
      <c r="V710" s="243"/>
      <c r="W710" s="243"/>
      <c r="Y710" s="243"/>
    </row>
    <row r="711" spans="1:25" outlineLevel="2" x14ac:dyDescent="0.25">
      <c r="A711" s="3" t="s">
        <v>108</v>
      </c>
      <c r="B711" s="3" t="str">
        <f t="shared" si="233"/>
        <v>E315 STM Accessory, Ferndale-9</v>
      </c>
      <c r="C711" s="3" t="s">
        <v>9</v>
      </c>
      <c r="D711" s="3"/>
      <c r="E711" s="256">
        <v>43738</v>
      </c>
      <c r="F711" s="61">
        <v>1412094.5</v>
      </c>
      <c r="G711" s="300">
        <v>1.84E-2</v>
      </c>
      <c r="H711" s="62">
        <v>2165.21</v>
      </c>
      <c r="I711" s="276">
        <f t="shared" si="234"/>
        <v>1412094.5</v>
      </c>
      <c r="J711" s="300">
        <v>1.84E-2</v>
      </c>
      <c r="K711" s="61">
        <f t="shared" si="235"/>
        <v>2165.2115666666664</v>
      </c>
      <c r="L711" s="62">
        <f t="shared" si="219"/>
        <v>0</v>
      </c>
      <c r="M711" t="s">
        <v>10</v>
      </c>
      <c r="O711" s="3" t="str">
        <f t="shared" si="236"/>
        <v>E315</v>
      </c>
      <c r="P711" s="4"/>
      <c r="Q711" s="245">
        <f t="shared" si="224"/>
        <v>0</v>
      </c>
      <c r="S711" s="243"/>
      <c r="T711" s="243"/>
      <c r="V711" s="243"/>
      <c r="W711" s="243"/>
      <c r="Y711" s="243"/>
    </row>
    <row r="712" spans="1:25" outlineLevel="2" x14ac:dyDescent="0.25">
      <c r="A712" s="3" t="s">
        <v>108</v>
      </c>
      <c r="B712" s="3" t="str">
        <f t="shared" si="233"/>
        <v>E315 STM Accessory, Ferndale-10</v>
      </c>
      <c r="C712" s="3" t="s">
        <v>9</v>
      </c>
      <c r="D712" s="3"/>
      <c r="E712" s="256">
        <v>43769</v>
      </c>
      <c r="F712" s="61">
        <v>1412094.5</v>
      </c>
      <c r="G712" s="300">
        <v>1.84E-2</v>
      </c>
      <c r="H712" s="62">
        <v>2165.21</v>
      </c>
      <c r="I712" s="276">
        <f t="shared" si="234"/>
        <v>1412094.5</v>
      </c>
      <c r="J712" s="300">
        <v>1.84E-2</v>
      </c>
      <c r="K712" s="61">
        <f t="shared" si="235"/>
        <v>2165.2115666666664</v>
      </c>
      <c r="L712" s="62">
        <f t="shared" si="219"/>
        <v>0</v>
      </c>
      <c r="M712" t="s">
        <v>10</v>
      </c>
      <c r="O712" s="3" t="str">
        <f t="shared" si="236"/>
        <v>E315</v>
      </c>
      <c r="P712" s="4"/>
      <c r="Q712" s="245">
        <f t="shared" si="224"/>
        <v>0</v>
      </c>
      <c r="S712" s="243"/>
      <c r="T712" s="243"/>
      <c r="V712" s="243"/>
      <c r="W712" s="243"/>
      <c r="Y712" s="243"/>
    </row>
    <row r="713" spans="1:25" outlineLevel="2" x14ac:dyDescent="0.25">
      <c r="A713" s="3" t="s">
        <v>108</v>
      </c>
      <c r="B713" s="3" t="str">
        <f t="shared" si="233"/>
        <v>E315 STM Accessory, Ferndale-11</v>
      </c>
      <c r="C713" s="3" t="s">
        <v>9</v>
      </c>
      <c r="D713" s="3"/>
      <c r="E713" s="256">
        <v>43799</v>
      </c>
      <c r="F713" s="61">
        <v>1412094.5</v>
      </c>
      <c r="G713" s="300">
        <v>1.84E-2</v>
      </c>
      <c r="H713" s="62">
        <v>2165.21</v>
      </c>
      <c r="I713" s="276">
        <f t="shared" si="234"/>
        <v>1412094.5</v>
      </c>
      <c r="J713" s="300">
        <v>1.84E-2</v>
      </c>
      <c r="K713" s="61">
        <f t="shared" si="235"/>
        <v>2165.2115666666664</v>
      </c>
      <c r="L713" s="62">
        <f t="shared" si="219"/>
        <v>0</v>
      </c>
      <c r="M713" t="s">
        <v>10</v>
      </c>
      <c r="O713" s="3" t="str">
        <f t="shared" si="236"/>
        <v>E315</v>
      </c>
      <c r="P713" s="4"/>
      <c r="Q713" s="245">
        <f t="shared" si="224"/>
        <v>0</v>
      </c>
      <c r="S713" s="243"/>
      <c r="T713" s="243"/>
      <c r="V713" s="243"/>
      <c r="W713" s="243"/>
      <c r="Y713" s="243"/>
    </row>
    <row r="714" spans="1:25" outlineLevel="2" x14ac:dyDescent="0.25">
      <c r="A714" s="3" t="s">
        <v>108</v>
      </c>
      <c r="B714" s="3" t="str">
        <f t="shared" si="233"/>
        <v>E315 STM Accessory, Ferndale-12</v>
      </c>
      <c r="C714" s="3" t="s">
        <v>9</v>
      </c>
      <c r="D714" s="3"/>
      <c r="E714" s="256">
        <v>43830</v>
      </c>
      <c r="F714" s="61">
        <v>1412094.5</v>
      </c>
      <c r="G714" s="300">
        <v>1.84E-2</v>
      </c>
      <c r="H714" s="62">
        <v>2165.21</v>
      </c>
      <c r="I714" s="276">
        <f t="shared" si="234"/>
        <v>1412094.5</v>
      </c>
      <c r="J714" s="300">
        <v>1.84E-2</v>
      </c>
      <c r="K714" s="61">
        <f t="shared" si="235"/>
        <v>2165.2115666666664</v>
      </c>
      <c r="L714" s="62">
        <f t="shared" si="219"/>
        <v>0</v>
      </c>
      <c r="M714" t="s">
        <v>10</v>
      </c>
      <c r="O714" s="3" t="str">
        <f t="shared" si="236"/>
        <v>E315</v>
      </c>
      <c r="P714" s="4"/>
      <c r="Q714" s="245">
        <f t="shared" si="224"/>
        <v>0</v>
      </c>
      <c r="S714" s="243"/>
      <c r="T714" s="243"/>
      <c r="V714" s="243"/>
      <c r="W714" s="243"/>
      <c r="Y714" s="243"/>
    </row>
    <row r="715" spans="1:25" outlineLevel="2" x14ac:dyDescent="0.25">
      <c r="A715" s="3" t="s">
        <v>108</v>
      </c>
      <c r="B715" s="3" t="str">
        <f t="shared" si="233"/>
        <v>E315 STM Accessory, Ferndale-1</v>
      </c>
      <c r="C715" s="3" t="s">
        <v>9</v>
      </c>
      <c r="D715" s="3"/>
      <c r="E715" s="256">
        <v>43861</v>
      </c>
      <c r="F715" s="61">
        <v>1412094.5</v>
      </c>
      <c r="G715" s="300">
        <v>1.84E-2</v>
      </c>
      <c r="H715" s="62">
        <v>2165.21</v>
      </c>
      <c r="I715" s="276">
        <f t="shared" si="234"/>
        <v>1412094.5</v>
      </c>
      <c r="J715" s="300">
        <v>1.84E-2</v>
      </c>
      <c r="K715" s="61">
        <f t="shared" si="235"/>
        <v>2165.2115666666664</v>
      </c>
      <c r="L715" s="62">
        <f t="shared" si="219"/>
        <v>0</v>
      </c>
      <c r="M715" t="s">
        <v>10</v>
      </c>
      <c r="O715" s="3" t="str">
        <f t="shared" si="236"/>
        <v>E315</v>
      </c>
      <c r="P715" s="4"/>
      <c r="Q715" s="245">
        <f t="shared" si="224"/>
        <v>0</v>
      </c>
      <c r="S715" s="243"/>
      <c r="T715" s="243"/>
      <c r="V715" s="243"/>
      <c r="W715" s="243"/>
      <c r="Y715" s="243"/>
    </row>
    <row r="716" spans="1:25" outlineLevel="2" x14ac:dyDescent="0.25">
      <c r="A716" s="3" t="s">
        <v>108</v>
      </c>
      <c r="B716" s="3" t="str">
        <f t="shared" si="233"/>
        <v>E315 STM Accessory, Ferndale-2</v>
      </c>
      <c r="C716" s="3" t="s">
        <v>9</v>
      </c>
      <c r="D716" s="3"/>
      <c r="E716" s="256">
        <v>43889</v>
      </c>
      <c r="F716" s="61">
        <v>1412094.5</v>
      </c>
      <c r="G716" s="300">
        <v>1.84E-2</v>
      </c>
      <c r="H716" s="62">
        <v>2165.21</v>
      </c>
      <c r="I716" s="276">
        <f t="shared" si="234"/>
        <v>1412094.5</v>
      </c>
      <c r="J716" s="300">
        <v>1.84E-2</v>
      </c>
      <c r="K716" s="61">
        <f t="shared" si="235"/>
        <v>2165.2115666666664</v>
      </c>
      <c r="L716" s="62">
        <f t="shared" si="219"/>
        <v>0</v>
      </c>
      <c r="M716" t="s">
        <v>10</v>
      </c>
      <c r="O716" s="3" t="str">
        <f t="shared" si="236"/>
        <v>E315</v>
      </c>
      <c r="P716" s="4"/>
      <c r="Q716" s="245">
        <f t="shared" si="224"/>
        <v>0</v>
      </c>
      <c r="S716" s="243"/>
      <c r="T716" s="243"/>
      <c r="V716" s="243"/>
      <c r="W716" s="243"/>
      <c r="Y716" s="243"/>
    </row>
    <row r="717" spans="1:25" outlineLevel="2" x14ac:dyDescent="0.25">
      <c r="A717" s="3" t="s">
        <v>108</v>
      </c>
      <c r="B717" s="3" t="str">
        <f t="shared" si="233"/>
        <v>E315 STM Accessory, Ferndale-3</v>
      </c>
      <c r="C717" s="3" t="s">
        <v>9</v>
      </c>
      <c r="D717" s="3"/>
      <c r="E717" s="256">
        <v>43921</v>
      </c>
      <c r="F717" s="61">
        <v>1412094.5</v>
      </c>
      <c r="G717" s="300">
        <v>1.84E-2</v>
      </c>
      <c r="H717" s="62">
        <v>2165.21</v>
      </c>
      <c r="I717" s="276">
        <f t="shared" si="234"/>
        <v>1412094.5</v>
      </c>
      <c r="J717" s="300">
        <v>1.84E-2</v>
      </c>
      <c r="K717" s="61">
        <f t="shared" si="235"/>
        <v>2165.2115666666664</v>
      </c>
      <c r="L717" s="62">
        <f t="shared" si="219"/>
        <v>0</v>
      </c>
      <c r="M717" t="s">
        <v>10</v>
      </c>
      <c r="O717" s="3" t="str">
        <f t="shared" si="236"/>
        <v>E315</v>
      </c>
      <c r="P717" s="4"/>
      <c r="Q717" s="245">
        <f t="shared" si="224"/>
        <v>0</v>
      </c>
      <c r="S717" s="243"/>
      <c r="T717" s="243"/>
      <c r="V717" s="243"/>
      <c r="W717" s="243"/>
      <c r="Y717" s="243"/>
    </row>
    <row r="718" spans="1:25" outlineLevel="2" x14ac:dyDescent="0.25">
      <c r="A718" s="3" t="s">
        <v>108</v>
      </c>
      <c r="B718" s="3" t="str">
        <f t="shared" si="233"/>
        <v>E315 STM Accessory, Ferndale-4</v>
      </c>
      <c r="C718" s="3" t="s">
        <v>9</v>
      </c>
      <c r="D718" s="3"/>
      <c r="E718" s="256">
        <v>43951</v>
      </c>
      <c r="F718" s="61">
        <v>1412094.5</v>
      </c>
      <c r="G718" s="300">
        <v>1.84E-2</v>
      </c>
      <c r="H718" s="62">
        <v>2165.21</v>
      </c>
      <c r="I718" s="276">
        <f t="shared" si="234"/>
        <v>1412094.5</v>
      </c>
      <c r="J718" s="300">
        <v>1.84E-2</v>
      </c>
      <c r="K718" s="61">
        <f t="shared" si="235"/>
        <v>2165.2115666666664</v>
      </c>
      <c r="L718" s="62">
        <f t="shared" si="219"/>
        <v>0</v>
      </c>
      <c r="M718" t="s">
        <v>10</v>
      </c>
      <c r="O718" s="3" t="str">
        <f t="shared" si="236"/>
        <v>E315</v>
      </c>
      <c r="P718" s="4"/>
      <c r="Q718" s="245">
        <f t="shared" si="224"/>
        <v>0</v>
      </c>
      <c r="S718" s="243"/>
      <c r="T718" s="243"/>
      <c r="V718" s="243"/>
      <c r="W718" s="243"/>
      <c r="Y718" s="243"/>
    </row>
    <row r="719" spans="1:25" outlineLevel="2" x14ac:dyDescent="0.25">
      <c r="A719" s="3" t="s">
        <v>108</v>
      </c>
      <c r="B719" s="3" t="str">
        <f t="shared" si="233"/>
        <v>E315 STM Accessory, Ferndale-5</v>
      </c>
      <c r="C719" s="3" t="s">
        <v>9</v>
      </c>
      <c r="D719" s="3"/>
      <c r="E719" s="256">
        <v>43982</v>
      </c>
      <c r="F719" s="61">
        <v>1412094.5</v>
      </c>
      <c r="G719" s="300">
        <v>1.84E-2</v>
      </c>
      <c r="H719" s="62">
        <v>2165.21</v>
      </c>
      <c r="I719" s="276">
        <f t="shared" si="234"/>
        <v>1412094.5</v>
      </c>
      <c r="J719" s="300">
        <v>1.84E-2</v>
      </c>
      <c r="K719" s="61">
        <f t="shared" si="235"/>
        <v>2165.2115666666664</v>
      </c>
      <c r="L719" s="62">
        <f t="shared" si="219"/>
        <v>0</v>
      </c>
      <c r="M719" t="s">
        <v>10</v>
      </c>
      <c r="O719" s="3" t="str">
        <f t="shared" si="236"/>
        <v>E315</v>
      </c>
      <c r="P719" s="4"/>
      <c r="Q719" s="245">
        <f t="shared" si="224"/>
        <v>0</v>
      </c>
      <c r="S719" s="243"/>
      <c r="T719" s="243"/>
      <c r="V719" s="243"/>
      <c r="W719" s="243"/>
      <c r="Y719" s="243"/>
    </row>
    <row r="720" spans="1:25" outlineLevel="2" x14ac:dyDescent="0.25">
      <c r="A720" s="3" t="s">
        <v>108</v>
      </c>
      <c r="B720" s="3" t="str">
        <f t="shared" si="233"/>
        <v>E315 STM Accessory, Ferndale-6</v>
      </c>
      <c r="C720" s="3" t="s">
        <v>9</v>
      </c>
      <c r="D720" s="3"/>
      <c r="E720" s="256">
        <v>44012</v>
      </c>
      <c r="F720" s="61">
        <v>1412094.5</v>
      </c>
      <c r="G720" s="300">
        <v>1.84E-2</v>
      </c>
      <c r="H720" s="62">
        <v>2165.21</v>
      </c>
      <c r="I720" s="276">
        <f t="shared" si="234"/>
        <v>1412094.5</v>
      </c>
      <c r="J720" s="300">
        <v>1.84E-2</v>
      </c>
      <c r="K720" s="61">
        <f t="shared" si="235"/>
        <v>2165.2115666666664</v>
      </c>
      <c r="L720" s="62">
        <f t="shared" si="219"/>
        <v>0</v>
      </c>
      <c r="M720" t="s">
        <v>10</v>
      </c>
      <c r="O720" s="3" t="str">
        <f t="shared" si="236"/>
        <v>E315</v>
      </c>
      <c r="P720" s="4"/>
      <c r="Q720" s="245">
        <f t="shared" si="224"/>
        <v>1412094.5</v>
      </c>
      <c r="S720" s="243">
        <f>AVERAGE(F709:F720)-F720</f>
        <v>0</v>
      </c>
      <c r="T720" s="243">
        <f>AVERAGE(I709:I720)-I720</f>
        <v>0</v>
      </c>
      <c r="V720" s="243"/>
      <c r="W720" s="243"/>
      <c r="Y720" s="243"/>
    </row>
    <row r="721" spans="1:25" ht="15.75" outlineLevel="1" thickBot="1" x14ac:dyDescent="0.3">
      <c r="A721" s="5" t="s">
        <v>109</v>
      </c>
      <c r="C721" s="14" t="s">
        <v>12</v>
      </c>
      <c r="E721" s="255" t="s">
        <v>5</v>
      </c>
      <c r="F721" s="8"/>
      <c r="G721" s="299"/>
      <c r="H721" s="15">
        <f>SUBTOTAL(9,H709:H720)</f>
        <v>25982.519999999993</v>
      </c>
      <c r="I721" s="275"/>
      <c r="J721" s="299"/>
      <c r="K721" s="10">
        <f>SUBTOTAL(9,K709:K720)</f>
        <v>25982.538799999991</v>
      </c>
      <c r="L721" s="264">
        <f>SUBTOTAL(9,L709:L720)</f>
        <v>0</v>
      </c>
      <c r="O721" s="3" t="str">
        <f>LEFT(A721,5)</f>
        <v xml:space="preserve">E315 </v>
      </c>
      <c r="P721" s="4">
        <f>-L721</f>
        <v>0</v>
      </c>
      <c r="Q721" s="245">
        <f t="shared" si="224"/>
        <v>0</v>
      </c>
      <c r="S721" s="243"/>
    </row>
    <row r="722" spans="1:25" ht="15.75" outlineLevel="2" thickTop="1" x14ac:dyDescent="0.25">
      <c r="A722" s="3" t="s">
        <v>110</v>
      </c>
      <c r="B722" s="3" t="str">
        <f t="shared" ref="B722:B733" si="237">CONCATENATE(A722,"-",MONTH(E722))</f>
        <v>E315 STM Accessory, Fred 1/APC-7</v>
      </c>
      <c r="C722" s="3" t="s">
        <v>9</v>
      </c>
      <c r="D722" s="3"/>
      <c r="E722" s="256">
        <v>43676</v>
      </c>
      <c r="F722" s="61">
        <v>962486.71</v>
      </c>
      <c r="G722" s="300">
        <v>2.53E-2</v>
      </c>
      <c r="H722" s="62">
        <v>2029.24</v>
      </c>
      <c r="I722" s="276">
        <f t="shared" ref="I722:I733" si="238">VLOOKUP(CONCATENATE(A722,"-6"),$B$8:$F$2996,5,FALSE)</f>
        <v>962486.71</v>
      </c>
      <c r="J722" s="300">
        <v>2.53E-2</v>
      </c>
      <c r="K722" s="59">
        <f t="shared" ref="K722:K733" si="239">I722*J722/12</f>
        <v>2029.2428135833331</v>
      </c>
      <c r="L722" s="62">
        <f t="shared" si="219"/>
        <v>0</v>
      </c>
      <c r="M722" t="s">
        <v>10</v>
      </c>
      <c r="O722" s="3" t="str">
        <f t="shared" ref="O722:O733" si="240">LEFT(A722,4)</f>
        <v>E315</v>
      </c>
      <c r="P722" s="4"/>
      <c r="Q722" s="245">
        <f t="shared" si="224"/>
        <v>0</v>
      </c>
      <c r="S722" s="243"/>
      <c r="T722" s="243"/>
      <c r="V722" s="243"/>
      <c r="W722" s="243"/>
      <c r="Y722" s="243"/>
    </row>
    <row r="723" spans="1:25" outlineLevel="2" x14ac:dyDescent="0.25">
      <c r="A723" s="3" t="s">
        <v>110</v>
      </c>
      <c r="B723" s="3" t="str">
        <f t="shared" si="237"/>
        <v>E315 STM Accessory, Fred 1/APC-8</v>
      </c>
      <c r="C723" s="3" t="s">
        <v>9</v>
      </c>
      <c r="D723" s="3"/>
      <c r="E723" s="256">
        <v>43708</v>
      </c>
      <c r="F723" s="61">
        <v>962486.71</v>
      </c>
      <c r="G723" s="300">
        <v>2.53E-2</v>
      </c>
      <c r="H723" s="62">
        <v>2029.24</v>
      </c>
      <c r="I723" s="276">
        <f t="shared" si="238"/>
        <v>962486.71</v>
      </c>
      <c r="J723" s="300">
        <v>2.53E-2</v>
      </c>
      <c r="K723" s="61">
        <f t="shared" si="239"/>
        <v>2029.2428135833331</v>
      </c>
      <c r="L723" s="62">
        <f t="shared" si="219"/>
        <v>0</v>
      </c>
      <c r="M723" t="s">
        <v>10</v>
      </c>
      <c r="O723" s="3" t="str">
        <f t="shared" si="240"/>
        <v>E315</v>
      </c>
      <c r="P723" s="4"/>
      <c r="Q723" s="245">
        <f t="shared" si="224"/>
        <v>0</v>
      </c>
      <c r="S723" s="243"/>
      <c r="T723" s="243"/>
      <c r="V723" s="243"/>
      <c r="W723" s="243"/>
      <c r="Y723" s="243"/>
    </row>
    <row r="724" spans="1:25" outlineLevel="2" x14ac:dyDescent="0.25">
      <c r="A724" s="3" t="s">
        <v>110</v>
      </c>
      <c r="B724" s="3" t="str">
        <f t="shared" si="237"/>
        <v>E315 STM Accessory, Fred 1/APC-9</v>
      </c>
      <c r="C724" s="3" t="s">
        <v>9</v>
      </c>
      <c r="D724" s="3"/>
      <c r="E724" s="256">
        <v>43738</v>
      </c>
      <c r="F724" s="61">
        <v>962486.71</v>
      </c>
      <c r="G724" s="300">
        <v>2.53E-2</v>
      </c>
      <c r="H724" s="62">
        <v>2029.24</v>
      </c>
      <c r="I724" s="276">
        <f t="shared" si="238"/>
        <v>962486.71</v>
      </c>
      <c r="J724" s="300">
        <v>2.53E-2</v>
      </c>
      <c r="K724" s="61">
        <f t="shared" si="239"/>
        <v>2029.2428135833331</v>
      </c>
      <c r="L724" s="62">
        <f t="shared" ref="L724:L787" si="241">ROUND(K724-H724,2)</f>
        <v>0</v>
      </c>
      <c r="M724" t="s">
        <v>10</v>
      </c>
      <c r="O724" s="3" t="str">
        <f t="shared" si="240"/>
        <v>E315</v>
      </c>
      <c r="P724" s="4"/>
      <c r="Q724" s="245">
        <f t="shared" si="224"/>
        <v>0</v>
      </c>
      <c r="S724" s="243"/>
      <c r="T724" s="243"/>
      <c r="V724" s="243"/>
      <c r="W724" s="243"/>
      <c r="Y724" s="243"/>
    </row>
    <row r="725" spans="1:25" outlineLevel="2" x14ac:dyDescent="0.25">
      <c r="A725" s="3" t="s">
        <v>110</v>
      </c>
      <c r="B725" s="3" t="str">
        <f t="shared" si="237"/>
        <v>E315 STM Accessory, Fred 1/APC-10</v>
      </c>
      <c r="C725" s="3" t="s">
        <v>9</v>
      </c>
      <c r="D725" s="3"/>
      <c r="E725" s="256">
        <v>43769</v>
      </c>
      <c r="F725" s="61">
        <v>962486.71</v>
      </c>
      <c r="G725" s="300">
        <v>2.53E-2</v>
      </c>
      <c r="H725" s="62">
        <v>2029.24</v>
      </c>
      <c r="I725" s="276">
        <f t="shared" si="238"/>
        <v>962486.71</v>
      </c>
      <c r="J725" s="300">
        <v>2.53E-2</v>
      </c>
      <c r="K725" s="61">
        <f t="shared" si="239"/>
        <v>2029.2428135833331</v>
      </c>
      <c r="L725" s="62">
        <f t="shared" si="241"/>
        <v>0</v>
      </c>
      <c r="M725" t="s">
        <v>10</v>
      </c>
      <c r="O725" s="3" t="str">
        <f t="shared" si="240"/>
        <v>E315</v>
      </c>
      <c r="P725" s="4"/>
      <c r="Q725" s="245">
        <f t="shared" si="224"/>
        <v>0</v>
      </c>
      <c r="S725" s="243"/>
      <c r="T725" s="243"/>
      <c r="V725" s="243"/>
      <c r="W725" s="243"/>
      <c r="Y725" s="243"/>
    </row>
    <row r="726" spans="1:25" outlineLevel="2" x14ac:dyDescent="0.25">
      <c r="A726" s="3" t="s">
        <v>110</v>
      </c>
      <c r="B726" s="3" t="str">
        <f t="shared" si="237"/>
        <v>E315 STM Accessory, Fred 1/APC-11</v>
      </c>
      <c r="C726" s="3" t="s">
        <v>9</v>
      </c>
      <c r="D726" s="3"/>
      <c r="E726" s="256">
        <v>43799</v>
      </c>
      <c r="F726" s="61">
        <v>962486.71</v>
      </c>
      <c r="G726" s="300">
        <v>2.53E-2</v>
      </c>
      <c r="H726" s="62">
        <v>2029.24</v>
      </c>
      <c r="I726" s="276">
        <f t="shared" si="238"/>
        <v>962486.71</v>
      </c>
      <c r="J726" s="300">
        <v>2.53E-2</v>
      </c>
      <c r="K726" s="61">
        <f t="shared" si="239"/>
        <v>2029.2428135833331</v>
      </c>
      <c r="L726" s="62">
        <f t="shared" si="241"/>
        <v>0</v>
      </c>
      <c r="M726" t="s">
        <v>10</v>
      </c>
      <c r="O726" s="3" t="str">
        <f t="shared" si="240"/>
        <v>E315</v>
      </c>
      <c r="P726" s="4"/>
      <c r="Q726" s="245">
        <f t="shared" si="224"/>
        <v>0</v>
      </c>
      <c r="S726" s="243"/>
      <c r="T726" s="243"/>
      <c r="V726" s="243"/>
      <c r="W726" s="243"/>
      <c r="Y726" s="243"/>
    </row>
    <row r="727" spans="1:25" outlineLevel="2" x14ac:dyDescent="0.25">
      <c r="A727" s="3" t="s">
        <v>110</v>
      </c>
      <c r="B727" s="3" t="str">
        <f t="shared" si="237"/>
        <v>E315 STM Accessory, Fred 1/APC-12</v>
      </c>
      <c r="C727" s="3" t="s">
        <v>9</v>
      </c>
      <c r="D727" s="3"/>
      <c r="E727" s="256">
        <v>43830</v>
      </c>
      <c r="F727" s="61">
        <v>962486.71</v>
      </c>
      <c r="G727" s="300">
        <v>2.53E-2</v>
      </c>
      <c r="H727" s="62">
        <v>2029.24</v>
      </c>
      <c r="I727" s="276">
        <f t="shared" si="238"/>
        <v>962486.71</v>
      </c>
      <c r="J727" s="300">
        <v>2.53E-2</v>
      </c>
      <c r="K727" s="61">
        <f t="shared" si="239"/>
        <v>2029.2428135833331</v>
      </c>
      <c r="L727" s="62">
        <f t="shared" si="241"/>
        <v>0</v>
      </c>
      <c r="M727" t="s">
        <v>10</v>
      </c>
      <c r="O727" s="3" t="str">
        <f t="shared" si="240"/>
        <v>E315</v>
      </c>
      <c r="P727" s="4"/>
      <c r="Q727" s="245">
        <f t="shared" si="224"/>
        <v>0</v>
      </c>
      <c r="S727" s="243"/>
      <c r="T727" s="243"/>
      <c r="V727" s="243"/>
      <c r="W727" s="243"/>
      <c r="Y727" s="243"/>
    </row>
    <row r="728" spans="1:25" outlineLevel="2" x14ac:dyDescent="0.25">
      <c r="A728" s="3" t="s">
        <v>110</v>
      </c>
      <c r="B728" s="3" t="str">
        <f t="shared" si="237"/>
        <v>E315 STM Accessory, Fred 1/APC-1</v>
      </c>
      <c r="C728" s="3" t="s">
        <v>9</v>
      </c>
      <c r="D728" s="3"/>
      <c r="E728" s="256">
        <v>43861</v>
      </c>
      <c r="F728" s="61">
        <v>962486.71</v>
      </c>
      <c r="G728" s="300">
        <v>2.53E-2</v>
      </c>
      <c r="H728" s="62">
        <v>2029.24</v>
      </c>
      <c r="I728" s="276">
        <f t="shared" si="238"/>
        <v>962486.71</v>
      </c>
      <c r="J728" s="300">
        <v>2.53E-2</v>
      </c>
      <c r="K728" s="61">
        <f t="shared" si="239"/>
        <v>2029.2428135833331</v>
      </c>
      <c r="L728" s="62">
        <f t="shared" si="241"/>
        <v>0</v>
      </c>
      <c r="M728" t="s">
        <v>10</v>
      </c>
      <c r="O728" s="3" t="str">
        <f t="shared" si="240"/>
        <v>E315</v>
      </c>
      <c r="P728" s="4"/>
      <c r="Q728" s="245">
        <f t="shared" si="224"/>
        <v>0</v>
      </c>
      <c r="S728" s="243"/>
      <c r="T728" s="243"/>
      <c r="V728" s="243"/>
      <c r="W728" s="243"/>
      <c r="Y728" s="243"/>
    </row>
    <row r="729" spans="1:25" outlineLevel="2" x14ac:dyDescent="0.25">
      <c r="A729" s="3" t="s">
        <v>110</v>
      </c>
      <c r="B729" s="3" t="str">
        <f t="shared" si="237"/>
        <v>E315 STM Accessory, Fred 1/APC-2</v>
      </c>
      <c r="C729" s="3" t="s">
        <v>9</v>
      </c>
      <c r="D729" s="3"/>
      <c r="E729" s="256">
        <v>43889</v>
      </c>
      <c r="F729" s="61">
        <v>962486.71</v>
      </c>
      <c r="G729" s="300">
        <v>2.53E-2</v>
      </c>
      <c r="H729" s="62">
        <v>2029.24</v>
      </c>
      <c r="I729" s="276">
        <f t="shared" si="238"/>
        <v>962486.71</v>
      </c>
      <c r="J729" s="300">
        <v>2.53E-2</v>
      </c>
      <c r="K729" s="61">
        <f t="shared" si="239"/>
        <v>2029.2428135833331</v>
      </c>
      <c r="L729" s="62">
        <f t="shared" si="241"/>
        <v>0</v>
      </c>
      <c r="M729" t="s">
        <v>10</v>
      </c>
      <c r="O729" s="3" t="str">
        <f t="shared" si="240"/>
        <v>E315</v>
      </c>
      <c r="P729" s="4"/>
      <c r="Q729" s="245">
        <f t="shared" si="224"/>
        <v>0</v>
      </c>
      <c r="S729" s="243"/>
      <c r="T729" s="243"/>
      <c r="V729" s="243"/>
      <c r="W729" s="243"/>
      <c r="Y729" s="243"/>
    </row>
    <row r="730" spans="1:25" outlineLevel="2" x14ac:dyDescent="0.25">
      <c r="A730" s="3" t="s">
        <v>110</v>
      </c>
      <c r="B730" s="3" t="str">
        <f t="shared" si="237"/>
        <v>E315 STM Accessory, Fred 1/APC-3</v>
      </c>
      <c r="C730" s="3" t="s">
        <v>9</v>
      </c>
      <c r="D730" s="3"/>
      <c r="E730" s="256">
        <v>43921</v>
      </c>
      <c r="F730" s="61">
        <v>962486.71</v>
      </c>
      <c r="G730" s="300">
        <v>2.53E-2</v>
      </c>
      <c r="H730" s="62">
        <v>2029.24</v>
      </c>
      <c r="I730" s="276">
        <f t="shared" si="238"/>
        <v>962486.71</v>
      </c>
      <c r="J730" s="300">
        <v>2.53E-2</v>
      </c>
      <c r="K730" s="61">
        <f t="shared" si="239"/>
        <v>2029.2428135833331</v>
      </c>
      <c r="L730" s="62">
        <f t="shared" si="241"/>
        <v>0</v>
      </c>
      <c r="M730" t="s">
        <v>10</v>
      </c>
      <c r="O730" s="3" t="str">
        <f t="shared" si="240"/>
        <v>E315</v>
      </c>
      <c r="P730" s="4"/>
      <c r="Q730" s="245">
        <f t="shared" si="224"/>
        <v>0</v>
      </c>
      <c r="S730" s="243"/>
      <c r="T730" s="243"/>
      <c r="V730" s="243"/>
      <c r="W730" s="243"/>
      <c r="Y730" s="243"/>
    </row>
    <row r="731" spans="1:25" outlineLevel="2" x14ac:dyDescent="0.25">
      <c r="A731" s="3" t="s">
        <v>110</v>
      </c>
      <c r="B731" s="3" t="str">
        <f t="shared" si="237"/>
        <v>E315 STM Accessory, Fred 1/APC-4</v>
      </c>
      <c r="C731" s="3" t="s">
        <v>9</v>
      </c>
      <c r="D731" s="3"/>
      <c r="E731" s="256">
        <v>43951</v>
      </c>
      <c r="F731" s="61">
        <v>962486.71</v>
      </c>
      <c r="G731" s="300">
        <v>2.53E-2</v>
      </c>
      <c r="H731" s="62">
        <v>2029.24</v>
      </c>
      <c r="I731" s="276">
        <f t="shared" si="238"/>
        <v>962486.71</v>
      </c>
      <c r="J731" s="300">
        <v>2.53E-2</v>
      </c>
      <c r="K731" s="61">
        <f t="shared" si="239"/>
        <v>2029.2428135833331</v>
      </c>
      <c r="L731" s="62">
        <f t="shared" si="241"/>
        <v>0</v>
      </c>
      <c r="M731" t="s">
        <v>10</v>
      </c>
      <c r="O731" s="3" t="str">
        <f t="shared" si="240"/>
        <v>E315</v>
      </c>
      <c r="P731" s="4"/>
      <c r="Q731" s="245">
        <f t="shared" si="224"/>
        <v>0</v>
      </c>
      <c r="S731" s="243"/>
      <c r="T731" s="243"/>
      <c r="V731" s="243"/>
      <c r="W731" s="243"/>
      <c r="Y731" s="243"/>
    </row>
    <row r="732" spans="1:25" outlineLevel="2" x14ac:dyDescent="0.25">
      <c r="A732" s="3" t="s">
        <v>110</v>
      </c>
      <c r="B732" s="3" t="str">
        <f t="shared" si="237"/>
        <v>E315 STM Accessory, Fred 1/APC-5</v>
      </c>
      <c r="C732" s="3" t="s">
        <v>9</v>
      </c>
      <c r="D732" s="3"/>
      <c r="E732" s="256">
        <v>43982</v>
      </c>
      <c r="F732" s="61">
        <v>962486.71</v>
      </c>
      <c r="G732" s="300">
        <v>2.53E-2</v>
      </c>
      <c r="H732" s="62">
        <v>2029.24</v>
      </c>
      <c r="I732" s="276">
        <f t="shared" si="238"/>
        <v>962486.71</v>
      </c>
      <c r="J732" s="300">
        <v>2.53E-2</v>
      </c>
      <c r="K732" s="61">
        <f t="shared" si="239"/>
        <v>2029.2428135833331</v>
      </c>
      <c r="L732" s="62">
        <f t="shared" si="241"/>
        <v>0</v>
      </c>
      <c r="M732" t="s">
        <v>10</v>
      </c>
      <c r="O732" s="3" t="str">
        <f t="shared" si="240"/>
        <v>E315</v>
      </c>
      <c r="P732" s="4"/>
      <c r="Q732" s="245">
        <f t="shared" si="224"/>
        <v>0</v>
      </c>
      <c r="S732" s="243"/>
      <c r="T732" s="243"/>
      <c r="V732" s="243"/>
      <c r="W732" s="243"/>
      <c r="Y732" s="243"/>
    </row>
    <row r="733" spans="1:25" outlineLevel="2" x14ac:dyDescent="0.25">
      <c r="A733" s="3" t="s">
        <v>110</v>
      </c>
      <c r="B733" s="3" t="str">
        <f t="shared" si="237"/>
        <v>E315 STM Accessory, Fred 1/APC-6</v>
      </c>
      <c r="C733" s="3" t="s">
        <v>9</v>
      </c>
      <c r="D733" s="3"/>
      <c r="E733" s="256">
        <v>44012</v>
      </c>
      <c r="F733" s="61">
        <v>962486.71</v>
      </c>
      <c r="G733" s="300">
        <v>2.53E-2</v>
      </c>
      <c r="H733" s="62">
        <v>2029.24</v>
      </c>
      <c r="I733" s="276">
        <f t="shared" si="238"/>
        <v>962486.71</v>
      </c>
      <c r="J733" s="300">
        <v>2.53E-2</v>
      </c>
      <c r="K733" s="61">
        <f t="shared" si="239"/>
        <v>2029.2428135833331</v>
      </c>
      <c r="L733" s="62">
        <f t="shared" si="241"/>
        <v>0</v>
      </c>
      <c r="M733" t="s">
        <v>10</v>
      </c>
      <c r="O733" s="3" t="str">
        <f t="shared" si="240"/>
        <v>E315</v>
      </c>
      <c r="P733" s="4"/>
      <c r="Q733" s="245">
        <f t="shared" si="224"/>
        <v>962486.71</v>
      </c>
      <c r="S733" s="243">
        <f>AVERAGE(F722:F733)-F733</f>
        <v>0</v>
      </c>
      <c r="T733" s="243">
        <f>AVERAGE(I722:I733)-I733</f>
        <v>0</v>
      </c>
      <c r="V733" s="243"/>
      <c r="W733" s="243"/>
      <c r="Y733" s="243"/>
    </row>
    <row r="734" spans="1:25" ht="15.75" outlineLevel="1" thickBot="1" x14ac:dyDescent="0.3">
      <c r="A734" s="5" t="s">
        <v>111</v>
      </c>
      <c r="C734" s="14" t="s">
        <v>12</v>
      </c>
      <c r="E734" s="255" t="s">
        <v>5</v>
      </c>
      <c r="F734" s="8"/>
      <c r="G734" s="299"/>
      <c r="H734" s="15">
        <f>SUBTOTAL(9,H722:H733)</f>
        <v>24350.880000000005</v>
      </c>
      <c r="I734" s="275"/>
      <c r="J734" s="299"/>
      <c r="K734" s="10">
        <f>SUBTOTAL(9,K722:K733)</f>
        <v>24350.913762999993</v>
      </c>
      <c r="L734" s="264">
        <f>SUBTOTAL(9,L722:L733)</f>
        <v>0</v>
      </c>
      <c r="O734" s="3" t="str">
        <f>LEFT(A734,5)</f>
        <v xml:space="preserve">E315 </v>
      </c>
      <c r="P734" s="4">
        <f>-L734</f>
        <v>0</v>
      </c>
      <c r="Q734" s="245">
        <f t="shared" si="224"/>
        <v>0</v>
      </c>
      <c r="S734" s="243"/>
    </row>
    <row r="735" spans="1:25" ht="15.75" outlineLevel="2" thickTop="1" x14ac:dyDescent="0.25">
      <c r="A735" s="3" t="s">
        <v>112</v>
      </c>
      <c r="B735" s="3" t="str">
        <f t="shared" ref="B735:B746" si="242">CONCATENATE(A735,"-",MONTH(E735))</f>
        <v>E315 STM Accessory, Goldendale OP-7</v>
      </c>
      <c r="C735" s="3" t="s">
        <v>9</v>
      </c>
      <c r="D735" s="3"/>
      <c r="E735" s="256">
        <v>43676</v>
      </c>
      <c r="F735" s="61">
        <v>7300879</v>
      </c>
      <c r="G735" s="300">
        <v>8.0999999999999996E-3</v>
      </c>
      <c r="H735" s="62">
        <v>4928.09</v>
      </c>
      <c r="I735" s="276">
        <f t="shared" ref="I735:I746" si="243">VLOOKUP(CONCATENATE(A735,"-6"),$B$8:$F$2996,5,FALSE)</f>
        <v>7300879</v>
      </c>
      <c r="J735" s="300">
        <v>8.0999999999999996E-3</v>
      </c>
      <c r="K735" s="59">
        <f t="shared" ref="K735:K746" si="244">I735*J735/12</f>
        <v>4928.0933249999998</v>
      </c>
      <c r="L735" s="62">
        <f t="shared" si="241"/>
        <v>0</v>
      </c>
      <c r="M735" t="s">
        <v>10</v>
      </c>
      <c r="O735" s="3" t="str">
        <f t="shared" ref="O735:O746" si="245">LEFT(A735,4)</f>
        <v>E315</v>
      </c>
      <c r="P735" s="4"/>
      <c r="Q735" s="245">
        <f t="shared" si="224"/>
        <v>0</v>
      </c>
      <c r="S735" s="243"/>
      <c r="T735" s="243"/>
      <c r="V735" s="243"/>
      <c r="W735" s="243"/>
      <c r="Y735" s="243"/>
    </row>
    <row r="736" spans="1:25" outlineLevel="2" x14ac:dyDescent="0.25">
      <c r="A736" s="3" t="s">
        <v>112</v>
      </c>
      <c r="B736" s="3" t="str">
        <f t="shared" si="242"/>
        <v>E315 STM Accessory, Goldendale OP-8</v>
      </c>
      <c r="C736" s="3" t="s">
        <v>9</v>
      </c>
      <c r="D736" s="3"/>
      <c r="E736" s="256">
        <v>43708</v>
      </c>
      <c r="F736" s="61">
        <v>7300879</v>
      </c>
      <c r="G736" s="300">
        <v>8.0999999999999996E-3</v>
      </c>
      <c r="H736" s="62">
        <v>4928.09</v>
      </c>
      <c r="I736" s="276">
        <f t="shared" si="243"/>
        <v>7300879</v>
      </c>
      <c r="J736" s="300">
        <v>8.0999999999999996E-3</v>
      </c>
      <c r="K736" s="61">
        <f t="shared" si="244"/>
        <v>4928.0933249999998</v>
      </c>
      <c r="L736" s="62">
        <f t="shared" si="241"/>
        <v>0</v>
      </c>
      <c r="M736" t="s">
        <v>10</v>
      </c>
      <c r="O736" s="3" t="str">
        <f t="shared" si="245"/>
        <v>E315</v>
      </c>
      <c r="P736" s="4"/>
      <c r="Q736" s="245">
        <f t="shared" ref="Q736:Q799" si="246">IF(E736=DATE(2020,6,30),I736,0)</f>
        <v>0</v>
      </c>
      <c r="S736" s="243"/>
      <c r="T736" s="243"/>
      <c r="V736" s="243"/>
      <c r="W736" s="243"/>
      <c r="Y736" s="243"/>
    </row>
    <row r="737" spans="1:25" outlineLevel="2" x14ac:dyDescent="0.25">
      <c r="A737" s="3" t="s">
        <v>112</v>
      </c>
      <c r="B737" s="3" t="str">
        <f t="shared" si="242"/>
        <v>E315 STM Accessory, Goldendale OP-9</v>
      </c>
      <c r="C737" s="3" t="s">
        <v>9</v>
      </c>
      <c r="D737" s="3"/>
      <c r="E737" s="256">
        <v>43738</v>
      </c>
      <c r="F737" s="61">
        <v>7300879</v>
      </c>
      <c r="G737" s="300">
        <v>8.0999999999999996E-3</v>
      </c>
      <c r="H737" s="62">
        <v>4928.09</v>
      </c>
      <c r="I737" s="276">
        <f t="shared" si="243"/>
        <v>7300879</v>
      </c>
      <c r="J737" s="300">
        <v>8.0999999999999996E-3</v>
      </c>
      <c r="K737" s="61">
        <f t="shared" si="244"/>
        <v>4928.0933249999998</v>
      </c>
      <c r="L737" s="62">
        <f t="shared" si="241"/>
        <v>0</v>
      </c>
      <c r="M737" t="s">
        <v>10</v>
      </c>
      <c r="O737" s="3" t="str">
        <f t="shared" si="245"/>
        <v>E315</v>
      </c>
      <c r="P737" s="4"/>
      <c r="Q737" s="245">
        <f t="shared" si="246"/>
        <v>0</v>
      </c>
      <c r="S737" s="243"/>
      <c r="T737" s="243"/>
      <c r="V737" s="243"/>
      <c r="W737" s="243"/>
      <c r="Y737" s="243"/>
    </row>
    <row r="738" spans="1:25" outlineLevel="2" x14ac:dyDescent="0.25">
      <c r="A738" s="3" t="s">
        <v>112</v>
      </c>
      <c r="B738" s="3" t="str">
        <f t="shared" si="242"/>
        <v>E315 STM Accessory, Goldendale OP-10</v>
      </c>
      <c r="C738" s="3" t="s">
        <v>9</v>
      </c>
      <c r="D738" s="3"/>
      <c r="E738" s="256">
        <v>43769</v>
      </c>
      <c r="F738" s="61">
        <v>7300879</v>
      </c>
      <c r="G738" s="300">
        <v>8.0999999999999996E-3</v>
      </c>
      <c r="H738" s="62">
        <v>4928.09</v>
      </c>
      <c r="I738" s="276">
        <f t="shared" si="243"/>
        <v>7300879</v>
      </c>
      <c r="J738" s="300">
        <v>8.0999999999999996E-3</v>
      </c>
      <c r="K738" s="61">
        <f t="shared" si="244"/>
        <v>4928.0933249999998</v>
      </c>
      <c r="L738" s="62">
        <f t="shared" si="241"/>
        <v>0</v>
      </c>
      <c r="M738" t="s">
        <v>10</v>
      </c>
      <c r="O738" s="3" t="str">
        <f t="shared" si="245"/>
        <v>E315</v>
      </c>
      <c r="P738" s="4"/>
      <c r="Q738" s="245">
        <f t="shared" si="246"/>
        <v>0</v>
      </c>
      <c r="S738" s="243"/>
      <c r="T738" s="243"/>
      <c r="V738" s="243"/>
      <c r="W738" s="243"/>
      <c r="Y738" s="243"/>
    </row>
    <row r="739" spans="1:25" outlineLevel="2" x14ac:dyDescent="0.25">
      <c r="A739" s="3" t="s">
        <v>112</v>
      </c>
      <c r="B739" s="3" t="str">
        <f t="shared" si="242"/>
        <v>E315 STM Accessory, Goldendale OP-11</v>
      </c>
      <c r="C739" s="3" t="s">
        <v>9</v>
      </c>
      <c r="D739" s="3"/>
      <c r="E739" s="256">
        <v>43799</v>
      </c>
      <c r="F739" s="61">
        <v>7300879</v>
      </c>
      <c r="G739" s="300">
        <v>8.0999999999999996E-3</v>
      </c>
      <c r="H739" s="62">
        <v>4928.09</v>
      </c>
      <c r="I739" s="276">
        <f t="shared" si="243"/>
        <v>7300879</v>
      </c>
      <c r="J739" s="300">
        <v>8.0999999999999996E-3</v>
      </c>
      <c r="K739" s="61">
        <f t="shared" si="244"/>
        <v>4928.0933249999998</v>
      </c>
      <c r="L739" s="62">
        <f t="shared" si="241"/>
        <v>0</v>
      </c>
      <c r="M739" t="s">
        <v>10</v>
      </c>
      <c r="O739" s="3" t="str">
        <f t="shared" si="245"/>
        <v>E315</v>
      </c>
      <c r="P739" s="4"/>
      <c r="Q739" s="245">
        <f t="shared" si="246"/>
        <v>0</v>
      </c>
      <c r="S739" s="243"/>
      <c r="T739" s="243"/>
      <c r="V739" s="243"/>
      <c r="W739" s="243"/>
      <c r="Y739" s="243"/>
    </row>
    <row r="740" spans="1:25" outlineLevel="2" x14ac:dyDescent="0.25">
      <c r="A740" s="3" t="s">
        <v>112</v>
      </c>
      <c r="B740" s="3" t="str">
        <f t="shared" si="242"/>
        <v>E315 STM Accessory, Goldendale OP-12</v>
      </c>
      <c r="C740" s="3" t="s">
        <v>9</v>
      </c>
      <c r="D740" s="3"/>
      <c r="E740" s="256">
        <v>43830</v>
      </c>
      <c r="F740" s="61">
        <v>7300879</v>
      </c>
      <c r="G740" s="300">
        <v>8.0999999999999996E-3</v>
      </c>
      <c r="H740" s="62">
        <v>4928.09</v>
      </c>
      <c r="I740" s="276">
        <f t="shared" si="243"/>
        <v>7300879</v>
      </c>
      <c r="J740" s="300">
        <v>8.0999999999999996E-3</v>
      </c>
      <c r="K740" s="61">
        <f t="shared" si="244"/>
        <v>4928.0933249999998</v>
      </c>
      <c r="L740" s="62">
        <f t="shared" si="241"/>
        <v>0</v>
      </c>
      <c r="M740" t="s">
        <v>10</v>
      </c>
      <c r="O740" s="3" t="str">
        <f t="shared" si="245"/>
        <v>E315</v>
      </c>
      <c r="P740" s="4"/>
      <c r="Q740" s="245">
        <f t="shared" si="246"/>
        <v>0</v>
      </c>
      <c r="S740" s="243"/>
      <c r="T740" s="243"/>
      <c r="V740" s="243"/>
      <c r="W740" s="243"/>
      <c r="Y740" s="243"/>
    </row>
    <row r="741" spans="1:25" outlineLevel="2" x14ac:dyDescent="0.25">
      <c r="A741" s="3" t="s">
        <v>112</v>
      </c>
      <c r="B741" s="3" t="str">
        <f t="shared" si="242"/>
        <v>E315 STM Accessory, Goldendale OP-1</v>
      </c>
      <c r="C741" s="3" t="s">
        <v>9</v>
      </c>
      <c r="D741" s="3"/>
      <c r="E741" s="256">
        <v>43861</v>
      </c>
      <c r="F741" s="61">
        <v>7300879</v>
      </c>
      <c r="G741" s="300">
        <v>8.0999999999999996E-3</v>
      </c>
      <c r="H741" s="62">
        <v>4928.09</v>
      </c>
      <c r="I741" s="276">
        <f t="shared" si="243"/>
        <v>7300879</v>
      </c>
      <c r="J741" s="300">
        <v>8.0999999999999996E-3</v>
      </c>
      <c r="K741" s="61">
        <f t="shared" si="244"/>
        <v>4928.0933249999998</v>
      </c>
      <c r="L741" s="62">
        <f t="shared" si="241"/>
        <v>0</v>
      </c>
      <c r="M741" t="s">
        <v>10</v>
      </c>
      <c r="O741" s="3" t="str">
        <f t="shared" si="245"/>
        <v>E315</v>
      </c>
      <c r="P741" s="4"/>
      <c r="Q741" s="245">
        <f t="shared" si="246"/>
        <v>0</v>
      </c>
      <c r="S741" s="243"/>
      <c r="T741" s="243"/>
      <c r="V741" s="243"/>
      <c r="W741" s="243"/>
      <c r="Y741" s="243"/>
    </row>
    <row r="742" spans="1:25" outlineLevel="2" x14ac:dyDescent="0.25">
      <c r="A742" s="3" t="s">
        <v>112</v>
      </c>
      <c r="B742" s="3" t="str">
        <f t="shared" si="242"/>
        <v>E315 STM Accessory, Goldendale OP-2</v>
      </c>
      <c r="C742" s="3" t="s">
        <v>9</v>
      </c>
      <c r="D742" s="3"/>
      <c r="E742" s="256">
        <v>43889</v>
      </c>
      <c r="F742" s="61">
        <v>7300879</v>
      </c>
      <c r="G742" s="300">
        <v>8.0999999999999996E-3</v>
      </c>
      <c r="H742" s="62">
        <v>4928.09</v>
      </c>
      <c r="I742" s="276">
        <f t="shared" si="243"/>
        <v>7300879</v>
      </c>
      <c r="J742" s="300">
        <v>8.0999999999999996E-3</v>
      </c>
      <c r="K742" s="61">
        <f t="shared" si="244"/>
        <v>4928.0933249999998</v>
      </c>
      <c r="L742" s="62">
        <f t="shared" si="241"/>
        <v>0</v>
      </c>
      <c r="M742" t="s">
        <v>10</v>
      </c>
      <c r="O742" s="3" t="str">
        <f t="shared" si="245"/>
        <v>E315</v>
      </c>
      <c r="P742" s="4"/>
      <c r="Q742" s="245">
        <f t="shared" si="246"/>
        <v>0</v>
      </c>
      <c r="S742" s="243"/>
      <c r="T742" s="243"/>
      <c r="V742" s="243"/>
      <c r="W742" s="243"/>
      <c r="Y742" s="243"/>
    </row>
    <row r="743" spans="1:25" outlineLevel="2" x14ac:dyDescent="0.25">
      <c r="A743" s="3" t="s">
        <v>112</v>
      </c>
      <c r="B743" s="3" t="str">
        <f t="shared" si="242"/>
        <v>E315 STM Accessory, Goldendale OP-3</v>
      </c>
      <c r="C743" s="3" t="s">
        <v>9</v>
      </c>
      <c r="D743" s="3"/>
      <c r="E743" s="256">
        <v>43921</v>
      </c>
      <c r="F743" s="61">
        <v>7300879</v>
      </c>
      <c r="G743" s="300">
        <v>8.0999999999999996E-3</v>
      </c>
      <c r="H743" s="62">
        <v>4928.09</v>
      </c>
      <c r="I743" s="276">
        <f t="shared" si="243"/>
        <v>7300879</v>
      </c>
      <c r="J743" s="300">
        <v>8.0999999999999996E-3</v>
      </c>
      <c r="K743" s="61">
        <f t="shared" si="244"/>
        <v>4928.0933249999998</v>
      </c>
      <c r="L743" s="62">
        <f t="shared" si="241"/>
        <v>0</v>
      </c>
      <c r="M743" t="s">
        <v>10</v>
      </c>
      <c r="O743" s="3" t="str">
        <f t="shared" si="245"/>
        <v>E315</v>
      </c>
      <c r="P743" s="4"/>
      <c r="Q743" s="245">
        <f t="shared" si="246"/>
        <v>0</v>
      </c>
      <c r="S743" s="243"/>
      <c r="T743" s="243"/>
      <c r="V743" s="243"/>
      <c r="W743" s="243"/>
      <c r="Y743" s="243"/>
    </row>
    <row r="744" spans="1:25" outlineLevel="2" x14ac:dyDescent="0.25">
      <c r="A744" s="3" t="s">
        <v>112</v>
      </c>
      <c r="B744" s="3" t="str">
        <f t="shared" si="242"/>
        <v>E315 STM Accessory, Goldendale OP-4</v>
      </c>
      <c r="C744" s="3" t="s">
        <v>9</v>
      </c>
      <c r="D744" s="3"/>
      <c r="E744" s="256">
        <v>43951</v>
      </c>
      <c r="F744" s="61">
        <v>7300879</v>
      </c>
      <c r="G744" s="300">
        <v>8.0999999999999996E-3</v>
      </c>
      <c r="H744" s="62">
        <v>4928.09</v>
      </c>
      <c r="I744" s="276">
        <f t="shared" si="243"/>
        <v>7300879</v>
      </c>
      <c r="J744" s="300">
        <v>8.0999999999999996E-3</v>
      </c>
      <c r="K744" s="61">
        <f t="shared" si="244"/>
        <v>4928.0933249999998</v>
      </c>
      <c r="L744" s="62">
        <f t="shared" si="241"/>
        <v>0</v>
      </c>
      <c r="M744" t="s">
        <v>10</v>
      </c>
      <c r="O744" s="3" t="str">
        <f t="shared" si="245"/>
        <v>E315</v>
      </c>
      <c r="P744" s="4"/>
      <c r="Q744" s="245">
        <f t="shared" si="246"/>
        <v>0</v>
      </c>
      <c r="S744" s="243"/>
      <c r="T744" s="243"/>
      <c r="V744" s="243"/>
      <c r="W744" s="243"/>
      <c r="Y744" s="243"/>
    </row>
    <row r="745" spans="1:25" outlineLevel="2" x14ac:dyDescent="0.25">
      <c r="A745" s="3" t="s">
        <v>112</v>
      </c>
      <c r="B745" s="3" t="str">
        <f t="shared" si="242"/>
        <v>E315 STM Accessory, Goldendale OP-5</v>
      </c>
      <c r="C745" s="3" t="s">
        <v>9</v>
      </c>
      <c r="D745" s="3"/>
      <c r="E745" s="256">
        <v>43982</v>
      </c>
      <c r="F745" s="61">
        <v>7300879</v>
      </c>
      <c r="G745" s="300">
        <v>8.0999999999999996E-3</v>
      </c>
      <c r="H745" s="62">
        <v>4928.09</v>
      </c>
      <c r="I745" s="276">
        <f t="shared" si="243"/>
        <v>7300879</v>
      </c>
      <c r="J745" s="300">
        <v>8.0999999999999996E-3</v>
      </c>
      <c r="K745" s="61">
        <f t="shared" si="244"/>
        <v>4928.0933249999998</v>
      </c>
      <c r="L745" s="62">
        <f t="shared" si="241"/>
        <v>0</v>
      </c>
      <c r="M745" t="s">
        <v>10</v>
      </c>
      <c r="O745" s="3" t="str">
        <f t="shared" si="245"/>
        <v>E315</v>
      </c>
      <c r="P745" s="4"/>
      <c r="Q745" s="245">
        <f t="shared" si="246"/>
        <v>0</v>
      </c>
      <c r="S745" s="243"/>
      <c r="T745" s="243"/>
      <c r="V745" s="243"/>
      <c r="W745" s="243"/>
      <c r="Y745" s="243"/>
    </row>
    <row r="746" spans="1:25" outlineLevel="2" x14ac:dyDescent="0.25">
      <c r="A746" s="3" t="s">
        <v>112</v>
      </c>
      <c r="B746" s="3" t="str">
        <f t="shared" si="242"/>
        <v>E315 STM Accessory, Goldendale OP-6</v>
      </c>
      <c r="C746" s="3" t="s">
        <v>9</v>
      </c>
      <c r="D746" s="3"/>
      <c r="E746" s="256">
        <v>44012</v>
      </c>
      <c r="F746" s="61">
        <v>7300879</v>
      </c>
      <c r="G746" s="300">
        <v>8.0999999999999996E-3</v>
      </c>
      <c r="H746" s="62">
        <v>4928.09</v>
      </c>
      <c r="I746" s="276">
        <f t="shared" si="243"/>
        <v>7300879</v>
      </c>
      <c r="J746" s="300">
        <v>8.0999999999999996E-3</v>
      </c>
      <c r="K746" s="61">
        <f t="shared" si="244"/>
        <v>4928.0933249999998</v>
      </c>
      <c r="L746" s="62">
        <f t="shared" si="241"/>
        <v>0</v>
      </c>
      <c r="M746" t="s">
        <v>10</v>
      </c>
      <c r="O746" s="3" t="str">
        <f t="shared" si="245"/>
        <v>E315</v>
      </c>
      <c r="P746" s="4"/>
      <c r="Q746" s="245">
        <f t="shared" si="246"/>
        <v>7300879</v>
      </c>
      <c r="S746" s="243">
        <f>AVERAGE(F735:F746)-F746</f>
        <v>0</v>
      </c>
      <c r="T746" s="243">
        <f>AVERAGE(I735:I746)-I746</f>
        <v>0</v>
      </c>
      <c r="V746" s="243"/>
      <c r="W746" s="243"/>
      <c r="Y746" s="243"/>
    </row>
    <row r="747" spans="1:25" ht="15.75" outlineLevel="1" thickBot="1" x14ac:dyDescent="0.3">
      <c r="A747" s="5" t="s">
        <v>113</v>
      </c>
      <c r="C747" s="14" t="s">
        <v>12</v>
      </c>
      <c r="E747" s="255" t="s">
        <v>5</v>
      </c>
      <c r="F747" s="8"/>
      <c r="G747" s="299"/>
      <c r="H747" s="15">
        <f>SUBTOTAL(9,H735:H746)</f>
        <v>59137.079999999987</v>
      </c>
      <c r="I747" s="275"/>
      <c r="J747" s="299"/>
      <c r="K747" s="10">
        <f>SUBTOTAL(9,K735:K746)</f>
        <v>59137.119900000012</v>
      </c>
      <c r="L747" s="264">
        <f>SUBTOTAL(9,L735:L746)</f>
        <v>0</v>
      </c>
      <c r="O747" s="3" t="str">
        <f>LEFT(A747,5)</f>
        <v xml:space="preserve">E315 </v>
      </c>
      <c r="P747" s="4">
        <f>-L747</f>
        <v>0</v>
      </c>
      <c r="Q747" s="245">
        <f t="shared" si="246"/>
        <v>0</v>
      </c>
      <c r="S747" s="243"/>
    </row>
    <row r="748" spans="1:25" ht="15.75" outlineLevel="2" thickTop="1" x14ac:dyDescent="0.25">
      <c r="A748" s="3" t="s">
        <v>114</v>
      </c>
      <c r="B748" s="3" t="str">
        <f t="shared" ref="B748:B759" si="247">CONCATENATE(A748,"-",MONTH(E748))</f>
        <v>E315 STM Accessory, Mint Farm OP-7</v>
      </c>
      <c r="C748" s="3" t="s">
        <v>9</v>
      </c>
      <c r="D748" s="3"/>
      <c r="E748" s="256">
        <v>43676</v>
      </c>
      <c r="F748" s="61">
        <v>2199936</v>
      </c>
      <c r="G748" s="300">
        <v>2.4799999999999999E-2</v>
      </c>
      <c r="H748" s="62">
        <v>4546.53</v>
      </c>
      <c r="I748" s="276">
        <f t="shared" ref="I748:I759" si="248">VLOOKUP(CONCATENATE(A748,"-6"),$B$8:$F$2996,5,FALSE)</f>
        <v>2199936</v>
      </c>
      <c r="J748" s="300">
        <v>2.4799999999999999E-2</v>
      </c>
      <c r="K748" s="59">
        <f t="shared" ref="K748:K759" si="249">I748*J748/12</f>
        <v>4546.5343999999996</v>
      </c>
      <c r="L748" s="62">
        <f t="shared" si="241"/>
        <v>0</v>
      </c>
      <c r="M748" t="s">
        <v>10</v>
      </c>
      <c r="O748" s="3" t="str">
        <f t="shared" ref="O748:O759" si="250">LEFT(A748,4)</f>
        <v>E315</v>
      </c>
      <c r="P748" s="4"/>
      <c r="Q748" s="245">
        <f t="shared" si="246"/>
        <v>0</v>
      </c>
      <c r="S748" s="243"/>
      <c r="T748" s="243"/>
      <c r="V748" s="243"/>
      <c r="W748" s="243"/>
      <c r="Y748" s="243"/>
    </row>
    <row r="749" spans="1:25" outlineLevel="2" x14ac:dyDescent="0.25">
      <c r="A749" s="3" t="s">
        <v>114</v>
      </c>
      <c r="B749" s="3" t="str">
        <f t="shared" si="247"/>
        <v>E315 STM Accessory, Mint Farm OP-8</v>
      </c>
      <c r="C749" s="3" t="s">
        <v>9</v>
      </c>
      <c r="D749" s="3"/>
      <c r="E749" s="256">
        <v>43708</v>
      </c>
      <c r="F749" s="61">
        <v>2199936</v>
      </c>
      <c r="G749" s="300">
        <v>2.4799999999999999E-2</v>
      </c>
      <c r="H749" s="62">
        <v>4546.53</v>
      </c>
      <c r="I749" s="276">
        <f t="shared" si="248"/>
        <v>2199936</v>
      </c>
      <c r="J749" s="300">
        <v>2.4799999999999999E-2</v>
      </c>
      <c r="K749" s="61">
        <f t="shared" si="249"/>
        <v>4546.5343999999996</v>
      </c>
      <c r="L749" s="62">
        <f t="shared" si="241"/>
        <v>0</v>
      </c>
      <c r="M749" t="s">
        <v>10</v>
      </c>
      <c r="O749" s="3" t="str">
        <f t="shared" si="250"/>
        <v>E315</v>
      </c>
      <c r="P749" s="4"/>
      <c r="Q749" s="245">
        <f t="shared" si="246"/>
        <v>0</v>
      </c>
      <c r="S749" s="243"/>
      <c r="T749" s="243"/>
      <c r="V749" s="243"/>
      <c r="W749" s="243"/>
      <c r="Y749" s="243"/>
    </row>
    <row r="750" spans="1:25" outlineLevel="2" x14ac:dyDescent="0.25">
      <c r="A750" s="3" t="s">
        <v>114</v>
      </c>
      <c r="B750" s="3" t="str">
        <f t="shared" si="247"/>
        <v>E315 STM Accessory, Mint Farm OP-9</v>
      </c>
      <c r="C750" s="3" t="s">
        <v>9</v>
      </c>
      <c r="D750" s="3"/>
      <c r="E750" s="256">
        <v>43738</v>
      </c>
      <c r="F750" s="61">
        <v>2199936</v>
      </c>
      <c r="G750" s="300">
        <v>2.4799999999999999E-2</v>
      </c>
      <c r="H750" s="62">
        <v>4546.53</v>
      </c>
      <c r="I750" s="276">
        <f t="shared" si="248"/>
        <v>2199936</v>
      </c>
      <c r="J750" s="300">
        <v>2.4799999999999999E-2</v>
      </c>
      <c r="K750" s="61">
        <f t="shared" si="249"/>
        <v>4546.5343999999996</v>
      </c>
      <c r="L750" s="62">
        <f t="shared" si="241"/>
        <v>0</v>
      </c>
      <c r="M750" t="s">
        <v>10</v>
      </c>
      <c r="O750" s="3" t="str">
        <f t="shared" si="250"/>
        <v>E315</v>
      </c>
      <c r="P750" s="4"/>
      <c r="Q750" s="245">
        <f t="shared" si="246"/>
        <v>0</v>
      </c>
      <c r="S750" s="243"/>
      <c r="T750" s="243"/>
      <c r="V750" s="243"/>
      <c r="W750" s="243"/>
      <c r="Y750" s="243"/>
    </row>
    <row r="751" spans="1:25" outlineLevel="2" x14ac:dyDescent="0.25">
      <c r="A751" s="3" t="s">
        <v>114</v>
      </c>
      <c r="B751" s="3" t="str">
        <f t="shared" si="247"/>
        <v>E315 STM Accessory, Mint Farm OP-10</v>
      </c>
      <c r="C751" s="3" t="s">
        <v>9</v>
      </c>
      <c r="D751" s="3"/>
      <c r="E751" s="256">
        <v>43769</v>
      </c>
      <c r="F751" s="61">
        <v>2199936</v>
      </c>
      <c r="G751" s="300">
        <v>2.4799999999999999E-2</v>
      </c>
      <c r="H751" s="62">
        <v>4546.53</v>
      </c>
      <c r="I751" s="276">
        <f t="shared" si="248"/>
        <v>2199936</v>
      </c>
      <c r="J751" s="300">
        <v>2.4799999999999999E-2</v>
      </c>
      <c r="K751" s="61">
        <f t="shared" si="249"/>
        <v>4546.5343999999996</v>
      </c>
      <c r="L751" s="62">
        <f t="shared" si="241"/>
        <v>0</v>
      </c>
      <c r="M751" t="s">
        <v>10</v>
      </c>
      <c r="O751" s="3" t="str">
        <f t="shared" si="250"/>
        <v>E315</v>
      </c>
      <c r="P751" s="4"/>
      <c r="Q751" s="245">
        <f t="shared" si="246"/>
        <v>0</v>
      </c>
      <c r="S751" s="243"/>
      <c r="T751" s="243"/>
      <c r="V751" s="243"/>
      <c r="W751" s="243"/>
      <c r="Y751" s="243"/>
    </row>
    <row r="752" spans="1:25" outlineLevel="2" x14ac:dyDescent="0.25">
      <c r="A752" s="3" t="s">
        <v>114</v>
      </c>
      <c r="B752" s="3" t="str">
        <f t="shared" si="247"/>
        <v>E315 STM Accessory, Mint Farm OP-11</v>
      </c>
      <c r="C752" s="3" t="s">
        <v>9</v>
      </c>
      <c r="D752" s="3"/>
      <c r="E752" s="256">
        <v>43799</v>
      </c>
      <c r="F752" s="61">
        <v>2199936</v>
      </c>
      <c r="G752" s="300">
        <v>2.4799999999999999E-2</v>
      </c>
      <c r="H752" s="62">
        <v>4546.53</v>
      </c>
      <c r="I752" s="276">
        <f t="shared" si="248"/>
        <v>2199936</v>
      </c>
      <c r="J752" s="300">
        <v>2.4799999999999999E-2</v>
      </c>
      <c r="K752" s="61">
        <f t="shared" si="249"/>
        <v>4546.5343999999996</v>
      </c>
      <c r="L752" s="62">
        <f t="shared" si="241"/>
        <v>0</v>
      </c>
      <c r="M752" t="s">
        <v>10</v>
      </c>
      <c r="O752" s="3" t="str">
        <f t="shared" si="250"/>
        <v>E315</v>
      </c>
      <c r="P752" s="4"/>
      <c r="Q752" s="245">
        <f t="shared" si="246"/>
        <v>0</v>
      </c>
      <c r="S752" s="243"/>
      <c r="T752" s="243"/>
      <c r="V752" s="243"/>
      <c r="W752" s="243"/>
      <c r="Y752" s="243"/>
    </row>
    <row r="753" spans="1:25" outlineLevel="2" x14ac:dyDescent="0.25">
      <c r="A753" s="3" t="s">
        <v>114</v>
      </c>
      <c r="B753" s="3" t="str">
        <f t="shared" si="247"/>
        <v>E315 STM Accessory, Mint Farm OP-12</v>
      </c>
      <c r="C753" s="3" t="s">
        <v>9</v>
      </c>
      <c r="D753" s="3"/>
      <c r="E753" s="256">
        <v>43830</v>
      </c>
      <c r="F753" s="61">
        <v>2199936</v>
      </c>
      <c r="G753" s="300">
        <v>2.4799999999999999E-2</v>
      </c>
      <c r="H753" s="62">
        <v>4546.53</v>
      </c>
      <c r="I753" s="276">
        <f t="shared" si="248"/>
        <v>2199936</v>
      </c>
      <c r="J753" s="300">
        <v>2.4799999999999999E-2</v>
      </c>
      <c r="K753" s="61">
        <f t="shared" si="249"/>
        <v>4546.5343999999996</v>
      </c>
      <c r="L753" s="62">
        <f t="shared" si="241"/>
        <v>0</v>
      </c>
      <c r="M753" t="s">
        <v>10</v>
      </c>
      <c r="O753" s="3" t="str">
        <f t="shared" si="250"/>
        <v>E315</v>
      </c>
      <c r="P753" s="4"/>
      <c r="Q753" s="245">
        <f t="shared" si="246"/>
        <v>0</v>
      </c>
      <c r="S753" s="243"/>
      <c r="T753" s="243"/>
      <c r="V753" s="243"/>
      <c r="W753" s="243"/>
      <c r="Y753" s="243"/>
    </row>
    <row r="754" spans="1:25" outlineLevel="2" x14ac:dyDescent="0.25">
      <c r="A754" s="3" t="s">
        <v>114</v>
      </c>
      <c r="B754" s="3" t="str">
        <f t="shared" si="247"/>
        <v>E315 STM Accessory, Mint Farm OP-1</v>
      </c>
      <c r="C754" s="3" t="s">
        <v>9</v>
      </c>
      <c r="D754" s="3"/>
      <c r="E754" s="256">
        <v>43861</v>
      </c>
      <c r="F754" s="61">
        <v>2199936</v>
      </c>
      <c r="G754" s="300">
        <v>2.4799999999999999E-2</v>
      </c>
      <c r="H754" s="62">
        <v>4546.53</v>
      </c>
      <c r="I754" s="276">
        <f t="shared" si="248"/>
        <v>2199936</v>
      </c>
      <c r="J754" s="300">
        <v>2.4799999999999999E-2</v>
      </c>
      <c r="K754" s="61">
        <f t="shared" si="249"/>
        <v>4546.5343999999996</v>
      </c>
      <c r="L754" s="62">
        <f t="shared" si="241"/>
        <v>0</v>
      </c>
      <c r="M754" t="s">
        <v>10</v>
      </c>
      <c r="O754" s="3" t="str">
        <f t="shared" si="250"/>
        <v>E315</v>
      </c>
      <c r="P754" s="4"/>
      <c r="Q754" s="245">
        <f t="shared" si="246"/>
        <v>0</v>
      </c>
      <c r="S754" s="243"/>
      <c r="T754" s="243"/>
      <c r="V754" s="243"/>
      <c r="W754" s="243"/>
      <c r="Y754" s="243"/>
    </row>
    <row r="755" spans="1:25" outlineLevel="2" x14ac:dyDescent="0.25">
      <c r="A755" s="3" t="s">
        <v>114</v>
      </c>
      <c r="B755" s="3" t="str">
        <f t="shared" si="247"/>
        <v>E315 STM Accessory, Mint Farm OP-2</v>
      </c>
      <c r="C755" s="3" t="s">
        <v>9</v>
      </c>
      <c r="D755" s="3"/>
      <c r="E755" s="256">
        <v>43889</v>
      </c>
      <c r="F755" s="61">
        <v>2199936</v>
      </c>
      <c r="G755" s="300">
        <v>2.4799999999999999E-2</v>
      </c>
      <c r="H755" s="62">
        <v>4546.53</v>
      </c>
      <c r="I755" s="276">
        <f t="shared" si="248"/>
        <v>2199936</v>
      </c>
      <c r="J755" s="300">
        <v>2.4799999999999999E-2</v>
      </c>
      <c r="K755" s="61">
        <f t="shared" si="249"/>
        <v>4546.5343999999996</v>
      </c>
      <c r="L755" s="62">
        <f t="shared" si="241"/>
        <v>0</v>
      </c>
      <c r="M755" t="s">
        <v>10</v>
      </c>
      <c r="O755" s="3" t="str">
        <f t="shared" si="250"/>
        <v>E315</v>
      </c>
      <c r="P755" s="4"/>
      <c r="Q755" s="245">
        <f t="shared" si="246"/>
        <v>0</v>
      </c>
      <c r="S755" s="243"/>
      <c r="T755" s="243"/>
      <c r="V755" s="243"/>
      <c r="W755" s="243"/>
      <c r="Y755" s="243"/>
    </row>
    <row r="756" spans="1:25" outlineLevel="2" x14ac:dyDescent="0.25">
      <c r="A756" s="3" t="s">
        <v>114</v>
      </c>
      <c r="B756" s="3" t="str">
        <f t="shared" si="247"/>
        <v>E315 STM Accessory, Mint Farm OP-3</v>
      </c>
      <c r="C756" s="3" t="s">
        <v>9</v>
      </c>
      <c r="D756" s="3"/>
      <c r="E756" s="256">
        <v>43921</v>
      </c>
      <c r="F756" s="61">
        <v>2199936</v>
      </c>
      <c r="G756" s="300">
        <v>2.4799999999999999E-2</v>
      </c>
      <c r="H756" s="62">
        <v>4546.53</v>
      </c>
      <c r="I756" s="276">
        <f t="shared" si="248"/>
        <v>2199936</v>
      </c>
      <c r="J756" s="300">
        <v>2.4799999999999999E-2</v>
      </c>
      <c r="K756" s="61">
        <f t="shared" si="249"/>
        <v>4546.5343999999996</v>
      </c>
      <c r="L756" s="62">
        <f t="shared" si="241"/>
        <v>0</v>
      </c>
      <c r="M756" t="s">
        <v>10</v>
      </c>
      <c r="O756" s="3" t="str">
        <f t="shared" si="250"/>
        <v>E315</v>
      </c>
      <c r="P756" s="4"/>
      <c r="Q756" s="245">
        <f t="shared" si="246"/>
        <v>0</v>
      </c>
      <c r="S756" s="243"/>
      <c r="T756" s="243"/>
      <c r="V756" s="243"/>
      <c r="W756" s="243"/>
      <c r="Y756" s="243"/>
    </row>
    <row r="757" spans="1:25" outlineLevel="2" x14ac:dyDescent="0.25">
      <c r="A757" s="3" t="s">
        <v>114</v>
      </c>
      <c r="B757" s="3" t="str">
        <f t="shared" si="247"/>
        <v>E315 STM Accessory, Mint Farm OP-4</v>
      </c>
      <c r="C757" s="3" t="s">
        <v>9</v>
      </c>
      <c r="D757" s="3"/>
      <c r="E757" s="256">
        <v>43951</v>
      </c>
      <c r="F757" s="61">
        <v>2199936</v>
      </c>
      <c r="G757" s="300">
        <v>2.4799999999999999E-2</v>
      </c>
      <c r="H757" s="62">
        <v>4546.53</v>
      </c>
      <c r="I757" s="276">
        <f t="shared" si="248"/>
        <v>2199936</v>
      </c>
      <c r="J757" s="300">
        <v>2.4799999999999999E-2</v>
      </c>
      <c r="K757" s="61">
        <f t="shared" si="249"/>
        <v>4546.5343999999996</v>
      </c>
      <c r="L757" s="62">
        <f t="shared" si="241"/>
        <v>0</v>
      </c>
      <c r="M757" t="s">
        <v>10</v>
      </c>
      <c r="O757" s="3" t="str">
        <f t="shared" si="250"/>
        <v>E315</v>
      </c>
      <c r="P757" s="4"/>
      <c r="Q757" s="245">
        <f t="shared" si="246"/>
        <v>0</v>
      </c>
      <c r="S757" s="243"/>
      <c r="T757" s="243"/>
      <c r="V757" s="243"/>
      <c r="W757" s="243"/>
      <c r="Y757" s="243"/>
    </row>
    <row r="758" spans="1:25" outlineLevel="2" x14ac:dyDescent="0.25">
      <c r="A758" s="3" t="s">
        <v>114</v>
      </c>
      <c r="B758" s="3" t="str">
        <f t="shared" si="247"/>
        <v>E315 STM Accessory, Mint Farm OP-5</v>
      </c>
      <c r="C758" s="3" t="s">
        <v>9</v>
      </c>
      <c r="D758" s="3"/>
      <c r="E758" s="256">
        <v>43982</v>
      </c>
      <c r="F758" s="61">
        <v>2199936</v>
      </c>
      <c r="G758" s="300">
        <v>2.4799999999999999E-2</v>
      </c>
      <c r="H758" s="62">
        <v>4546.53</v>
      </c>
      <c r="I758" s="276">
        <f t="shared" si="248"/>
        <v>2199936</v>
      </c>
      <c r="J758" s="300">
        <v>2.4799999999999999E-2</v>
      </c>
      <c r="K758" s="61">
        <f t="shared" si="249"/>
        <v>4546.5343999999996</v>
      </c>
      <c r="L758" s="62">
        <f t="shared" si="241"/>
        <v>0</v>
      </c>
      <c r="M758" t="s">
        <v>10</v>
      </c>
      <c r="O758" s="3" t="str">
        <f t="shared" si="250"/>
        <v>E315</v>
      </c>
      <c r="P758" s="4"/>
      <c r="Q758" s="245">
        <f t="shared" si="246"/>
        <v>0</v>
      </c>
      <c r="S758" s="243"/>
      <c r="T758" s="243"/>
      <c r="V758" s="243"/>
      <c r="W758" s="243"/>
      <c r="Y758" s="243"/>
    </row>
    <row r="759" spans="1:25" outlineLevel="2" x14ac:dyDescent="0.25">
      <c r="A759" s="3" t="s">
        <v>114</v>
      </c>
      <c r="B759" s="3" t="str">
        <f t="shared" si="247"/>
        <v>E315 STM Accessory, Mint Farm OP-6</v>
      </c>
      <c r="C759" s="3" t="s">
        <v>9</v>
      </c>
      <c r="D759" s="3"/>
      <c r="E759" s="256">
        <v>44012</v>
      </c>
      <c r="F759" s="61">
        <v>2199936</v>
      </c>
      <c r="G759" s="300">
        <v>2.4799999999999999E-2</v>
      </c>
      <c r="H759" s="62">
        <v>4546.53</v>
      </c>
      <c r="I759" s="276">
        <f t="shared" si="248"/>
        <v>2199936</v>
      </c>
      <c r="J759" s="300">
        <v>2.4799999999999999E-2</v>
      </c>
      <c r="K759" s="61">
        <f t="shared" si="249"/>
        <v>4546.5343999999996</v>
      </c>
      <c r="L759" s="62">
        <f t="shared" si="241"/>
        <v>0</v>
      </c>
      <c r="M759" t="s">
        <v>10</v>
      </c>
      <c r="O759" s="3" t="str">
        <f t="shared" si="250"/>
        <v>E315</v>
      </c>
      <c r="P759" s="4"/>
      <c r="Q759" s="245">
        <f t="shared" si="246"/>
        <v>2199936</v>
      </c>
      <c r="S759" s="243">
        <f>AVERAGE(F748:F759)-F759</f>
        <v>0</v>
      </c>
      <c r="T759" s="243">
        <f>AVERAGE(I748:I759)-I759</f>
        <v>0</v>
      </c>
      <c r="V759" s="243"/>
      <c r="W759" s="243"/>
      <c r="Y759" s="243"/>
    </row>
    <row r="760" spans="1:25" ht="15.75" outlineLevel="1" thickBot="1" x14ac:dyDescent="0.3">
      <c r="A760" s="5" t="s">
        <v>115</v>
      </c>
      <c r="C760" s="14" t="s">
        <v>12</v>
      </c>
      <c r="E760" s="255" t="s">
        <v>5</v>
      </c>
      <c r="F760" s="8"/>
      <c r="G760" s="299"/>
      <c r="H760" s="15">
        <f>SUBTOTAL(9,H748:H759)</f>
        <v>54558.359999999993</v>
      </c>
      <c r="I760" s="275"/>
      <c r="J760" s="299"/>
      <c r="K760" s="10">
        <f>SUBTOTAL(9,K748:K759)</f>
        <v>54558.412799999984</v>
      </c>
      <c r="L760" s="264">
        <f>SUBTOTAL(9,L748:L759)</f>
        <v>0</v>
      </c>
      <c r="O760" s="3" t="str">
        <f>LEFT(A760,5)</f>
        <v xml:space="preserve">E315 </v>
      </c>
      <c r="P760" s="4">
        <f>-L760</f>
        <v>0</v>
      </c>
      <c r="Q760" s="245">
        <f t="shared" si="246"/>
        <v>0</v>
      </c>
      <c r="S760" s="243"/>
    </row>
    <row r="761" spans="1:25" ht="15.75" outlineLevel="2" thickTop="1" x14ac:dyDescent="0.25">
      <c r="A761" s="3" t="s">
        <v>116</v>
      </c>
      <c r="B761" s="3" t="str">
        <f t="shared" ref="B761:B772" si="251">CONCATENATE(A761,"-",MONTH(E761))</f>
        <v>E315 STM Accessory, Sumas-7</v>
      </c>
      <c r="C761" s="3" t="s">
        <v>9</v>
      </c>
      <c r="D761" s="3"/>
      <c r="E761" s="256">
        <v>43676</v>
      </c>
      <c r="F761" s="61">
        <v>78049.73</v>
      </c>
      <c r="G761" s="300">
        <v>8.2000000000000007E-3</v>
      </c>
      <c r="H761" s="62">
        <v>53.33</v>
      </c>
      <c r="I761" s="276">
        <f t="shared" ref="I761:I772" si="252">VLOOKUP(CONCATENATE(A761,"-6"),$B$8:$F$2996,5,FALSE)</f>
        <v>78049.73</v>
      </c>
      <c r="J761" s="300">
        <v>8.2000000000000007E-3</v>
      </c>
      <c r="K761" s="59">
        <f t="shared" ref="K761:K772" si="253">I761*J761/12</f>
        <v>53.333982166666665</v>
      </c>
      <c r="L761" s="62">
        <f t="shared" si="241"/>
        <v>0</v>
      </c>
      <c r="M761" t="s">
        <v>10</v>
      </c>
      <c r="O761" s="3" t="str">
        <f t="shared" ref="O761:O772" si="254">LEFT(A761,4)</f>
        <v>E315</v>
      </c>
      <c r="P761" s="4"/>
      <c r="Q761" s="245">
        <f t="shared" si="246"/>
        <v>0</v>
      </c>
      <c r="S761" s="243"/>
      <c r="T761" s="243"/>
      <c r="V761" s="243"/>
      <c r="W761" s="243"/>
      <c r="Y761" s="243"/>
    </row>
    <row r="762" spans="1:25" outlineLevel="2" x14ac:dyDescent="0.25">
      <c r="A762" s="3" t="s">
        <v>116</v>
      </c>
      <c r="B762" s="3" t="str">
        <f t="shared" si="251"/>
        <v>E315 STM Accessory, Sumas-8</v>
      </c>
      <c r="C762" s="3" t="s">
        <v>9</v>
      </c>
      <c r="D762" s="3"/>
      <c r="E762" s="256">
        <v>43708</v>
      </c>
      <c r="F762" s="61">
        <v>78049.73</v>
      </c>
      <c r="G762" s="300">
        <v>8.2000000000000007E-3</v>
      </c>
      <c r="H762" s="62">
        <v>53.33</v>
      </c>
      <c r="I762" s="276">
        <f t="shared" si="252"/>
        <v>78049.73</v>
      </c>
      <c r="J762" s="300">
        <v>8.2000000000000007E-3</v>
      </c>
      <c r="K762" s="61">
        <f t="shared" si="253"/>
        <v>53.333982166666665</v>
      </c>
      <c r="L762" s="62">
        <f t="shared" si="241"/>
        <v>0</v>
      </c>
      <c r="M762" t="s">
        <v>10</v>
      </c>
      <c r="O762" s="3" t="str">
        <f t="shared" si="254"/>
        <v>E315</v>
      </c>
      <c r="P762" s="4"/>
      <c r="Q762" s="245">
        <f t="shared" si="246"/>
        <v>0</v>
      </c>
      <c r="S762" s="243"/>
      <c r="T762" s="243"/>
      <c r="V762" s="243"/>
      <c r="W762" s="243"/>
      <c r="Y762" s="243"/>
    </row>
    <row r="763" spans="1:25" outlineLevel="2" x14ac:dyDescent="0.25">
      <c r="A763" s="3" t="s">
        <v>116</v>
      </c>
      <c r="B763" s="3" t="str">
        <f t="shared" si="251"/>
        <v>E315 STM Accessory, Sumas-9</v>
      </c>
      <c r="C763" s="3" t="s">
        <v>9</v>
      </c>
      <c r="D763" s="3"/>
      <c r="E763" s="256">
        <v>43738</v>
      </c>
      <c r="F763" s="61">
        <v>78049.73</v>
      </c>
      <c r="G763" s="300">
        <v>8.2000000000000007E-3</v>
      </c>
      <c r="H763" s="62">
        <v>53.33</v>
      </c>
      <c r="I763" s="276">
        <f t="shared" si="252"/>
        <v>78049.73</v>
      </c>
      <c r="J763" s="300">
        <v>8.2000000000000007E-3</v>
      </c>
      <c r="K763" s="61">
        <f t="shared" si="253"/>
        <v>53.333982166666665</v>
      </c>
      <c r="L763" s="62">
        <f t="shared" si="241"/>
        <v>0</v>
      </c>
      <c r="M763" t="s">
        <v>10</v>
      </c>
      <c r="O763" s="3" t="str">
        <f t="shared" si="254"/>
        <v>E315</v>
      </c>
      <c r="P763" s="4"/>
      <c r="Q763" s="245">
        <f t="shared" si="246"/>
        <v>0</v>
      </c>
      <c r="S763" s="243"/>
      <c r="T763" s="243"/>
      <c r="V763" s="243"/>
      <c r="W763" s="243"/>
      <c r="Y763" s="243"/>
    </row>
    <row r="764" spans="1:25" outlineLevel="2" x14ac:dyDescent="0.25">
      <c r="A764" s="3" t="s">
        <v>116</v>
      </c>
      <c r="B764" s="3" t="str">
        <f t="shared" si="251"/>
        <v>E315 STM Accessory, Sumas-10</v>
      </c>
      <c r="C764" s="3" t="s">
        <v>9</v>
      </c>
      <c r="D764" s="3"/>
      <c r="E764" s="256">
        <v>43769</v>
      </c>
      <c r="F764" s="61">
        <v>78049.73</v>
      </c>
      <c r="G764" s="300">
        <v>8.2000000000000007E-3</v>
      </c>
      <c r="H764" s="62">
        <v>53.33</v>
      </c>
      <c r="I764" s="276">
        <f t="shared" si="252"/>
        <v>78049.73</v>
      </c>
      <c r="J764" s="300">
        <v>8.2000000000000007E-3</v>
      </c>
      <c r="K764" s="61">
        <f t="shared" si="253"/>
        <v>53.333982166666665</v>
      </c>
      <c r="L764" s="62">
        <f t="shared" si="241"/>
        <v>0</v>
      </c>
      <c r="M764" t="s">
        <v>10</v>
      </c>
      <c r="O764" s="3" t="str">
        <f t="shared" si="254"/>
        <v>E315</v>
      </c>
      <c r="P764" s="4"/>
      <c r="Q764" s="245">
        <f t="shared" si="246"/>
        <v>0</v>
      </c>
      <c r="S764" s="243"/>
      <c r="T764" s="243"/>
      <c r="V764" s="243"/>
      <c r="W764" s="243"/>
      <c r="Y764" s="243"/>
    </row>
    <row r="765" spans="1:25" outlineLevel="2" x14ac:dyDescent="0.25">
      <c r="A765" s="3" t="s">
        <v>116</v>
      </c>
      <c r="B765" s="3" t="str">
        <f t="shared" si="251"/>
        <v>E315 STM Accessory, Sumas-11</v>
      </c>
      <c r="C765" s="3" t="s">
        <v>9</v>
      </c>
      <c r="D765" s="3"/>
      <c r="E765" s="256">
        <v>43799</v>
      </c>
      <c r="F765" s="61">
        <v>78049.73</v>
      </c>
      <c r="G765" s="300">
        <v>8.2000000000000007E-3</v>
      </c>
      <c r="H765" s="62">
        <v>53.33</v>
      </c>
      <c r="I765" s="276">
        <f t="shared" si="252"/>
        <v>78049.73</v>
      </c>
      <c r="J765" s="300">
        <v>8.2000000000000007E-3</v>
      </c>
      <c r="K765" s="61">
        <f t="shared" si="253"/>
        <v>53.333982166666665</v>
      </c>
      <c r="L765" s="62">
        <f t="shared" si="241"/>
        <v>0</v>
      </c>
      <c r="M765" t="s">
        <v>10</v>
      </c>
      <c r="O765" s="3" t="str">
        <f t="shared" si="254"/>
        <v>E315</v>
      </c>
      <c r="P765" s="4"/>
      <c r="Q765" s="245">
        <f t="shared" si="246"/>
        <v>0</v>
      </c>
      <c r="S765" s="243"/>
      <c r="T765" s="243"/>
      <c r="V765" s="243"/>
      <c r="W765" s="243"/>
      <c r="Y765" s="243"/>
    </row>
    <row r="766" spans="1:25" outlineLevel="2" x14ac:dyDescent="0.25">
      <c r="A766" s="3" t="s">
        <v>116</v>
      </c>
      <c r="B766" s="3" t="str">
        <f t="shared" si="251"/>
        <v>E315 STM Accessory, Sumas-12</v>
      </c>
      <c r="C766" s="3" t="s">
        <v>9</v>
      </c>
      <c r="D766" s="3"/>
      <c r="E766" s="256">
        <v>43830</v>
      </c>
      <c r="F766" s="61">
        <v>78049.73</v>
      </c>
      <c r="G766" s="300">
        <v>8.2000000000000007E-3</v>
      </c>
      <c r="H766" s="62">
        <v>53.33</v>
      </c>
      <c r="I766" s="276">
        <f t="shared" si="252"/>
        <v>78049.73</v>
      </c>
      <c r="J766" s="300">
        <v>8.2000000000000007E-3</v>
      </c>
      <c r="K766" s="61">
        <f t="shared" si="253"/>
        <v>53.333982166666665</v>
      </c>
      <c r="L766" s="62">
        <f t="shared" si="241"/>
        <v>0</v>
      </c>
      <c r="M766" t="s">
        <v>10</v>
      </c>
      <c r="O766" s="3" t="str">
        <f t="shared" si="254"/>
        <v>E315</v>
      </c>
      <c r="P766" s="4"/>
      <c r="Q766" s="245">
        <f t="shared" si="246"/>
        <v>0</v>
      </c>
      <c r="S766" s="243"/>
      <c r="T766" s="243"/>
      <c r="V766" s="243"/>
      <c r="W766" s="243"/>
      <c r="Y766" s="243"/>
    </row>
    <row r="767" spans="1:25" outlineLevel="2" x14ac:dyDescent="0.25">
      <c r="A767" s="3" t="s">
        <v>116</v>
      </c>
      <c r="B767" s="3" t="str">
        <f t="shared" si="251"/>
        <v>E315 STM Accessory, Sumas-1</v>
      </c>
      <c r="C767" s="3" t="s">
        <v>9</v>
      </c>
      <c r="D767" s="3"/>
      <c r="E767" s="256">
        <v>43861</v>
      </c>
      <c r="F767" s="61">
        <v>78049.73</v>
      </c>
      <c r="G767" s="300">
        <v>8.2000000000000007E-3</v>
      </c>
      <c r="H767" s="62">
        <v>53.33</v>
      </c>
      <c r="I767" s="276">
        <f t="shared" si="252"/>
        <v>78049.73</v>
      </c>
      <c r="J767" s="300">
        <v>8.2000000000000007E-3</v>
      </c>
      <c r="K767" s="61">
        <f t="shared" si="253"/>
        <v>53.333982166666665</v>
      </c>
      <c r="L767" s="62">
        <f t="shared" si="241"/>
        <v>0</v>
      </c>
      <c r="M767" t="s">
        <v>10</v>
      </c>
      <c r="O767" s="3" t="str">
        <f t="shared" si="254"/>
        <v>E315</v>
      </c>
      <c r="P767" s="4"/>
      <c r="Q767" s="245">
        <f t="shared" si="246"/>
        <v>0</v>
      </c>
      <c r="S767" s="243"/>
      <c r="T767" s="243"/>
      <c r="V767" s="243"/>
      <c r="W767" s="243"/>
      <c r="Y767" s="243"/>
    </row>
    <row r="768" spans="1:25" outlineLevel="2" x14ac:dyDescent="0.25">
      <c r="A768" s="3" t="s">
        <v>116</v>
      </c>
      <c r="B768" s="3" t="str">
        <f t="shared" si="251"/>
        <v>E315 STM Accessory, Sumas-2</v>
      </c>
      <c r="C768" s="3" t="s">
        <v>9</v>
      </c>
      <c r="D768" s="3"/>
      <c r="E768" s="256">
        <v>43889</v>
      </c>
      <c r="F768" s="61">
        <v>78049.73</v>
      </c>
      <c r="G768" s="300">
        <v>8.2000000000000007E-3</v>
      </c>
      <c r="H768" s="62">
        <v>53.33</v>
      </c>
      <c r="I768" s="276">
        <f t="shared" si="252"/>
        <v>78049.73</v>
      </c>
      <c r="J768" s="300">
        <v>8.2000000000000007E-3</v>
      </c>
      <c r="K768" s="61">
        <f t="shared" si="253"/>
        <v>53.333982166666665</v>
      </c>
      <c r="L768" s="62">
        <f t="shared" si="241"/>
        <v>0</v>
      </c>
      <c r="M768" t="s">
        <v>10</v>
      </c>
      <c r="O768" s="3" t="str">
        <f t="shared" si="254"/>
        <v>E315</v>
      </c>
      <c r="P768" s="4"/>
      <c r="Q768" s="245">
        <f t="shared" si="246"/>
        <v>0</v>
      </c>
      <c r="S768" s="243"/>
      <c r="T768" s="243"/>
      <c r="V768" s="243"/>
      <c r="W768" s="243"/>
      <c r="Y768" s="243"/>
    </row>
    <row r="769" spans="1:25" outlineLevel="2" x14ac:dyDescent="0.25">
      <c r="A769" s="3" t="s">
        <v>116</v>
      </c>
      <c r="B769" s="3" t="str">
        <f t="shared" si="251"/>
        <v>E315 STM Accessory, Sumas-3</v>
      </c>
      <c r="C769" s="3" t="s">
        <v>9</v>
      </c>
      <c r="D769" s="3"/>
      <c r="E769" s="256">
        <v>43921</v>
      </c>
      <c r="F769" s="61">
        <v>78049.73</v>
      </c>
      <c r="G769" s="300">
        <v>8.2000000000000007E-3</v>
      </c>
      <c r="H769" s="62">
        <v>53.33</v>
      </c>
      <c r="I769" s="276">
        <f t="shared" si="252"/>
        <v>78049.73</v>
      </c>
      <c r="J769" s="300">
        <v>8.2000000000000007E-3</v>
      </c>
      <c r="K769" s="61">
        <f t="shared" si="253"/>
        <v>53.333982166666665</v>
      </c>
      <c r="L769" s="62">
        <f t="shared" si="241"/>
        <v>0</v>
      </c>
      <c r="M769" t="s">
        <v>10</v>
      </c>
      <c r="O769" s="3" t="str">
        <f t="shared" si="254"/>
        <v>E315</v>
      </c>
      <c r="P769" s="4"/>
      <c r="Q769" s="245">
        <f t="shared" si="246"/>
        <v>0</v>
      </c>
      <c r="S769" s="243"/>
      <c r="T769" s="243"/>
      <c r="V769" s="243"/>
      <c r="W769" s="243"/>
      <c r="Y769" s="243"/>
    </row>
    <row r="770" spans="1:25" outlineLevel="2" x14ac:dyDescent="0.25">
      <c r="A770" s="3" t="s">
        <v>116</v>
      </c>
      <c r="B770" s="3" t="str">
        <f t="shared" si="251"/>
        <v>E315 STM Accessory, Sumas-4</v>
      </c>
      <c r="C770" s="3" t="s">
        <v>9</v>
      </c>
      <c r="D770" s="3"/>
      <c r="E770" s="256">
        <v>43951</v>
      </c>
      <c r="F770" s="61">
        <v>78049.73</v>
      </c>
      <c r="G770" s="300">
        <v>8.2000000000000007E-3</v>
      </c>
      <c r="H770" s="62">
        <v>53.33</v>
      </c>
      <c r="I770" s="276">
        <f t="shared" si="252"/>
        <v>78049.73</v>
      </c>
      <c r="J770" s="300">
        <v>8.2000000000000007E-3</v>
      </c>
      <c r="K770" s="61">
        <f t="shared" si="253"/>
        <v>53.333982166666665</v>
      </c>
      <c r="L770" s="62">
        <f t="shared" si="241"/>
        <v>0</v>
      </c>
      <c r="M770" t="s">
        <v>10</v>
      </c>
      <c r="O770" s="3" t="str">
        <f t="shared" si="254"/>
        <v>E315</v>
      </c>
      <c r="P770" s="4"/>
      <c r="Q770" s="245">
        <f t="shared" si="246"/>
        <v>0</v>
      </c>
      <c r="S770" s="243"/>
      <c r="T770" s="243"/>
      <c r="V770" s="243"/>
      <c r="W770" s="243"/>
      <c r="Y770" s="243"/>
    </row>
    <row r="771" spans="1:25" outlineLevel="2" x14ac:dyDescent="0.25">
      <c r="A771" s="3" t="s">
        <v>116</v>
      </c>
      <c r="B771" s="3" t="str">
        <f t="shared" si="251"/>
        <v>E315 STM Accessory, Sumas-5</v>
      </c>
      <c r="C771" s="3" t="s">
        <v>9</v>
      </c>
      <c r="D771" s="3"/>
      <c r="E771" s="256">
        <v>43982</v>
      </c>
      <c r="F771" s="61">
        <v>78049.73</v>
      </c>
      <c r="G771" s="300">
        <v>8.2000000000000007E-3</v>
      </c>
      <c r="H771" s="62">
        <v>53.33</v>
      </c>
      <c r="I771" s="276">
        <f t="shared" si="252"/>
        <v>78049.73</v>
      </c>
      <c r="J771" s="300">
        <v>8.2000000000000007E-3</v>
      </c>
      <c r="K771" s="61">
        <f t="shared" si="253"/>
        <v>53.333982166666665</v>
      </c>
      <c r="L771" s="62">
        <f t="shared" si="241"/>
        <v>0</v>
      </c>
      <c r="M771" t="s">
        <v>10</v>
      </c>
      <c r="O771" s="3" t="str">
        <f t="shared" si="254"/>
        <v>E315</v>
      </c>
      <c r="P771" s="4"/>
      <c r="Q771" s="245">
        <f t="shared" si="246"/>
        <v>0</v>
      </c>
      <c r="S771" s="243"/>
      <c r="T771" s="243"/>
      <c r="V771" s="243"/>
      <c r="W771" s="243"/>
      <c r="Y771" s="243"/>
    </row>
    <row r="772" spans="1:25" outlineLevel="2" x14ac:dyDescent="0.25">
      <c r="A772" s="3" t="s">
        <v>116</v>
      </c>
      <c r="B772" s="3" t="str">
        <f t="shared" si="251"/>
        <v>E315 STM Accessory, Sumas-6</v>
      </c>
      <c r="C772" s="3" t="s">
        <v>9</v>
      </c>
      <c r="D772" s="3"/>
      <c r="E772" s="256">
        <v>44012</v>
      </c>
      <c r="F772" s="61">
        <v>78049.73</v>
      </c>
      <c r="G772" s="300">
        <v>8.2000000000000007E-3</v>
      </c>
      <c r="H772" s="62">
        <v>53.33</v>
      </c>
      <c r="I772" s="276">
        <f t="shared" si="252"/>
        <v>78049.73</v>
      </c>
      <c r="J772" s="300">
        <v>8.2000000000000007E-3</v>
      </c>
      <c r="K772" s="61">
        <f t="shared" si="253"/>
        <v>53.333982166666665</v>
      </c>
      <c r="L772" s="62">
        <f t="shared" si="241"/>
        <v>0</v>
      </c>
      <c r="M772" t="s">
        <v>10</v>
      </c>
      <c r="O772" s="3" t="str">
        <f t="shared" si="254"/>
        <v>E315</v>
      </c>
      <c r="P772" s="4"/>
      <c r="Q772" s="245">
        <f t="shared" si="246"/>
        <v>78049.73</v>
      </c>
      <c r="S772" s="243">
        <f>AVERAGE(F761:F772)-F772</f>
        <v>0</v>
      </c>
      <c r="T772" s="243">
        <f>AVERAGE(I761:I772)-I772</f>
        <v>0</v>
      </c>
      <c r="V772" s="243"/>
      <c r="W772" s="243"/>
      <c r="Y772" s="243"/>
    </row>
    <row r="773" spans="1:25" ht="15.75" outlineLevel="1" thickBot="1" x14ac:dyDescent="0.3">
      <c r="A773" s="5" t="s">
        <v>117</v>
      </c>
      <c r="C773" s="14" t="s">
        <v>12</v>
      </c>
      <c r="E773" s="255" t="s">
        <v>5</v>
      </c>
      <c r="F773" s="8"/>
      <c r="G773" s="299"/>
      <c r="H773" s="15">
        <f>SUBTOTAL(9,H761:H772)</f>
        <v>639.96</v>
      </c>
      <c r="I773" s="275"/>
      <c r="J773" s="299"/>
      <c r="K773" s="10">
        <f>SUBTOTAL(9,K761:K772)</f>
        <v>640.00778600000012</v>
      </c>
      <c r="L773" s="264">
        <f>SUBTOTAL(9,L761:L772)</f>
        <v>0</v>
      </c>
      <c r="O773" s="3" t="str">
        <f>LEFT(A773,5)</f>
        <v xml:space="preserve">E315 </v>
      </c>
      <c r="P773" s="4">
        <f>-L773</f>
        <v>0</v>
      </c>
      <c r="Q773" s="245">
        <f t="shared" si="246"/>
        <v>0</v>
      </c>
      <c r="S773" s="243"/>
    </row>
    <row r="774" spans="1:25" ht="15.75" outlineLevel="2" thickTop="1" x14ac:dyDescent="0.25">
      <c r="A774" s="3" t="s">
        <v>118</v>
      </c>
      <c r="B774" s="3" t="str">
        <f t="shared" ref="B774:B785" si="255">CONCATENATE(A774,"-",MONTH(E774))</f>
        <v>E315 STM Accessory, Sumas OP-7</v>
      </c>
      <c r="C774" s="3" t="s">
        <v>9</v>
      </c>
      <c r="D774" s="3"/>
      <c r="E774" s="256">
        <v>43676</v>
      </c>
      <c r="F774" s="61">
        <v>660424.04</v>
      </c>
      <c r="G774" s="300">
        <v>8.2000000000000007E-3</v>
      </c>
      <c r="H774" s="62">
        <v>451.29</v>
      </c>
      <c r="I774" s="276">
        <f t="shared" ref="I774:I785" si="256">VLOOKUP(CONCATENATE(A774,"-6"),$B$8:$F$2996,5,FALSE)</f>
        <v>660424.04</v>
      </c>
      <c r="J774" s="300">
        <v>8.2000000000000007E-3</v>
      </c>
      <c r="K774" s="59">
        <f t="shared" ref="K774:K785" si="257">I774*J774/12</f>
        <v>451.28976066666672</v>
      </c>
      <c r="L774" s="62">
        <f t="shared" si="241"/>
        <v>0</v>
      </c>
      <c r="M774" t="s">
        <v>10</v>
      </c>
      <c r="O774" s="3" t="str">
        <f t="shared" ref="O774:O785" si="258">LEFT(A774,4)</f>
        <v>E315</v>
      </c>
      <c r="P774" s="4"/>
      <c r="Q774" s="245">
        <f t="shared" si="246"/>
        <v>0</v>
      </c>
      <c r="S774" s="243"/>
      <c r="T774" s="243"/>
      <c r="V774" s="243"/>
      <c r="W774" s="243"/>
      <c r="Y774" s="243"/>
    </row>
    <row r="775" spans="1:25" outlineLevel="2" x14ac:dyDescent="0.25">
      <c r="A775" s="3" t="s">
        <v>118</v>
      </c>
      <c r="B775" s="3" t="str">
        <f t="shared" si="255"/>
        <v>E315 STM Accessory, Sumas OP-8</v>
      </c>
      <c r="C775" s="3" t="s">
        <v>9</v>
      </c>
      <c r="D775" s="3"/>
      <c r="E775" s="256">
        <v>43708</v>
      </c>
      <c r="F775" s="61">
        <v>660424.04</v>
      </c>
      <c r="G775" s="300">
        <v>8.2000000000000007E-3</v>
      </c>
      <c r="H775" s="62">
        <v>451.29</v>
      </c>
      <c r="I775" s="276">
        <f t="shared" si="256"/>
        <v>660424.04</v>
      </c>
      <c r="J775" s="300">
        <v>8.2000000000000007E-3</v>
      </c>
      <c r="K775" s="61">
        <f t="shared" si="257"/>
        <v>451.28976066666672</v>
      </c>
      <c r="L775" s="62">
        <f t="shared" si="241"/>
        <v>0</v>
      </c>
      <c r="M775" t="s">
        <v>10</v>
      </c>
      <c r="O775" s="3" t="str">
        <f t="shared" si="258"/>
        <v>E315</v>
      </c>
      <c r="P775" s="4"/>
      <c r="Q775" s="245">
        <f t="shared" si="246"/>
        <v>0</v>
      </c>
      <c r="S775" s="243"/>
      <c r="T775" s="243"/>
      <c r="V775" s="243"/>
      <c r="W775" s="243"/>
      <c r="Y775" s="243"/>
    </row>
    <row r="776" spans="1:25" outlineLevel="2" x14ac:dyDescent="0.25">
      <c r="A776" s="3" t="s">
        <v>118</v>
      </c>
      <c r="B776" s="3" t="str">
        <f t="shared" si="255"/>
        <v>E315 STM Accessory, Sumas OP-9</v>
      </c>
      <c r="C776" s="3" t="s">
        <v>9</v>
      </c>
      <c r="D776" s="3"/>
      <c r="E776" s="256">
        <v>43738</v>
      </c>
      <c r="F776" s="61">
        <v>660424.04</v>
      </c>
      <c r="G776" s="300">
        <v>8.2000000000000007E-3</v>
      </c>
      <c r="H776" s="62">
        <v>451.29</v>
      </c>
      <c r="I776" s="276">
        <f t="shared" si="256"/>
        <v>660424.04</v>
      </c>
      <c r="J776" s="300">
        <v>8.2000000000000007E-3</v>
      </c>
      <c r="K776" s="61">
        <f t="shared" si="257"/>
        <v>451.28976066666672</v>
      </c>
      <c r="L776" s="62">
        <f t="shared" si="241"/>
        <v>0</v>
      </c>
      <c r="M776" t="s">
        <v>10</v>
      </c>
      <c r="O776" s="3" t="str">
        <f t="shared" si="258"/>
        <v>E315</v>
      </c>
      <c r="P776" s="4"/>
      <c r="Q776" s="245">
        <f t="shared" si="246"/>
        <v>0</v>
      </c>
      <c r="S776" s="243"/>
      <c r="T776" s="243"/>
      <c r="V776" s="243"/>
      <c r="W776" s="243"/>
      <c r="Y776" s="243"/>
    </row>
    <row r="777" spans="1:25" outlineLevel="2" x14ac:dyDescent="0.25">
      <c r="A777" s="3" t="s">
        <v>118</v>
      </c>
      <c r="B777" s="3" t="str">
        <f t="shared" si="255"/>
        <v>E315 STM Accessory, Sumas OP-10</v>
      </c>
      <c r="C777" s="3" t="s">
        <v>9</v>
      </c>
      <c r="D777" s="3"/>
      <c r="E777" s="256">
        <v>43769</v>
      </c>
      <c r="F777" s="61">
        <v>660424.04</v>
      </c>
      <c r="G777" s="300">
        <v>8.2000000000000007E-3</v>
      </c>
      <c r="H777" s="62">
        <v>451.29</v>
      </c>
      <c r="I777" s="276">
        <f t="shared" si="256"/>
        <v>660424.04</v>
      </c>
      <c r="J777" s="300">
        <v>8.2000000000000007E-3</v>
      </c>
      <c r="K777" s="61">
        <f t="shared" si="257"/>
        <v>451.28976066666672</v>
      </c>
      <c r="L777" s="62">
        <f t="shared" si="241"/>
        <v>0</v>
      </c>
      <c r="M777" t="s">
        <v>10</v>
      </c>
      <c r="O777" s="3" t="str">
        <f t="shared" si="258"/>
        <v>E315</v>
      </c>
      <c r="P777" s="4"/>
      <c r="Q777" s="245">
        <f t="shared" si="246"/>
        <v>0</v>
      </c>
      <c r="S777" s="243"/>
      <c r="T777" s="243"/>
      <c r="V777" s="243"/>
      <c r="W777" s="243"/>
      <c r="Y777" s="243"/>
    </row>
    <row r="778" spans="1:25" outlineLevel="2" x14ac:dyDescent="0.25">
      <c r="A778" s="3" t="s">
        <v>118</v>
      </c>
      <c r="B778" s="3" t="str">
        <f t="shared" si="255"/>
        <v>E315 STM Accessory, Sumas OP-11</v>
      </c>
      <c r="C778" s="3" t="s">
        <v>9</v>
      </c>
      <c r="D778" s="3"/>
      <c r="E778" s="256">
        <v>43799</v>
      </c>
      <c r="F778" s="61">
        <v>660424.04</v>
      </c>
      <c r="G778" s="300">
        <v>8.2000000000000007E-3</v>
      </c>
      <c r="H778" s="62">
        <v>451.29</v>
      </c>
      <c r="I778" s="276">
        <f t="shared" si="256"/>
        <v>660424.04</v>
      </c>
      <c r="J778" s="300">
        <v>8.2000000000000007E-3</v>
      </c>
      <c r="K778" s="61">
        <f t="shared" si="257"/>
        <v>451.28976066666672</v>
      </c>
      <c r="L778" s="62">
        <f t="shared" si="241"/>
        <v>0</v>
      </c>
      <c r="M778" t="s">
        <v>10</v>
      </c>
      <c r="O778" s="3" t="str">
        <f t="shared" si="258"/>
        <v>E315</v>
      </c>
      <c r="P778" s="4"/>
      <c r="Q778" s="245">
        <f t="shared" si="246"/>
        <v>0</v>
      </c>
      <c r="S778" s="243"/>
      <c r="T778" s="243"/>
      <c r="V778" s="243"/>
      <c r="W778" s="243"/>
      <c r="Y778" s="243"/>
    </row>
    <row r="779" spans="1:25" outlineLevel="2" x14ac:dyDescent="0.25">
      <c r="A779" s="3" t="s">
        <v>118</v>
      </c>
      <c r="B779" s="3" t="str">
        <f t="shared" si="255"/>
        <v>E315 STM Accessory, Sumas OP-12</v>
      </c>
      <c r="C779" s="3" t="s">
        <v>9</v>
      </c>
      <c r="D779" s="3"/>
      <c r="E779" s="256">
        <v>43830</v>
      </c>
      <c r="F779" s="61">
        <v>660424.04</v>
      </c>
      <c r="G779" s="300">
        <v>8.2000000000000007E-3</v>
      </c>
      <c r="H779" s="62">
        <v>451.29</v>
      </c>
      <c r="I779" s="276">
        <f t="shared" si="256"/>
        <v>660424.04</v>
      </c>
      <c r="J779" s="300">
        <v>8.2000000000000007E-3</v>
      </c>
      <c r="K779" s="61">
        <f t="shared" si="257"/>
        <v>451.28976066666672</v>
      </c>
      <c r="L779" s="62">
        <f t="shared" si="241"/>
        <v>0</v>
      </c>
      <c r="M779" t="s">
        <v>10</v>
      </c>
      <c r="O779" s="3" t="str">
        <f t="shared" si="258"/>
        <v>E315</v>
      </c>
      <c r="P779" s="4"/>
      <c r="Q779" s="245">
        <f t="shared" si="246"/>
        <v>0</v>
      </c>
      <c r="S779" s="243"/>
      <c r="T779" s="243"/>
      <c r="V779" s="243"/>
      <c r="W779" s="243"/>
      <c r="Y779" s="243"/>
    </row>
    <row r="780" spans="1:25" outlineLevel="2" x14ac:dyDescent="0.25">
      <c r="A780" s="3" t="s">
        <v>118</v>
      </c>
      <c r="B780" s="3" t="str">
        <f t="shared" si="255"/>
        <v>E315 STM Accessory, Sumas OP-1</v>
      </c>
      <c r="C780" s="3" t="s">
        <v>9</v>
      </c>
      <c r="D780" s="3"/>
      <c r="E780" s="256">
        <v>43861</v>
      </c>
      <c r="F780" s="61">
        <v>660424.04</v>
      </c>
      <c r="G780" s="300">
        <v>8.2000000000000007E-3</v>
      </c>
      <c r="H780" s="62">
        <v>451.29</v>
      </c>
      <c r="I780" s="276">
        <f t="shared" si="256"/>
        <v>660424.04</v>
      </c>
      <c r="J780" s="300">
        <v>8.2000000000000007E-3</v>
      </c>
      <c r="K780" s="61">
        <f t="shared" si="257"/>
        <v>451.28976066666672</v>
      </c>
      <c r="L780" s="62">
        <f t="shared" si="241"/>
        <v>0</v>
      </c>
      <c r="M780" t="s">
        <v>10</v>
      </c>
      <c r="O780" s="3" t="str">
        <f t="shared" si="258"/>
        <v>E315</v>
      </c>
      <c r="P780" s="4"/>
      <c r="Q780" s="245">
        <f t="shared" si="246"/>
        <v>0</v>
      </c>
      <c r="S780" s="243"/>
      <c r="T780" s="243"/>
      <c r="V780" s="243"/>
      <c r="W780" s="243"/>
      <c r="Y780" s="243"/>
    </row>
    <row r="781" spans="1:25" outlineLevel="2" x14ac:dyDescent="0.25">
      <c r="A781" s="3" t="s">
        <v>118</v>
      </c>
      <c r="B781" s="3" t="str">
        <f t="shared" si="255"/>
        <v>E315 STM Accessory, Sumas OP-2</v>
      </c>
      <c r="C781" s="3" t="s">
        <v>9</v>
      </c>
      <c r="D781" s="3"/>
      <c r="E781" s="256">
        <v>43889</v>
      </c>
      <c r="F781" s="61">
        <v>660424.04</v>
      </c>
      <c r="G781" s="300">
        <v>8.2000000000000007E-3</v>
      </c>
      <c r="H781" s="62">
        <v>451.29</v>
      </c>
      <c r="I781" s="276">
        <f t="shared" si="256"/>
        <v>660424.04</v>
      </c>
      <c r="J781" s="300">
        <v>8.2000000000000007E-3</v>
      </c>
      <c r="K781" s="61">
        <f t="shared" si="257"/>
        <v>451.28976066666672</v>
      </c>
      <c r="L781" s="62">
        <f t="shared" si="241"/>
        <v>0</v>
      </c>
      <c r="M781" t="s">
        <v>10</v>
      </c>
      <c r="O781" s="3" t="str">
        <f t="shared" si="258"/>
        <v>E315</v>
      </c>
      <c r="P781" s="4"/>
      <c r="Q781" s="245">
        <f t="shared" si="246"/>
        <v>0</v>
      </c>
      <c r="S781" s="243"/>
      <c r="T781" s="243"/>
      <c r="V781" s="243"/>
      <c r="W781" s="243"/>
      <c r="Y781" s="243"/>
    </row>
    <row r="782" spans="1:25" outlineLevel="2" x14ac:dyDescent="0.25">
      <c r="A782" s="3" t="s">
        <v>118</v>
      </c>
      <c r="B782" s="3" t="str">
        <f t="shared" si="255"/>
        <v>E315 STM Accessory, Sumas OP-3</v>
      </c>
      <c r="C782" s="3" t="s">
        <v>9</v>
      </c>
      <c r="D782" s="3"/>
      <c r="E782" s="256">
        <v>43921</v>
      </c>
      <c r="F782" s="61">
        <v>660424.04</v>
      </c>
      <c r="G782" s="300">
        <v>8.2000000000000007E-3</v>
      </c>
      <c r="H782" s="62">
        <v>451.29</v>
      </c>
      <c r="I782" s="276">
        <f t="shared" si="256"/>
        <v>660424.04</v>
      </c>
      <c r="J782" s="300">
        <v>8.2000000000000007E-3</v>
      </c>
      <c r="K782" s="61">
        <f t="shared" si="257"/>
        <v>451.28976066666672</v>
      </c>
      <c r="L782" s="62">
        <f t="shared" si="241"/>
        <v>0</v>
      </c>
      <c r="M782" t="s">
        <v>10</v>
      </c>
      <c r="O782" s="3" t="str">
        <f t="shared" si="258"/>
        <v>E315</v>
      </c>
      <c r="P782" s="4"/>
      <c r="Q782" s="245">
        <f t="shared" si="246"/>
        <v>0</v>
      </c>
      <c r="S782" s="243"/>
      <c r="T782" s="243"/>
      <c r="V782" s="243"/>
      <c r="W782" s="243"/>
      <c r="Y782" s="243"/>
    </row>
    <row r="783" spans="1:25" outlineLevel="2" x14ac:dyDescent="0.25">
      <c r="A783" s="3" t="s">
        <v>118</v>
      </c>
      <c r="B783" s="3" t="str">
        <f t="shared" si="255"/>
        <v>E315 STM Accessory, Sumas OP-4</v>
      </c>
      <c r="C783" s="3" t="s">
        <v>9</v>
      </c>
      <c r="D783" s="3"/>
      <c r="E783" s="256">
        <v>43951</v>
      </c>
      <c r="F783" s="61">
        <v>660424.04</v>
      </c>
      <c r="G783" s="300">
        <v>8.2000000000000007E-3</v>
      </c>
      <c r="H783" s="62">
        <v>451.29</v>
      </c>
      <c r="I783" s="276">
        <f t="shared" si="256"/>
        <v>660424.04</v>
      </c>
      <c r="J783" s="300">
        <v>8.2000000000000007E-3</v>
      </c>
      <c r="K783" s="61">
        <f t="shared" si="257"/>
        <v>451.28976066666672</v>
      </c>
      <c r="L783" s="62">
        <f t="shared" si="241"/>
        <v>0</v>
      </c>
      <c r="M783" t="s">
        <v>10</v>
      </c>
      <c r="O783" s="3" t="str">
        <f t="shared" si="258"/>
        <v>E315</v>
      </c>
      <c r="P783" s="4"/>
      <c r="Q783" s="245">
        <f t="shared" si="246"/>
        <v>0</v>
      </c>
      <c r="S783" s="243"/>
      <c r="T783" s="243"/>
      <c r="V783" s="243"/>
      <c r="W783" s="243"/>
      <c r="Y783" s="243"/>
    </row>
    <row r="784" spans="1:25" outlineLevel="2" x14ac:dyDescent="0.25">
      <c r="A784" s="3" t="s">
        <v>118</v>
      </c>
      <c r="B784" s="3" t="str">
        <f t="shared" si="255"/>
        <v>E315 STM Accessory, Sumas OP-5</v>
      </c>
      <c r="C784" s="3" t="s">
        <v>9</v>
      </c>
      <c r="D784" s="3"/>
      <c r="E784" s="256">
        <v>43982</v>
      </c>
      <c r="F784" s="61">
        <v>660424.04</v>
      </c>
      <c r="G784" s="300">
        <v>8.2000000000000007E-3</v>
      </c>
      <c r="H784" s="62">
        <v>451.29</v>
      </c>
      <c r="I784" s="276">
        <f t="shared" si="256"/>
        <v>660424.04</v>
      </c>
      <c r="J784" s="300">
        <v>8.2000000000000007E-3</v>
      </c>
      <c r="K784" s="61">
        <f t="shared" si="257"/>
        <v>451.28976066666672</v>
      </c>
      <c r="L784" s="62">
        <f t="shared" si="241"/>
        <v>0</v>
      </c>
      <c r="M784" t="s">
        <v>10</v>
      </c>
      <c r="O784" s="3" t="str">
        <f t="shared" si="258"/>
        <v>E315</v>
      </c>
      <c r="P784" s="4"/>
      <c r="Q784" s="245">
        <f t="shared" si="246"/>
        <v>0</v>
      </c>
      <c r="S784" s="243"/>
      <c r="T784" s="243"/>
      <c r="V784" s="243"/>
      <c r="W784" s="243"/>
      <c r="Y784" s="243"/>
    </row>
    <row r="785" spans="1:25" outlineLevel="2" x14ac:dyDescent="0.25">
      <c r="A785" s="3" t="s">
        <v>118</v>
      </c>
      <c r="B785" s="3" t="str">
        <f t="shared" si="255"/>
        <v>E315 STM Accessory, Sumas OP-6</v>
      </c>
      <c r="C785" s="3" t="s">
        <v>9</v>
      </c>
      <c r="D785" s="3"/>
      <c r="E785" s="256">
        <v>44012</v>
      </c>
      <c r="F785" s="61">
        <v>660424.04</v>
      </c>
      <c r="G785" s="300">
        <v>8.2000000000000007E-3</v>
      </c>
      <c r="H785" s="62">
        <v>451.29</v>
      </c>
      <c r="I785" s="276">
        <f t="shared" si="256"/>
        <v>660424.04</v>
      </c>
      <c r="J785" s="300">
        <v>8.2000000000000007E-3</v>
      </c>
      <c r="K785" s="61">
        <f t="shared" si="257"/>
        <v>451.28976066666672</v>
      </c>
      <c r="L785" s="62">
        <f t="shared" si="241"/>
        <v>0</v>
      </c>
      <c r="M785" t="s">
        <v>10</v>
      </c>
      <c r="O785" s="3" t="str">
        <f t="shared" si="258"/>
        <v>E315</v>
      </c>
      <c r="P785" s="4"/>
      <c r="Q785" s="245">
        <f t="shared" si="246"/>
        <v>660424.04</v>
      </c>
      <c r="S785" s="243">
        <f>AVERAGE(F774:F785)-F785</f>
        <v>0</v>
      </c>
      <c r="T785" s="243">
        <f>AVERAGE(I774:I785)-I785</f>
        <v>0</v>
      </c>
      <c r="V785" s="243"/>
      <c r="W785" s="243"/>
      <c r="Y785" s="243"/>
    </row>
    <row r="786" spans="1:25" ht="15.75" outlineLevel="1" thickBot="1" x14ac:dyDescent="0.3">
      <c r="A786" s="5" t="s">
        <v>119</v>
      </c>
      <c r="C786" s="14" t="s">
        <v>12</v>
      </c>
      <c r="E786" s="255" t="s">
        <v>5</v>
      </c>
      <c r="F786" s="8"/>
      <c r="G786" s="299"/>
      <c r="H786" s="15">
        <f>SUBTOTAL(9,H774:H785)</f>
        <v>5415.4800000000005</v>
      </c>
      <c r="I786" s="275"/>
      <c r="J786" s="299"/>
      <c r="K786" s="10">
        <f>SUBTOTAL(9,K774:K785)</f>
        <v>5415.4771279999995</v>
      </c>
      <c r="L786" s="264">
        <f>SUBTOTAL(9,L774:L785)</f>
        <v>0</v>
      </c>
      <c r="O786" s="3" t="str">
        <f>LEFT(A786,5)</f>
        <v xml:space="preserve">E315 </v>
      </c>
      <c r="P786" s="4">
        <f>-L786</f>
        <v>0</v>
      </c>
      <c r="Q786" s="245">
        <f t="shared" si="246"/>
        <v>0</v>
      </c>
      <c r="S786" s="243"/>
    </row>
    <row r="787" spans="1:25" ht="15.75" outlineLevel="2" thickTop="1" x14ac:dyDescent="0.25">
      <c r="A787" s="3" t="s">
        <v>120</v>
      </c>
      <c r="B787" s="3" t="str">
        <f t="shared" ref="B787:B798" si="259">CONCATENATE(A787,"-",MONTH(E787))</f>
        <v>E316 STM Misc, Colstrip 1-7</v>
      </c>
      <c r="C787" s="3" t="s">
        <v>9</v>
      </c>
      <c r="D787" s="3"/>
      <c r="E787" s="256">
        <v>43676</v>
      </c>
      <c r="F787" s="61">
        <v>986710.17</v>
      </c>
      <c r="G787" s="300">
        <v>6.7500000000000004E-2</v>
      </c>
      <c r="H787" s="62">
        <v>5550.24</v>
      </c>
      <c r="I787" s="276">
        <f t="shared" ref="I787:I798" si="260">VLOOKUP(CONCATENATE(A787,"-6"),$B$8:$F$2996,5,FALSE)</f>
        <v>0</v>
      </c>
      <c r="J787" s="300">
        <v>6.7500000000000004E-2</v>
      </c>
      <c r="K787" s="59">
        <f t="shared" ref="K787:K798" si="261">I787*J787/12</f>
        <v>0</v>
      </c>
      <c r="L787" s="62">
        <f t="shared" si="241"/>
        <v>-5550.24</v>
      </c>
      <c r="M787" t="s">
        <v>10</v>
      </c>
      <c r="O787" s="3" t="str">
        <f t="shared" ref="O787:O798" si="262">LEFT(A787,4)</f>
        <v>E316</v>
      </c>
      <c r="P787" s="4"/>
      <c r="Q787" s="245">
        <f t="shared" si="246"/>
        <v>0</v>
      </c>
      <c r="R787" t="s">
        <v>698</v>
      </c>
      <c r="S787" s="243"/>
      <c r="T787" s="243"/>
      <c r="V787" s="243"/>
      <c r="W787" s="243"/>
      <c r="Y787" s="243"/>
    </row>
    <row r="788" spans="1:25" outlineLevel="2" x14ac:dyDescent="0.25">
      <c r="A788" s="3" t="s">
        <v>120</v>
      </c>
      <c r="B788" s="3" t="str">
        <f t="shared" si="259"/>
        <v>E316 STM Misc, Colstrip 1-8</v>
      </c>
      <c r="C788" s="3" t="s">
        <v>9</v>
      </c>
      <c r="D788" s="3"/>
      <c r="E788" s="256">
        <v>43708</v>
      </c>
      <c r="F788" s="61">
        <v>986710.17</v>
      </c>
      <c r="G788" s="300">
        <v>6.7500000000000004E-2</v>
      </c>
      <c r="H788" s="62">
        <v>5550.24</v>
      </c>
      <c r="I788" s="276">
        <f t="shared" si="260"/>
        <v>0</v>
      </c>
      <c r="J788" s="300">
        <v>6.7500000000000004E-2</v>
      </c>
      <c r="K788" s="61">
        <f t="shared" si="261"/>
        <v>0</v>
      </c>
      <c r="L788" s="62">
        <f t="shared" ref="L788:L850" si="263">ROUND(K788-H788,2)</f>
        <v>-5550.24</v>
      </c>
      <c r="M788" t="s">
        <v>10</v>
      </c>
      <c r="O788" s="3" t="str">
        <f t="shared" si="262"/>
        <v>E316</v>
      </c>
      <c r="P788" s="4"/>
      <c r="Q788" s="245">
        <f t="shared" si="246"/>
        <v>0</v>
      </c>
      <c r="R788" t="s">
        <v>698</v>
      </c>
      <c r="S788" s="243"/>
      <c r="T788" s="243"/>
      <c r="V788" s="243"/>
      <c r="W788" s="243"/>
      <c r="Y788" s="243"/>
    </row>
    <row r="789" spans="1:25" outlineLevel="2" x14ac:dyDescent="0.25">
      <c r="A789" s="3" t="s">
        <v>120</v>
      </c>
      <c r="B789" s="3" t="str">
        <f t="shared" si="259"/>
        <v>E316 STM Misc, Colstrip 1-9</v>
      </c>
      <c r="C789" s="3" t="s">
        <v>9</v>
      </c>
      <c r="D789" s="3"/>
      <c r="E789" s="256">
        <v>43738</v>
      </c>
      <c r="F789" s="61">
        <v>986710.17</v>
      </c>
      <c r="G789" s="300">
        <v>6.7500000000000004E-2</v>
      </c>
      <c r="H789" s="62">
        <v>5550.24</v>
      </c>
      <c r="I789" s="276">
        <f t="shared" si="260"/>
        <v>0</v>
      </c>
      <c r="J789" s="300">
        <v>6.7500000000000004E-2</v>
      </c>
      <c r="K789" s="61">
        <f t="shared" si="261"/>
        <v>0</v>
      </c>
      <c r="L789" s="62">
        <f t="shared" si="263"/>
        <v>-5550.24</v>
      </c>
      <c r="M789" t="s">
        <v>10</v>
      </c>
      <c r="O789" s="3" t="str">
        <f t="shared" si="262"/>
        <v>E316</v>
      </c>
      <c r="P789" s="4"/>
      <c r="Q789" s="245">
        <f t="shared" si="246"/>
        <v>0</v>
      </c>
      <c r="R789" t="s">
        <v>698</v>
      </c>
      <c r="S789" s="243"/>
      <c r="T789" s="243"/>
      <c r="V789" s="243"/>
      <c r="W789" s="243"/>
      <c r="Y789" s="243"/>
    </row>
    <row r="790" spans="1:25" outlineLevel="2" x14ac:dyDescent="0.25">
      <c r="A790" s="3" t="s">
        <v>120</v>
      </c>
      <c r="B790" s="3" t="str">
        <f t="shared" si="259"/>
        <v>E316 STM Misc, Colstrip 1-10</v>
      </c>
      <c r="C790" s="3" t="s">
        <v>9</v>
      </c>
      <c r="D790" s="3"/>
      <c r="E790" s="256">
        <v>43769</v>
      </c>
      <c r="F790" s="61">
        <v>986710.17</v>
      </c>
      <c r="G790" s="300">
        <v>6.7500000000000004E-2</v>
      </c>
      <c r="H790" s="62">
        <v>5550.24</v>
      </c>
      <c r="I790" s="276">
        <f t="shared" si="260"/>
        <v>0</v>
      </c>
      <c r="J790" s="300">
        <v>6.7500000000000004E-2</v>
      </c>
      <c r="K790" s="61">
        <f t="shared" si="261"/>
        <v>0</v>
      </c>
      <c r="L790" s="62">
        <f t="shared" si="263"/>
        <v>-5550.24</v>
      </c>
      <c r="M790" t="s">
        <v>10</v>
      </c>
      <c r="O790" s="3" t="str">
        <f t="shared" si="262"/>
        <v>E316</v>
      </c>
      <c r="P790" s="4"/>
      <c r="Q790" s="245">
        <f t="shared" si="246"/>
        <v>0</v>
      </c>
      <c r="R790" t="s">
        <v>698</v>
      </c>
      <c r="S790" s="243"/>
      <c r="T790" s="243"/>
      <c r="V790" s="243"/>
      <c r="W790" s="243"/>
      <c r="Y790" s="243"/>
    </row>
    <row r="791" spans="1:25" outlineLevel="2" x14ac:dyDescent="0.25">
      <c r="A791" s="3" t="s">
        <v>120</v>
      </c>
      <c r="B791" s="3" t="str">
        <f t="shared" si="259"/>
        <v>E316 STM Misc, Colstrip 1-11</v>
      </c>
      <c r="C791" s="3" t="s">
        <v>9</v>
      </c>
      <c r="D791" s="3"/>
      <c r="E791" s="256">
        <v>43799</v>
      </c>
      <c r="F791" s="61">
        <v>986710.17</v>
      </c>
      <c r="G791" s="300">
        <v>6.7500000000000004E-2</v>
      </c>
      <c r="H791" s="62">
        <v>5550.24</v>
      </c>
      <c r="I791" s="276">
        <f t="shared" si="260"/>
        <v>0</v>
      </c>
      <c r="J791" s="300">
        <v>6.7500000000000004E-2</v>
      </c>
      <c r="K791" s="61">
        <f t="shared" si="261"/>
        <v>0</v>
      </c>
      <c r="L791" s="62">
        <f t="shared" si="263"/>
        <v>-5550.24</v>
      </c>
      <c r="M791" t="s">
        <v>10</v>
      </c>
      <c r="O791" s="3" t="str">
        <f t="shared" si="262"/>
        <v>E316</v>
      </c>
      <c r="P791" s="4"/>
      <c r="Q791" s="245">
        <f t="shared" si="246"/>
        <v>0</v>
      </c>
      <c r="R791" t="s">
        <v>698</v>
      </c>
      <c r="S791" s="243"/>
      <c r="T791" s="243"/>
      <c r="V791" s="243"/>
      <c r="W791" s="243"/>
      <c r="Y791" s="243"/>
    </row>
    <row r="792" spans="1:25" outlineLevel="2" x14ac:dyDescent="0.25">
      <c r="A792" s="3" t="s">
        <v>120</v>
      </c>
      <c r="B792" s="3" t="str">
        <f t="shared" si="259"/>
        <v>E316 STM Misc, Colstrip 1-12</v>
      </c>
      <c r="C792" s="3" t="s">
        <v>9</v>
      </c>
      <c r="D792" s="3"/>
      <c r="E792" s="256">
        <v>43830</v>
      </c>
      <c r="F792" s="61">
        <v>0</v>
      </c>
      <c r="G792" s="300">
        <v>6.7500000000000004E-2</v>
      </c>
      <c r="H792" s="62">
        <v>2775.12</v>
      </c>
      <c r="I792" s="276">
        <f t="shared" si="260"/>
        <v>0</v>
      </c>
      <c r="J792" s="300">
        <v>6.7500000000000004E-2</v>
      </c>
      <c r="K792" s="61">
        <f t="shared" si="261"/>
        <v>0</v>
      </c>
      <c r="L792" s="62">
        <f t="shared" si="263"/>
        <v>-2775.12</v>
      </c>
      <c r="M792" t="s">
        <v>10</v>
      </c>
      <c r="O792" s="3" t="str">
        <f t="shared" si="262"/>
        <v>E316</v>
      </c>
      <c r="P792" s="4"/>
      <c r="Q792" s="245">
        <f t="shared" si="246"/>
        <v>0</v>
      </c>
      <c r="R792" t="s">
        <v>698</v>
      </c>
      <c r="S792" s="243"/>
      <c r="T792" s="243"/>
      <c r="V792" s="243"/>
      <c r="W792" s="243"/>
      <c r="Y792" s="243"/>
    </row>
    <row r="793" spans="1:25" outlineLevel="2" x14ac:dyDescent="0.25">
      <c r="A793" s="3" t="s">
        <v>120</v>
      </c>
      <c r="B793" s="3" t="str">
        <f t="shared" si="259"/>
        <v>E316 STM Misc, Colstrip 1-1</v>
      </c>
      <c r="C793" s="3" t="s">
        <v>9</v>
      </c>
      <c r="D793" s="3"/>
      <c r="E793" s="256">
        <v>43861</v>
      </c>
      <c r="F793" s="61">
        <v>0</v>
      </c>
      <c r="G793" s="300">
        <v>6.7500000000000004E-2</v>
      </c>
      <c r="H793" s="62">
        <v>0</v>
      </c>
      <c r="I793" s="276">
        <f t="shared" si="260"/>
        <v>0</v>
      </c>
      <c r="J793" s="300">
        <v>6.7500000000000004E-2</v>
      </c>
      <c r="K793" s="61">
        <f t="shared" si="261"/>
        <v>0</v>
      </c>
      <c r="L793" s="62">
        <f t="shared" si="263"/>
        <v>0</v>
      </c>
      <c r="M793" t="s">
        <v>10</v>
      </c>
      <c r="O793" s="3" t="str">
        <f t="shared" si="262"/>
        <v>E316</v>
      </c>
      <c r="P793" s="4"/>
      <c r="Q793" s="245">
        <f t="shared" si="246"/>
        <v>0</v>
      </c>
      <c r="R793" t="s">
        <v>698</v>
      </c>
      <c r="S793" s="243"/>
      <c r="T793" s="243"/>
      <c r="V793" s="243"/>
      <c r="W793" s="243"/>
      <c r="Y793" s="243"/>
    </row>
    <row r="794" spans="1:25" outlineLevel="2" x14ac:dyDescent="0.25">
      <c r="A794" s="3" t="s">
        <v>120</v>
      </c>
      <c r="B794" s="3" t="str">
        <f t="shared" si="259"/>
        <v>E316 STM Misc, Colstrip 1-2</v>
      </c>
      <c r="C794" s="3" t="s">
        <v>9</v>
      </c>
      <c r="D794" s="3"/>
      <c r="E794" s="256">
        <v>43889</v>
      </c>
      <c r="F794" s="61">
        <v>0</v>
      </c>
      <c r="G794" s="300">
        <v>6.7500000000000004E-2</v>
      </c>
      <c r="H794" s="62">
        <v>0</v>
      </c>
      <c r="I794" s="276">
        <f t="shared" si="260"/>
        <v>0</v>
      </c>
      <c r="J794" s="300">
        <v>6.7500000000000004E-2</v>
      </c>
      <c r="K794" s="61">
        <f t="shared" si="261"/>
        <v>0</v>
      </c>
      <c r="L794" s="62">
        <f t="shared" si="263"/>
        <v>0</v>
      </c>
      <c r="M794" t="s">
        <v>10</v>
      </c>
      <c r="O794" s="3" t="str">
        <f t="shared" si="262"/>
        <v>E316</v>
      </c>
      <c r="P794" s="4"/>
      <c r="Q794" s="245">
        <f t="shared" si="246"/>
        <v>0</v>
      </c>
      <c r="R794" t="s">
        <v>698</v>
      </c>
      <c r="S794" s="243"/>
      <c r="T794" s="243"/>
      <c r="V794" s="243"/>
      <c r="W794" s="243"/>
      <c r="Y794" s="243"/>
    </row>
    <row r="795" spans="1:25" outlineLevel="2" x14ac:dyDescent="0.25">
      <c r="A795" s="3" t="s">
        <v>120</v>
      </c>
      <c r="B795" s="3" t="str">
        <f t="shared" si="259"/>
        <v>E316 STM Misc, Colstrip 1-3</v>
      </c>
      <c r="C795" s="3" t="s">
        <v>9</v>
      </c>
      <c r="D795" s="3"/>
      <c r="E795" s="256">
        <v>43921</v>
      </c>
      <c r="F795" s="61">
        <v>0</v>
      </c>
      <c r="G795" s="300">
        <v>6.7500000000000004E-2</v>
      </c>
      <c r="H795" s="62">
        <v>0</v>
      </c>
      <c r="I795" s="276">
        <f t="shared" si="260"/>
        <v>0</v>
      </c>
      <c r="J795" s="300">
        <v>6.7500000000000004E-2</v>
      </c>
      <c r="K795" s="61">
        <f t="shared" si="261"/>
        <v>0</v>
      </c>
      <c r="L795" s="62">
        <f t="shared" si="263"/>
        <v>0</v>
      </c>
      <c r="M795" t="s">
        <v>10</v>
      </c>
      <c r="O795" s="3" t="str">
        <f t="shared" si="262"/>
        <v>E316</v>
      </c>
      <c r="P795" s="4"/>
      <c r="Q795" s="245">
        <f t="shared" si="246"/>
        <v>0</v>
      </c>
      <c r="R795" t="s">
        <v>698</v>
      </c>
      <c r="S795" s="243"/>
      <c r="T795" s="243"/>
      <c r="V795" s="243"/>
      <c r="W795" s="243"/>
      <c r="Y795" s="243"/>
    </row>
    <row r="796" spans="1:25" outlineLevel="2" x14ac:dyDescent="0.25">
      <c r="A796" s="3" t="s">
        <v>120</v>
      </c>
      <c r="B796" s="3" t="str">
        <f t="shared" si="259"/>
        <v>E316 STM Misc, Colstrip 1-4</v>
      </c>
      <c r="C796" s="3" t="s">
        <v>9</v>
      </c>
      <c r="D796" s="3"/>
      <c r="E796" s="256">
        <v>43951</v>
      </c>
      <c r="F796" s="61">
        <v>0</v>
      </c>
      <c r="G796" s="300">
        <v>6.7500000000000004E-2</v>
      </c>
      <c r="H796" s="62">
        <v>0</v>
      </c>
      <c r="I796" s="276">
        <f t="shared" si="260"/>
        <v>0</v>
      </c>
      <c r="J796" s="300">
        <v>6.7500000000000004E-2</v>
      </c>
      <c r="K796" s="61">
        <f t="shared" si="261"/>
        <v>0</v>
      </c>
      <c r="L796" s="62">
        <f t="shared" si="263"/>
        <v>0</v>
      </c>
      <c r="M796" t="s">
        <v>10</v>
      </c>
      <c r="O796" s="3" t="str">
        <f t="shared" si="262"/>
        <v>E316</v>
      </c>
      <c r="P796" s="4"/>
      <c r="Q796" s="245">
        <f t="shared" si="246"/>
        <v>0</v>
      </c>
      <c r="R796" t="s">
        <v>698</v>
      </c>
      <c r="S796" s="243"/>
      <c r="T796" s="243"/>
      <c r="V796" s="243"/>
      <c r="W796" s="243"/>
      <c r="Y796" s="243"/>
    </row>
    <row r="797" spans="1:25" outlineLevel="2" x14ac:dyDescent="0.25">
      <c r="A797" s="3" t="s">
        <v>120</v>
      </c>
      <c r="B797" s="3" t="str">
        <f t="shared" si="259"/>
        <v>E316 STM Misc, Colstrip 1-5</v>
      </c>
      <c r="C797" s="3" t="s">
        <v>9</v>
      </c>
      <c r="D797" s="3"/>
      <c r="E797" s="256">
        <v>43982</v>
      </c>
      <c r="F797" s="61">
        <v>0</v>
      </c>
      <c r="G797" s="300">
        <v>6.7500000000000004E-2</v>
      </c>
      <c r="H797" s="62">
        <v>0</v>
      </c>
      <c r="I797" s="276">
        <f t="shared" si="260"/>
        <v>0</v>
      </c>
      <c r="J797" s="300">
        <v>6.7500000000000004E-2</v>
      </c>
      <c r="K797" s="61">
        <f t="shared" si="261"/>
        <v>0</v>
      </c>
      <c r="L797" s="62">
        <f t="shared" si="263"/>
        <v>0</v>
      </c>
      <c r="M797" t="s">
        <v>10</v>
      </c>
      <c r="O797" s="3" t="str">
        <f t="shared" si="262"/>
        <v>E316</v>
      </c>
      <c r="P797" s="4"/>
      <c r="Q797" s="245">
        <f t="shared" si="246"/>
        <v>0</v>
      </c>
      <c r="R797" t="s">
        <v>698</v>
      </c>
      <c r="S797" s="243"/>
      <c r="T797" s="243"/>
      <c r="V797" s="243"/>
      <c r="W797" s="243"/>
      <c r="Y797" s="243"/>
    </row>
    <row r="798" spans="1:25" outlineLevel="2" x14ac:dyDescent="0.25">
      <c r="A798" s="3" t="s">
        <v>120</v>
      </c>
      <c r="B798" s="3" t="str">
        <f t="shared" si="259"/>
        <v>E316 STM Misc, Colstrip 1-6</v>
      </c>
      <c r="C798" s="3" t="s">
        <v>9</v>
      </c>
      <c r="D798" s="3"/>
      <c r="E798" s="256">
        <v>44012</v>
      </c>
      <c r="F798" s="61">
        <v>0</v>
      </c>
      <c r="G798" s="300">
        <v>6.7500000000000004E-2</v>
      </c>
      <c r="H798" s="62">
        <v>0</v>
      </c>
      <c r="I798" s="276">
        <f t="shared" si="260"/>
        <v>0</v>
      </c>
      <c r="J798" s="300">
        <v>6.7500000000000004E-2</v>
      </c>
      <c r="K798" s="61">
        <f t="shared" si="261"/>
        <v>0</v>
      </c>
      <c r="L798" s="62">
        <f t="shared" si="263"/>
        <v>0</v>
      </c>
      <c r="M798" t="s">
        <v>10</v>
      </c>
      <c r="O798" s="3" t="str">
        <f t="shared" si="262"/>
        <v>E316</v>
      </c>
      <c r="P798" s="4"/>
      <c r="Q798" s="245">
        <f t="shared" si="246"/>
        <v>0</v>
      </c>
      <c r="R798" t="s">
        <v>698</v>
      </c>
      <c r="S798" s="243">
        <f>AVERAGE(F787:F798)-F798</f>
        <v>411129.23750000005</v>
      </c>
      <c r="T798" s="243">
        <f>AVERAGE(I787:I798)-I798</f>
        <v>0</v>
      </c>
      <c r="V798" s="243"/>
      <c r="W798" s="243"/>
      <c r="Y798" s="243"/>
    </row>
    <row r="799" spans="1:25" ht="15.75" outlineLevel="1" thickBot="1" x14ac:dyDescent="0.3">
      <c r="A799" s="5" t="s">
        <v>121</v>
      </c>
      <c r="C799" s="14" t="s">
        <v>12</v>
      </c>
      <c r="E799" s="255" t="s">
        <v>5</v>
      </c>
      <c r="F799" s="8"/>
      <c r="G799" s="299"/>
      <c r="H799" s="15">
        <f>SUBTOTAL(9,H787:H798)</f>
        <v>30526.319999999996</v>
      </c>
      <c r="I799" s="275"/>
      <c r="J799" s="299"/>
      <c r="K799" s="10">
        <f>SUBTOTAL(9,K787:K798)</f>
        <v>0</v>
      </c>
      <c r="L799" s="264">
        <f>SUBTOTAL(9,L787:L798)</f>
        <v>-30526.319999999996</v>
      </c>
      <c r="O799" s="3" t="str">
        <f>LEFT(A799,5)</f>
        <v xml:space="preserve">E316 </v>
      </c>
      <c r="P799" s="4">
        <f>-L799</f>
        <v>30526.319999999996</v>
      </c>
      <c r="Q799" s="245">
        <f t="shared" si="246"/>
        <v>0</v>
      </c>
      <c r="S799" s="243"/>
    </row>
    <row r="800" spans="1:25" ht="15.75" outlineLevel="2" thickTop="1" x14ac:dyDescent="0.25">
      <c r="A800" s="3" t="s">
        <v>122</v>
      </c>
      <c r="B800" s="3" t="str">
        <f t="shared" ref="B800:B811" si="264">CONCATENATE(A800,"-",MONTH(E800))</f>
        <v>E316 STM Misc, Colstrip 1-2 Com-7</v>
      </c>
      <c r="C800" s="3" t="s">
        <v>9</v>
      </c>
      <c r="D800" s="3"/>
      <c r="E800" s="256">
        <v>43676</v>
      </c>
      <c r="F800" s="61">
        <v>6204689.75</v>
      </c>
      <c r="G800" s="300">
        <v>3.27E-2</v>
      </c>
      <c r="H800" s="62">
        <v>16907.78</v>
      </c>
      <c r="I800" s="276">
        <f t="shared" ref="I800:I811" si="265">VLOOKUP(CONCATENATE(A800,"-6"),$B$8:$F$2996,5,FALSE)</f>
        <v>0</v>
      </c>
      <c r="J800" s="300">
        <v>3.27E-2</v>
      </c>
      <c r="K800" s="59">
        <f t="shared" ref="K800:K811" si="266">I800*J800/12</f>
        <v>0</v>
      </c>
      <c r="L800" s="62">
        <f t="shared" si="263"/>
        <v>-16907.78</v>
      </c>
      <c r="M800" t="s">
        <v>10</v>
      </c>
      <c r="O800" s="3" t="str">
        <f t="shared" ref="O800:O811" si="267">LEFT(A800,4)</f>
        <v>E316</v>
      </c>
      <c r="P800" s="4"/>
      <c r="Q800" s="245">
        <f t="shared" ref="Q800:Q863" si="268">IF(E800=DATE(2020,6,30),I800,0)</f>
        <v>0</v>
      </c>
      <c r="R800" t="s">
        <v>698</v>
      </c>
      <c r="S800" s="243"/>
      <c r="T800" s="243"/>
      <c r="V800" s="243"/>
      <c r="W800" s="243"/>
      <c r="Y800" s="243"/>
    </row>
    <row r="801" spans="1:25" outlineLevel="2" x14ac:dyDescent="0.25">
      <c r="A801" s="3" t="s">
        <v>122</v>
      </c>
      <c r="B801" s="3" t="str">
        <f t="shared" si="264"/>
        <v>E316 STM Misc, Colstrip 1-2 Com-8</v>
      </c>
      <c r="C801" s="3" t="s">
        <v>9</v>
      </c>
      <c r="D801" s="3"/>
      <c r="E801" s="256">
        <v>43708</v>
      </c>
      <c r="F801" s="61">
        <v>6204689.75</v>
      </c>
      <c r="G801" s="300">
        <v>3.27E-2</v>
      </c>
      <c r="H801" s="62">
        <v>16907.78</v>
      </c>
      <c r="I801" s="276">
        <f t="shared" si="265"/>
        <v>0</v>
      </c>
      <c r="J801" s="300">
        <v>3.27E-2</v>
      </c>
      <c r="K801" s="61">
        <f t="shared" si="266"/>
        <v>0</v>
      </c>
      <c r="L801" s="62">
        <f t="shared" si="263"/>
        <v>-16907.78</v>
      </c>
      <c r="M801" t="s">
        <v>10</v>
      </c>
      <c r="O801" s="3" t="str">
        <f t="shared" si="267"/>
        <v>E316</v>
      </c>
      <c r="P801" s="4"/>
      <c r="Q801" s="245">
        <f t="shared" si="268"/>
        <v>0</v>
      </c>
      <c r="R801" t="s">
        <v>698</v>
      </c>
      <c r="S801" s="243"/>
      <c r="T801" s="243"/>
      <c r="V801" s="243"/>
      <c r="W801" s="243"/>
      <c r="Y801" s="243"/>
    </row>
    <row r="802" spans="1:25" outlineLevel="2" x14ac:dyDescent="0.25">
      <c r="A802" s="3" t="s">
        <v>122</v>
      </c>
      <c r="B802" s="3" t="str">
        <f t="shared" si="264"/>
        <v>E316 STM Misc, Colstrip 1-2 Com-9</v>
      </c>
      <c r="C802" s="3" t="s">
        <v>9</v>
      </c>
      <c r="D802" s="3"/>
      <c r="E802" s="256">
        <v>43738</v>
      </c>
      <c r="F802" s="61">
        <v>6204689.75</v>
      </c>
      <c r="G802" s="300">
        <v>3.27E-2</v>
      </c>
      <c r="H802" s="62">
        <v>16907.78</v>
      </c>
      <c r="I802" s="276">
        <f t="shared" si="265"/>
        <v>0</v>
      </c>
      <c r="J802" s="300">
        <v>3.27E-2</v>
      </c>
      <c r="K802" s="61">
        <f t="shared" si="266"/>
        <v>0</v>
      </c>
      <c r="L802" s="62">
        <f t="shared" si="263"/>
        <v>-16907.78</v>
      </c>
      <c r="M802" t="s">
        <v>10</v>
      </c>
      <c r="O802" s="3" t="str">
        <f t="shared" si="267"/>
        <v>E316</v>
      </c>
      <c r="P802" s="4"/>
      <c r="Q802" s="245">
        <f t="shared" si="268"/>
        <v>0</v>
      </c>
      <c r="R802" t="s">
        <v>698</v>
      </c>
      <c r="S802" s="243"/>
      <c r="T802" s="243"/>
      <c r="V802" s="243"/>
      <c r="W802" s="243"/>
      <c r="Y802" s="243"/>
    </row>
    <row r="803" spans="1:25" outlineLevel="2" x14ac:dyDescent="0.25">
      <c r="A803" s="3" t="s">
        <v>122</v>
      </c>
      <c r="B803" s="3" t="str">
        <f t="shared" si="264"/>
        <v>E316 STM Misc, Colstrip 1-2 Com-10</v>
      </c>
      <c r="C803" s="3" t="s">
        <v>9</v>
      </c>
      <c r="D803" s="3"/>
      <c r="E803" s="256">
        <v>43769</v>
      </c>
      <c r="F803" s="61">
        <v>6204689.75</v>
      </c>
      <c r="G803" s="300">
        <v>3.27E-2</v>
      </c>
      <c r="H803" s="62">
        <v>16907.78</v>
      </c>
      <c r="I803" s="276">
        <f t="shared" si="265"/>
        <v>0</v>
      </c>
      <c r="J803" s="300">
        <v>3.27E-2</v>
      </c>
      <c r="K803" s="61">
        <f t="shared" si="266"/>
        <v>0</v>
      </c>
      <c r="L803" s="62">
        <f t="shared" si="263"/>
        <v>-16907.78</v>
      </c>
      <c r="M803" t="s">
        <v>10</v>
      </c>
      <c r="O803" s="3" t="str">
        <f t="shared" si="267"/>
        <v>E316</v>
      </c>
      <c r="P803" s="4"/>
      <c r="Q803" s="245">
        <f t="shared" si="268"/>
        <v>0</v>
      </c>
      <c r="R803" t="s">
        <v>698</v>
      </c>
      <c r="S803" s="243"/>
      <c r="T803" s="243"/>
      <c r="V803" s="243"/>
      <c r="W803" s="243"/>
      <c r="Y803" s="243"/>
    </row>
    <row r="804" spans="1:25" outlineLevel="2" x14ac:dyDescent="0.25">
      <c r="A804" s="3" t="s">
        <v>122</v>
      </c>
      <c r="B804" s="3" t="str">
        <f t="shared" si="264"/>
        <v>E316 STM Misc, Colstrip 1-2 Com-11</v>
      </c>
      <c r="C804" s="3" t="s">
        <v>9</v>
      </c>
      <c r="D804" s="3"/>
      <c r="E804" s="256">
        <v>43799</v>
      </c>
      <c r="F804" s="61">
        <v>6204689.75</v>
      </c>
      <c r="G804" s="300">
        <v>3.27E-2</v>
      </c>
      <c r="H804" s="62">
        <v>16907.78</v>
      </c>
      <c r="I804" s="276">
        <f t="shared" si="265"/>
        <v>0</v>
      </c>
      <c r="J804" s="300">
        <v>3.27E-2</v>
      </c>
      <c r="K804" s="61">
        <f t="shared" si="266"/>
        <v>0</v>
      </c>
      <c r="L804" s="62">
        <f t="shared" si="263"/>
        <v>-16907.78</v>
      </c>
      <c r="M804" t="s">
        <v>10</v>
      </c>
      <c r="O804" s="3" t="str">
        <f t="shared" si="267"/>
        <v>E316</v>
      </c>
      <c r="P804" s="4"/>
      <c r="Q804" s="245">
        <f t="shared" si="268"/>
        <v>0</v>
      </c>
      <c r="R804" t="s">
        <v>698</v>
      </c>
      <c r="S804" s="243"/>
      <c r="T804" s="243"/>
      <c r="V804" s="243"/>
      <c r="W804" s="243"/>
      <c r="Y804" s="243"/>
    </row>
    <row r="805" spans="1:25" outlineLevel="2" x14ac:dyDescent="0.25">
      <c r="A805" s="3" t="s">
        <v>122</v>
      </c>
      <c r="B805" s="3" t="str">
        <f t="shared" si="264"/>
        <v>E316 STM Misc, Colstrip 1-2 Com-12</v>
      </c>
      <c r="C805" s="3" t="s">
        <v>9</v>
      </c>
      <c r="D805" s="3"/>
      <c r="E805" s="256">
        <v>43830</v>
      </c>
      <c r="F805" s="61">
        <v>0</v>
      </c>
      <c r="G805" s="300">
        <v>3.27E-2</v>
      </c>
      <c r="H805" s="62">
        <v>8453.89</v>
      </c>
      <c r="I805" s="276">
        <f t="shared" si="265"/>
        <v>0</v>
      </c>
      <c r="J805" s="300">
        <v>3.27E-2</v>
      </c>
      <c r="K805" s="61">
        <f t="shared" si="266"/>
        <v>0</v>
      </c>
      <c r="L805" s="62">
        <f t="shared" si="263"/>
        <v>-8453.89</v>
      </c>
      <c r="M805" t="s">
        <v>10</v>
      </c>
      <c r="O805" s="3" t="str">
        <f t="shared" si="267"/>
        <v>E316</v>
      </c>
      <c r="P805" s="4"/>
      <c r="Q805" s="245">
        <f t="shared" si="268"/>
        <v>0</v>
      </c>
      <c r="R805" t="s">
        <v>698</v>
      </c>
      <c r="S805" s="243"/>
      <c r="T805" s="243"/>
      <c r="V805" s="243"/>
      <c r="W805" s="243"/>
      <c r="Y805" s="243"/>
    </row>
    <row r="806" spans="1:25" outlineLevel="2" x14ac:dyDescent="0.25">
      <c r="A806" s="3" t="s">
        <v>122</v>
      </c>
      <c r="B806" s="3" t="str">
        <f t="shared" si="264"/>
        <v>E316 STM Misc, Colstrip 1-2 Com-1</v>
      </c>
      <c r="C806" s="3" t="s">
        <v>9</v>
      </c>
      <c r="D806" s="3"/>
      <c r="E806" s="256">
        <v>43861</v>
      </c>
      <c r="F806" s="61">
        <v>0</v>
      </c>
      <c r="G806" s="300">
        <v>3.27E-2</v>
      </c>
      <c r="H806" s="62">
        <v>0</v>
      </c>
      <c r="I806" s="276">
        <f t="shared" si="265"/>
        <v>0</v>
      </c>
      <c r="J806" s="300">
        <v>3.27E-2</v>
      </c>
      <c r="K806" s="61">
        <f t="shared" si="266"/>
        <v>0</v>
      </c>
      <c r="L806" s="62">
        <f t="shared" si="263"/>
        <v>0</v>
      </c>
      <c r="M806" t="s">
        <v>10</v>
      </c>
      <c r="O806" s="3" t="str">
        <f t="shared" si="267"/>
        <v>E316</v>
      </c>
      <c r="P806" s="4"/>
      <c r="Q806" s="245">
        <f t="shared" si="268"/>
        <v>0</v>
      </c>
      <c r="R806" t="s">
        <v>698</v>
      </c>
      <c r="S806" s="243"/>
      <c r="T806" s="243"/>
      <c r="V806" s="243"/>
      <c r="W806" s="243"/>
      <c r="Y806" s="243"/>
    </row>
    <row r="807" spans="1:25" outlineLevel="2" x14ac:dyDescent="0.25">
      <c r="A807" s="3" t="s">
        <v>122</v>
      </c>
      <c r="B807" s="3" t="str">
        <f t="shared" si="264"/>
        <v>E316 STM Misc, Colstrip 1-2 Com-2</v>
      </c>
      <c r="C807" s="3" t="s">
        <v>9</v>
      </c>
      <c r="D807" s="3"/>
      <c r="E807" s="256">
        <v>43889</v>
      </c>
      <c r="F807" s="61">
        <v>0</v>
      </c>
      <c r="G807" s="300">
        <v>3.27E-2</v>
      </c>
      <c r="H807" s="62">
        <v>0</v>
      </c>
      <c r="I807" s="276">
        <f t="shared" si="265"/>
        <v>0</v>
      </c>
      <c r="J807" s="300">
        <v>3.27E-2</v>
      </c>
      <c r="K807" s="61">
        <f t="shared" si="266"/>
        <v>0</v>
      </c>
      <c r="L807" s="62">
        <f t="shared" si="263"/>
        <v>0</v>
      </c>
      <c r="M807" t="s">
        <v>10</v>
      </c>
      <c r="O807" s="3" t="str">
        <f t="shared" si="267"/>
        <v>E316</v>
      </c>
      <c r="P807" s="4"/>
      <c r="Q807" s="245">
        <f t="shared" si="268"/>
        <v>0</v>
      </c>
      <c r="R807" t="s">
        <v>698</v>
      </c>
      <c r="S807" s="243"/>
      <c r="T807" s="243"/>
      <c r="V807" s="243"/>
      <c r="W807" s="243"/>
      <c r="Y807" s="243"/>
    </row>
    <row r="808" spans="1:25" outlineLevel="2" x14ac:dyDescent="0.25">
      <c r="A808" s="3" t="s">
        <v>122</v>
      </c>
      <c r="B808" s="3" t="str">
        <f t="shared" si="264"/>
        <v>E316 STM Misc, Colstrip 1-2 Com-3</v>
      </c>
      <c r="C808" s="3" t="s">
        <v>9</v>
      </c>
      <c r="D808" s="3"/>
      <c r="E808" s="256">
        <v>43921</v>
      </c>
      <c r="F808" s="61">
        <v>0</v>
      </c>
      <c r="G808" s="300">
        <v>3.27E-2</v>
      </c>
      <c r="H808" s="62">
        <v>0</v>
      </c>
      <c r="I808" s="276">
        <f t="shared" si="265"/>
        <v>0</v>
      </c>
      <c r="J808" s="300">
        <v>3.27E-2</v>
      </c>
      <c r="K808" s="61">
        <f t="shared" si="266"/>
        <v>0</v>
      </c>
      <c r="L808" s="62">
        <f t="shared" si="263"/>
        <v>0</v>
      </c>
      <c r="M808" t="s">
        <v>10</v>
      </c>
      <c r="O808" s="3" t="str">
        <f t="shared" si="267"/>
        <v>E316</v>
      </c>
      <c r="P808" s="4"/>
      <c r="Q808" s="245">
        <f t="shared" si="268"/>
        <v>0</v>
      </c>
      <c r="R808" t="s">
        <v>698</v>
      </c>
      <c r="S808" s="243"/>
      <c r="T808" s="243"/>
      <c r="V808" s="243"/>
      <c r="W808" s="243"/>
      <c r="Y808" s="243"/>
    </row>
    <row r="809" spans="1:25" outlineLevel="2" x14ac:dyDescent="0.25">
      <c r="A809" s="3" t="s">
        <v>122</v>
      </c>
      <c r="B809" s="3" t="str">
        <f t="shared" si="264"/>
        <v>E316 STM Misc, Colstrip 1-2 Com-4</v>
      </c>
      <c r="C809" s="3" t="s">
        <v>9</v>
      </c>
      <c r="D809" s="3"/>
      <c r="E809" s="256">
        <v>43951</v>
      </c>
      <c r="F809" s="61">
        <v>0</v>
      </c>
      <c r="G809" s="300">
        <v>3.27E-2</v>
      </c>
      <c r="H809" s="62">
        <v>0</v>
      </c>
      <c r="I809" s="276">
        <f t="shared" si="265"/>
        <v>0</v>
      </c>
      <c r="J809" s="300">
        <v>3.27E-2</v>
      </c>
      <c r="K809" s="61">
        <f t="shared" si="266"/>
        <v>0</v>
      </c>
      <c r="L809" s="62">
        <f t="shared" si="263"/>
        <v>0</v>
      </c>
      <c r="M809" t="s">
        <v>10</v>
      </c>
      <c r="O809" s="3" t="str">
        <f t="shared" si="267"/>
        <v>E316</v>
      </c>
      <c r="P809" s="4"/>
      <c r="Q809" s="245">
        <f t="shared" si="268"/>
        <v>0</v>
      </c>
      <c r="R809" t="s">
        <v>698</v>
      </c>
      <c r="S809" s="243"/>
      <c r="T809" s="243"/>
      <c r="V809" s="243"/>
      <c r="W809" s="243"/>
      <c r="Y809" s="243"/>
    </row>
    <row r="810" spans="1:25" outlineLevel="2" x14ac:dyDescent="0.25">
      <c r="A810" s="3" t="s">
        <v>122</v>
      </c>
      <c r="B810" s="3" t="str">
        <f t="shared" si="264"/>
        <v>E316 STM Misc, Colstrip 1-2 Com-5</v>
      </c>
      <c r="C810" s="3" t="s">
        <v>9</v>
      </c>
      <c r="D810" s="3"/>
      <c r="E810" s="256">
        <v>43982</v>
      </c>
      <c r="F810" s="61">
        <v>0</v>
      </c>
      <c r="G810" s="300">
        <v>3.27E-2</v>
      </c>
      <c r="H810" s="62">
        <v>0</v>
      </c>
      <c r="I810" s="276">
        <f t="shared" si="265"/>
        <v>0</v>
      </c>
      <c r="J810" s="300">
        <v>3.27E-2</v>
      </c>
      <c r="K810" s="61">
        <f t="shared" si="266"/>
        <v>0</v>
      </c>
      <c r="L810" s="62">
        <f t="shared" si="263"/>
        <v>0</v>
      </c>
      <c r="M810" t="s">
        <v>10</v>
      </c>
      <c r="O810" s="3" t="str">
        <f t="shared" si="267"/>
        <v>E316</v>
      </c>
      <c r="P810" s="4"/>
      <c r="Q810" s="245">
        <f t="shared" si="268"/>
        <v>0</v>
      </c>
      <c r="R810" t="s">
        <v>698</v>
      </c>
      <c r="S810" s="243"/>
      <c r="T810" s="243"/>
      <c r="V810" s="243"/>
      <c r="W810" s="243"/>
      <c r="Y810" s="243"/>
    </row>
    <row r="811" spans="1:25" outlineLevel="2" x14ac:dyDescent="0.25">
      <c r="A811" s="3" t="s">
        <v>122</v>
      </c>
      <c r="B811" s="3" t="str">
        <f t="shared" si="264"/>
        <v>E316 STM Misc, Colstrip 1-2 Com-6</v>
      </c>
      <c r="C811" s="3" t="s">
        <v>9</v>
      </c>
      <c r="D811" s="3"/>
      <c r="E811" s="256">
        <v>44012</v>
      </c>
      <c r="F811" s="61">
        <v>0</v>
      </c>
      <c r="G811" s="300">
        <v>3.27E-2</v>
      </c>
      <c r="H811" s="62">
        <v>0</v>
      </c>
      <c r="I811" s="276">
        <f t="shared" si="265"/>
        <v>0</v>
      </c>
      <c r="J811" s="300">
        <v>3.27E-2</v>
      </c>
      <c r="K811" s="61">
        <f t="shared" si="266"/>
        <v>0</v>
      </c>
      <c r="L811" s="62">
        <f t="shared" si="263"/>
        <v>0</v>
      </c>
      <c r="M811" t="s">
        <v>10</v>
      </c>
      <c r="O811" s="3" t="str">
        <f t="shared" si="267"/>
        <v>E316</v>
      </c>
      <c r="P811" s="4"/>
      <c r="Q811" s="245">
        <f t="shared" si="268"/>
        <v>0</v>
      </c>
      <c r="R811" t="s">
        <v>698</v>
      </c>
      <c r="S811" s="243">
        <f>AVERAGE(F800:F811)-F811</f>
        <v>2585287.3958333335</v>
      </c>
      <c r="T811" s="243">
        <f>AVERAGE(I800:I811)-I811</f>
        <v>0</v>
      </c>
      <c r="V811" s="243"/>
      <c r="W811" s="243"/>
      <c r="Y811" s="243"/>
    </row>
    <row r="812" spans="1:25" ht="15.75" outlineLevel="1" thickBot="1" x14ac:dyDescent="0.3">
      <c r="A812" s="5" t="s">
        <v>123</v>
      </c>
      <c r="C812" s="14" t="s">
        <v>12</v>
      </c>
      <c r="E812" s="255" t="s">
        <v>5</v>
      </c>
      <c r="F812" s="8"/>
      <c r="G812" s="299"/>
      <c r="H812" s="15">
        <f>SUBTOTAL(9,H800:H811)</f>
        <v>92992.79</v>
      </c>
      <c r="I812" s="275"/>
      <c r="J812" s="299"/>
      <c r="K812" s="10">
        <f>SUBTOTAL(9,K800:K811)</f>
        <v>0</v>
      </c>
      <c r="L812" s="264">
        <f>SUBTOTAL(9,L800:L811)</f>
        <v>-92992.79</v>
      </c>
      <c r="O812" s="3" t="str">
        <f>LEFT(A812,5)</f>
        <v xml:space="preserve">E316 </v>
      </c>
      <c r="P812" s="4">
        <f>-L812</f>
        <v>92992.79</v>
      </c>
      <c r="Q812" s="245">
        <f t="shared" si="268"/>
        <v>0</v>
      </c>
      <c r="S812" s="243"/>
    </row>
    <row r="813" spans="1:25" ht="15.75" outlineLevel="2" thickTop="1" x14ac:dyDescent="0.25">
      <c r="A813" s="3" t="s">
        <v>124</v>
      </c>
      <c r="B813" s="3" t="str">
        <f t="shared" ref="B813:B824" si="269">CONCATENATE(A813,"-",MONTH(E813))</f>
        <v>E316 STM Misc, Colstrip 1-4 Com-7</v>
      </c>
      <c r="C813" s="3" t="s">
        <v>9</v>
      </c>
      <c r="D813" s="3"/>
      <c r="E813" s="256">
        <v>43676</v>
      </c>
      <c r="F813" s="61">
        <v>251533.56</v>
      </c>
      <c r="G813" s="300">
        <v>2.9599999999999998E-2</v>
      </c>
      <c r="H813" s="62">
        <v>620.45000000000005</v>
      </c>
      <c r="I813" s="276">
        <f t="shared" ref="I813:I824" si="270">VLOOKUP(CONCATENATE(A813,"-6"),$B$8:$F$2996,5,FALSE)</f>
        <v>0</v>
      </c>
      <c r="J813" s="300">
        <v>2.9599999999999998E-2</v>
      </c>
      <c r="K813" s="59">
        <f t="shared" ref="K813:K824" si="271">I813*J813/12</f>
        <v>0</v>
      </c>
      <c r="L813" s="62">
        <f t="shared" si="263"/>
        <v>-620.45000000000005</v>
      </c>
      <c r="M813" t="s">
        <v>10</v>
      </c>
      <c r="O813" s="3" t="str">
        <f t="shared" ref="O813:O824" si="272">LEFT(A813,4)</f>
        <v>E316</v>
      </c>
      <c r="P813" s="4"/>
      <c r="Q813" s="245">
        <f t="shared" si="268"/>
        <v>0</v>
      </c>
      <c r="R813" t="s">
        <v>698</v>
      </c>
      <c r="S813" s="243"/>
      <c r="T813" s="243"/>
      <c r="V813" s="243"/>
      <c r="W813" s="243"/>
      <c r="Y813" s="243"/>
    </row>
    <row r="814" spans="1:25" outlineLevel="2" x14ac:dyDescent="0.25">
      <c r="A814" s="3" t="s">
        <v>124</v>
      </c>
      <c r="B814" s="3" t="str">
        <f t="shared" si="269"/>
        <v>E316 STM Misc, Colstrip 1-4 Com-8</v>
      </c>
      <c r="C814" s="3" t="s">
        <v>9</v>
      </c>
      <c r="D814" s="3"/>
      <c r="E814" s="256">
        <v>43708</v>
      </c>
      <c r="F814" s="61">
        <v>251533.56</v>
      </c>
      <c r="G814" s="300">
        <v>2.9599999999999998E-2</v>
      </c>
      <c r="H814" s="62">
        <v>620.45000000000005</v>
      </c>
      <c r="I814" s="276">
        <f t="shared" si="270"/>
        <v>0</v>
      </c>
      <c r="J814" s="300">
        <v>2.9599999999999998E-2</v>
      </c>
      <c r="K814" s="61">
        <f t="shared" si="271"/>
        <v>0</v>
      </c>
      <c r="L814" s="62">
        <f t="shared" si="263"/>
        <v>-620.45000000000005</v>
      </c>
      <c r="M814" t="s">
        <v>10</v>
      </c>
      <c r="O814" s="3" t="str">
        <f t="shared" si="272"/>
        <v>E316</v>
      </c>
      <c r="P814" s="4"/>
      <c r="Q814" s="245">
        <f t="shared" si="268"/>
        <v>0</v>
      </c>
      <c r="R814" t="s">
        <v>698</v>
      </c>
      <c r="S814" s="243"/>
      <c r="T814" s="243"/>
      <c r="V814" s="243"/>
      <c r="W814" s="243"/>
      <c r="Y814" s="243"/>
    </row>
    <row r="815" spans="1:25" outlineLevel="2" x14ac:dyDescent="0.25">
      <c r="A815" s="3" t="s">
        <v>124</v>
      </c>
      <c r="B815" s="3" t="str">
        <f t="shared" si="269"/>
        <v>E316 STM Misc, Colstrip 1-4 Com-9</v>
      </c>
      <c r="C815" s="3" t="s">
        <v>9</v>
      </c>
      <c r="D815" s="3"/>
      <c r="E815" s="256">
        <v>43738</v>
      </c>
      <c r="F815" s="61">
        <v>251533.56</v>
      </c>
      <c r="G815" s="300">
        <v>2.9599999999999998E-2</v>
      </c>
      <c r="H815" s="62">
        <v>620.45000000000005</v>
      </c>
      <c r="I815" s="276">
        <f t="shared" si="270"/>
        <v>0</v>
      </c>
      <c r="J815" s="300">
        <v>2.9599999999999998E-2</v>
      </c>
      <c r="K815" s="61">
        <f t="shared" si="271"/>
        <v>0</v>
      </c>
      <c r="L815" s="62">
        <f t="shared" si="263"/>
        <v>-620.45000000000005</v>
      </c>
      <c r="M815" t="s">
        <v>10</v>
      </c>
      <c r="O815" s="3" t="str">
        <f t="shared" si="272"/>
        <v>E316</v>
      </c>
      <c r="P815" s="4"/>
      <c r="Q815" s="245">
        <f t="shared" si="268"/>
        <v>0</v>
      </c>
      <c r="R815" t="s">
        <v>698</v>
      </c>
      <c r="S815" s="243"/>
      <c r="T815" s="243"/>
      <c r="V815" s="243"/>
      <c r="W815" s="243"/>
      <c r="Y815" s="243"/>
    </row>
    <row r="816" spans="1:25" outlineLevel="2" x14ac:dyDescent="0.25">
      <c r="A816" s="3" t="s">
        <v>124</v>
      </c>
      <c r="B816" s="3" t="str">
        <f t="shared" si="269"/>
        <v>E316 STM Misc, Colstrip 1-4 Com-10</v>
      </c>
      <c r="C816" s="3" t="s">
        <v>9</v>
      </c>
      <c r="D816" s="3"/>
      <c r="E816" s="256">
        <v>43769</v>
      </c>
      <c r="F816" s="61">
        <v>251533.56</v>
      </c>
      <c r="G816" s="300">
        <v>2.9599999999999998E-2</v>
      </c>
      <c r="H816" s="62">
        <v>620.45000000000005</v>
      </c>
      <c r="I816" s="276">
        <f t="shared" si="270"/>
        <v>0</v>
      </c>
      <c r="J816" s="300">
        <v>2.9599999999999998E-2</v>
      </c>
      <c r="K816" s="61">
        <f t="shared" si="271"/>
        <v>0</v>
      </c>
      <c r="L816" s="62">
        <f t="shared" si="263"/>
        <v>-620.45000000000005</v>
      </c>
      <c r="M816" t="s">
        <v>10</v>
      </c>
      <c r="O816" s="3" t="str">
        <f t="shared" si="272"/>
        <v>E316</v>
      </c>
      <c r="P816" s="4"/>
      <c r="Q816" s="245">
        <f t="shared" si="268"/>
        <v>0</v>
      </c>
      <c r="R816" t="s">
        <v>698</v>
      </c>
      <c r="S816" s="243"/>
      <c r="T816" s="243"/>
      <c r="V816" s="243"/>
      <c r="W816" s="243"/>
      <c r="Y816" s="243"/>
    </row>
    <row r="817" spans="1:25" outlineLevel="2" x14ac:dyDescent="0.25">
      <c r="A817" s="3" t="s">
        <v>124</v>
      </c>
      <c r="B817" s="3" t="str">
        <f t="shared" si="269"/>
        <v>E316 STM Misc, Colstrip 1-4 Com-11</v>
      </c>
      <c r="C817" s="3" t="s">
        <v>9</v>
      </c>
      <c r="D817" s="3"/>
      <c r="E817" s="256">
        <v>43799</v>
      </c>
      <c r="F817" s="61">
        <v>251533.56</v>
      </c>
      <c r="G817" s="300">
        <v>2.9599999999999998E-2</v>
      </c>
      <c r="H817" s="62">
        <v>620.45000000000005</v>
      </c>
      <c r="I817" s="276">
        <f t="shared" si="270"/>
        <v>0</v>
      </c>
      <c r="J817" s="300">
        <v>2.9599999999999998E-2</v>
      </c>
      <c r="K817" s="61">
        <f t="shared" si="271"/>
        <v>0</v>
      </c>
      <c r="L817" s="62">
        <f t="shared" si="263"/>
        <v>-620.45000000000005</v>
      </c>
      <c r="M817" t="s">
        <v>10</v>
      </c>
      <c r="O817" s="3" t="str">
        <f t="shared" si="272"/>
        <v>E316</v>
      </c>
      <c r="P817" s="4"/>
      <c r="Q817" s="245">
        <f t="shared" si="268"/>
        <v>0</v>
      </c>
      <c r="R817" t="s">
        <v>698</v>
      </c>
      <c r="S817" s="243"/>
      <c r="T817" s="243"/>
      <c r="V817" s="243"/>
      <c r="W817" s="243"/>
      <c r="Y817" s="243"/>
    </row>
    <row r="818" spans="1:25" outlineLevel="2" x14ac:dyDescent="0.25">
      <c r="A818" s="3" t="s">
        <v>124</v>
      </c>
      <c r="B818" s="3" t="str">
        <f t="shared" si="269"/>
        <v>E316 STM Misc, Colstrip 1-4 Com-12</v>
      </c>
      <c r="C818" s="3" t="s">
        <v>9</v>
      </c>
      <c r="D818" s="3"/>
      <c r="E818" s="256">
        <v>43830</v>
      </c>
      <c r="F818" s="61">
        <v>0</v>
      </c>
      <c r="G818" s="300">
        <v>2.9599999999999998E-2</v>
      </c>
      <c r="H818" s="62">
        <v>-213774.73</v>
      </c>
      <c r="I818" s="276">
        <f t="shared" si="270"/>
        <v>0</v>
      </c>
      <c r="J818" s="300">
        <v>2.9599999999999998E-2</v>
      </c>
      <c r="K818" s="61">
        <f t="shared" si="271"/>
        <v>0</v>
      </c>
      <c r="L818" s="62">
        <f t="shared" si="263"/>
        <v>213774.73</v>
      </c>
      <c r="M818" t="s">
        <v>10</v>
      </c>
      <c r="O818" s="3" t="str">
        <f t="shared" si="272"/>
        <v>E316</v>
      </c>
      <c r="P818" s="4"/>
      <c r="Q818" s="245">
        <f t="shared" si="268"/>
        <v>0</v>
      </c>
      <c r="R818" t="s">
        <v>698</v>
      </c>
      <c r="S818" s="243"/>
      <c r="T818" s="243"/>
      <c r="V818" s="243"/>
      <c r="W818" s="243"/>
      <c r="Y818" s="243"/>
    </row>
    <row r="819" spans="1:25" outlineLevel="2" x14ac:dyDescent="0.25">
      <c r="A819" s="3" t="s">
        <v>124</v>
      </c>
      <c r="B819" s="3" t="str">
        <f t="shared" si="269"/>
        <v>E316 STM Misc, Colstrip 1-4 Com-1</v>
      </c>
      <c r="C819" s="3" t="s">
        <v>9</v>
      </c>
      <c r="D819" s="3"/>
      <c r="E819" s="256">
        <v>43861</v>
      </c>
      <c r="F819" s="61">
        <v>0</v>
      </c>
      <c r="G819" s="300">
        <v>2.9599999999999998E-2</v>
      </c>
      <c r="H819" s="62">
        <v>0</v>
      </c>
      <c r="I819" s="276">
        <f t="shared" si="270"/>
        <v>0</v>
      </c>
      <c r="J819" s="300">
        <v>2.9599999999999998E-2</v>
      </c>
      <c r="K819" s="61">
        <f t="shared" si="271"/>
        <v>0</v>
      </c>
      <c r="L819" s="62">
        <f t="shared" si="263"/>
        <v>0</v>
      </c>
      <c r="M819" t="s">
        <v>10</v>
      </c>
      <c r="O819" s="3" t="str">
        <f t="shared" si="272"/>
        <v>E316</v>
      </c>
      <c r="P819" s="4"/>
      <c r="Q819" s="245">
        <f t="shared" si="268"/>
        <v>0</v>
      </c>
      <c r="R819" t="s">
        <v>698</v>
      </c>
      <c r="S819" s="243"/>
      <c r="T819" s="243"/>
      <c r="V819" s="243"/>
      <c r="W819" s="243"/>
      <c r="Y819" s="243"/>
    </row>
    <row r="820" spans="1:25" outlineLevel="2" x14ac:dyDescent="0.25">
      <c r="A820" s="3" t="s">
        <v>124</v>
      </c>
      <c r="B820" s="3" t="str">
        <f t="shared" si="269"/>
        <v>E316 STM Misc, Colstrip 1-4 Com-2</v>
      </c>
      <c r="C820" s="3" t="s">
        <v>9</v>
      </c>
      <c r="D820" s="3"/>
      <c r="E820" s="256">
        <v>43889</v>
      </c>
      <c r="F820" s="61">
        <v>0</v>
      </c>
      <c r="G820" s="300">
        <v>2.9599999999999998E-2</v>
      </c>
      <c r="H820" s="62">
        <v>0</v>
      </c>
      <c r="I820" s="276">
        <f t="shared" si="270"/>
        <v>0</v>
      </c>
      <c r="J820" s="300">
        <v>2.9599999999999998E-2</v>
      </c>
      <c r="K820" s="61">
        <f t="shared" si="271"/>
        <v>0</v>
      </c>
      <c r="L820" s="62">
        <f t="shared" si="263"/>
        <v>0</v>
      </c>
      <c r="M820" t="s">
        <v>10</v>
      </c>
      <c r="O820" s="3" t="str">
        <f t="shared" si="272"/>
        <v>E316</v>
      </c>
      <c r="P820" s="4"/>
      <c r="Q820" s="245">
        <f t="shared" si="268"/>
        <v>0</v>
      </c>
      <c r="R820" t="s">
        <v>698</v>
      </c>
      <c r="S820" s="243"/>
      <c r="T820" s="243"/>
      <c r="V820" s="243"/>
      <c r="W820" s="243"/>
      <c r="Y820" s="243"/>
    </row>
    <row r="821" spans="1:25" outlineLevel="2" x14ac:dyDescent="0.25">
      <c r="A821" s="3" t="s">
        <v>124</v>
      </c>
      <c r="B821" s="3" t="str">
        <f t="shared" si="269"/>
        <v>E316 STM Misc, Colstrip 1-4 Com-3</v>
      </c>
      <c r="C821" s="3" t="s">
        <v>9</v>
      </c>
      <c r="D821" s="3"/>
      <c r="E821" s="256">
        <v>43921</v>
      </c>
      <c r="F821" s="61">
        <v>0</v>
      </c>
      <c r="G821" s="300">
        <v>2.9599999999999998E-2</v>
      </c>
      <c r="H821" s="62">
        <v>0</v>
      </c>
      <c r="I821" s="276">
        <f t="shared" si="270"/>
        <v>0</v>
      </c>
      <c r="J821" s="300">
        <v>2.9599999999999998E-2</v>
      </c>
      <c r="K821" s="61">
        <f t="shared" si="271"/>
        <v>0</v>
      </c>
      <c r="L821" s="62">
        <f t="shared" si="263"/>
        <v>0</v>
      </c>
      <c r="M821" t="s">
        <v>10</v>
      </c>
      <c r="O821" s="3" t="str">
        <f t="shared" si="272"/>
        <v>E316</v>
      </c>
      <c r="P821" s="4"/>
      <c r="Q821" s="245">
        <f t="shared" si="268"/>
        <v>0</v>
      </c>
      <c r="R821" t="s">
        <v>698</v>
      </c>
      <c r="S821" s="243"/>
      <c r="T821" s="243"/>
      <c r="V821" s="243"/>
      <c r="W821" s="243"/>
      <c r="Y821" s="243"/>
    </row>
    <row r="822" spans="1:25" outlineLevel="2" x14ac:dyDescent="0.25">
      <c r="A822" s="3" t="s">
        <v>124</v>
      </c>
      <c r="B822" s="3" t="str">
        <f t="shared" si="269"/>
        <v>E316 STM Misc, Colstrip 1-4 Com-4</v>
      </c>
      <c r="C822" s="3" t="s">
        <v>9</v>
      </c>
      <c r="D822" s="3"/>
      <c r="E822" s="256">
        <v>43951</v>
      </c>
      <c r="F822" s="61">
        <v>0</v>
      </c>
      <c r="G822" s="300">
        <v>2.9599999999999998E-2</v>
      </c>
      <c r="H822" s="62">
        <v>0</v>
      </c>
      <c r="I822" s="276">
        <f t="shared" si="270"/>
        <v>0</v>
      </c>
      <c r="J822" s="300">
        <v>2.9599999999999998E-2</v>
      </c>
      <c r="K822" s="61">
        <f t="shared" si="271"/>
        <v>0</v>
      </c>
      <c r="L822" s="62">
        <f t="shared" si="263"/>
        <v>0</v>
      </c>
      <c r="M822" t="s">
        <v>10</v>
      </c>
      <c r="O822" s="3" t="str">
        <f t="shared" si="272"/>
        <v>E316</v>
      </c>
      <c r="P822" s="4"/>
      <c r="Q822" s="245">
        <f t="shared" si="268"/>
        <v>0</v>
      </c>
      <c r="R822" t="s">
        <v>698</v>
      </c>
      <c r="S822" s="243"/>
      <c r="T822" s="243"/>
      <c r="V822" s="243"/>
      <c r="W822" s="243"/>
      <c r="Y822" s="243"/>
    </row>
    <row r="823" spans="1:25" outlineLevel="2" x14ac:dyDescent="0.25">
      <c r="A823" s="3" t="s">
        <v>124</v>
      </c>
      <c r="B823" s="3" t="str">
        <f t="shared" si="269"/>
        <v>E316 STM Misc, Colstrip 1-4 Com-5</v>
      </c>
      <c r="C823" s="3" t="s">
        <v>9</v>
      </c>
      <c r="D823" s="3"/>
      <c r="E823" s="256">
        <v>43982</v>
      </c>
      <c r="F823" s="61">
        <v>0</v>
      </c>
      <c r="G823" s="300">
        <v>2.9599999999999998E-2</v>
      </c>
      <c r="H823" s="62">
        <v>0</v>
      </c>
      <c r="I823" s="276">
        <f t="shared" si="270"/>
        <v>0</v>
      </c>
      <c r="J823" s="300">
        <v>2.9599999999999998E-2</v>
      </c>
      <c r="K823" s="61">
        <f t="shared" si="271"/>
        <v>0</v>
      </c>
      <c r="L823" s="62">
        <f t="shared" si="263"/>
        <v>0</v>
      </c>
      <c r="M823" t="s">
        <v>10</v>
      </c>
      <c r="O823" s="3" t="str">
        <f t="shared" si="272"/>
        <v>E316</v>
      </c>
      <c r="P823" s="4"/>
      <c r="Q823" s="245">
        <f t="shared" si="268"/>
        <v>0</v>
      </c>
      <c r="R823" t="s">
        <v>698</v>
      </c>
      <c r="S823" s="243"/>
      <c r="T823" s="243"/>
      <c r="V823" s="243"/>
      <c r="W823" s="243"/>
      <c r="Y823" s="243"/>
    </row>
    <row r="824" spans="1:25" outlineLevel="2" x14ac:dyDescent="0.25">
      <c r="A824" s="3" t="s">
        <v>124</v>
      </c>
      <c r="B824" s="3" t="str">
        <f t="shared" si="269"/>
        <v>E316 STM Misc, Colstrip 1-4 Com-6</v>
      </c>
      <c r="C824" s="3" t="s">
        <v>9</v>
      </c>
      <c r="D824" s="3"/>
      <c r="E824" s="256">
        <v>44012</v>
      </c>
      <c r="F824" s="61">
        <v>0</v>
      </c>
      <c r="G824" s="300">
        <v>2.9599999999999998E-2</v>
      </c>
      <c r="H824" s="62">
        <v>0</v>
      </c>
      <c r="I824" s="276">
        <f t="shared" si="270"/>
        <v>0</v>
      </c>
      <c r="J824" s="300">
        <v>2.9599999999999998E-2</v>
      </c>
      <c r="K824" s="61">
        <f t="shared" si="271"/>
        <v>0</v>
      </c>
      <c r="L824" s="62">
        <f t="shared" si="263"/>
        <v>0</v>
      </c>
      <c r="M824" t="s">
        <v>10</v>
      </c>
      <c r="O824" s="3" t="str">
        <f t="shared" si="272"/>
        <v>E316</v>
      </c>
      <c r="P824" s="4"/>
      <c r="Q824" s="245">
        <f t="shared" si="268"/>
        <v>0</v>
      </c>
      <c r="R824" t="s">
        <v>698</v>
      </c>
      <c r="S824" s="243">
        <f>AVERAGE(F813:F824)-F824</f>
        <v>104805.65000000001</v>
      </c>
      <c r="T824" s="243">
        <f>AVERAGE(I813:I824)-I824</f>
        <v>0</v>
      </c>
      <c r="V824" s="243"/>
      <c r="W824" s="243"/>
      <c r="Y824" s="243"/>
    </row>
    <row r="825" spans="1:25" ht="15.75" outlineLevel="1" thickBot="1" x14ac:dyDescent="0.3">
      <c r="A825" s="5" t="s">
        <v>125</v>
      </c>
      <c r="C825" s="14" t="s">
        <v>12</v>
      </c>
      <c r="E825" s="255" t="s">
        <v>5</v>
      </c>
      <c r="F825" s="8"/>
      <c r="G825" s="299"/>
      <c r="H825" s="15">
        <f>SUBTOTAL(9,H813:H824)</f>
        <v>-210672.48</v>
      </c>
      <c r="I825" s="275"/>
      <c r="J825" s="299"/>
      <c r="K825" s="10">
        <f>SUBTOTAL(9,K813:K824)</f>
        <v>0</v>
      </c>
      <c r="L825" s="264">
        <f>SUBTOTAL(9,L813:L824)</f>
        <v>210672.48</v>
      </c>
      <c r="O825" s="3" t="str">
        <f>LEFT(A825,5)</f>
        <v xml:space="preserve">E316 </v>
      </c>
      <c r="P825" s="4">
        <f>-L825</f>
        <v>-210672.48</v>
      </c>
      <c r="Q825" s="245">
        <f t="shared" si="268"/>
        <v>0</v>
      </c>
      <c r="S825" s="243"/>
    </row>
    <row r="826" spans="1:25" ht="15.75" outlineLevel="2" thickTop="1" x14ac:dyDescent="0.25">
      <c r="A826" s="3" t="s">
        <v>126</v>
      </c>
      <c r="B826" s="3" t="str">
        <f t="shared" ref="B826:B837" si="273">CONCATENATE(A826,"-",MONTH(E826))</f>
        <v>E316 STM Misc, Colstrip 2-7</v>
      </c>
      <c r="C826" s="3" t="s">
        <v>9</v>
      </c>
      <c r="D826" s="3"/>
      <c r="E826" s="256">
        <v>43676</v>
      </c>
      <c r="F826" s="61">
        <v>1117146.6200000001</v>
      </c>
      <c r="G826" s="300">
        <v>6.3200000000000006E-2</v>
      </c>
      <c r="H826" s="62">
        <v>5883.64</v>
      </c>
      <c r="I826" s="276">
        <f t="shared" ref="I826:I837" si="274">VLOOKUP(CONCATENATE(A826,"-6"),$B$8:$F$2996,5,FALSE)</f>
        <v>0</v>
      </c>
      <c r="J826" s="300">
        <v>6.3200000000000006E-2</v>
      </c>
      <c r="K826" s="59">
        <f t="shared" ref="K826:K837" si="275">I826*J826/12</f>
        <v>0</v>
      </c>
      <c r="L826" s="62">
        <f t="shared" si="263"/>
        <v>-5883.64</v>
      </c>
      <c r="M826" t="s">
        <v>10</v>
      </c>
      <c r="O826" s="3" t="str">
        <f t="shared" ref="O826:O837" si="276">LEFT(A826,4)</f>
        <v>E316</v>
      </c>
      <c r="P826" s="4"/>
      <c r="Q826" s="245">
        <f t="shared" si="268"/>
        <v>0</v>
      </c>
      <c r="R826" t="s">
        <v>698</v>
      </c>
      <c r="S826" s="243"/>
      <c r="T826" s="243"/>
      <c r="V826" s="243"/>
      <c r="W826" s="243"/>
      <c r="Y826" s="243"/>
    </row>
    <row r="827" spans="1:25" outlineLevel="2" x14ac:dyDescent="0.25">
      <c r="A827" s="3" t="s">
        <v>126</v>
      </c>
      <c r="B827" s="3" t="str">
        <f t="shared" si="273"/>
        <v>E316 STM Misc, Colstrip 2-8</v>
      </c>
      <c r="C827" s="3" t="s">
        <v>9</v>
      </c>
      <c r="D827" s="3"/>
      <c r="E827" s="256">
        <v>43708</v>
      </c>
      <c r="F827" s="61">
        <v>1117146.6200000001</v>
      </c>
      <c r="G827" s="300">
        <v>6.3200000000000006E-2</v>
      </c>
      <c r="H827" s="62">
        <v>5883.64</v>
      </c>
      <c r="I827" s="276">
        <f t="shared" si="274"/>
        <v>0</v>
      </c>
      <c r="J827" s="300">
        <v>6.3200000000000006E-2</v>
      </c>
      <c r="K827" s="61">
        <f t="shared" si="275"/>
        <v>0</v>
      </c>
      <c r="L827" s="62">
        <f t="shared" si="263"/>
        <v>-5883.64</v>
      </c>
      <c r="M827" t="s">
        <v>10</v>
      </c>
      <c r="O827" s="3" t="str">
        <f t="shared" si="276"/>
        <v>E316</v>
      </c>
      <c r="P827" s="4"/>
      <c r="Q827" s="245">
        <f t="shared" si="268"/>
        <v>0</v>
      </c>
      <c r="R827" t="s">
        <v>698</v>
      </c>
      <c r="S827" s="243"/>
      <c r="T827" s="243"/>
      <c r="V827" s="243"/>
      <c r="W827" s="243"/>
      <c r="Y827" s="243"/>
    </row>
    <row r="828" spans="1:25" outlineLevel="2" x14ac:dyDescent="0.25">
      <c r="A828" s="3" t="s">
        <v>126</v>
      </c>
      <c r="B828" s="3" t="str">
        <f t="shared" si="273"/>
        <v>E316 STM Misc, Colstrip 2-9</v>
      </c>
      <c r="C828" s="3" t="s">
        <v>9</v>
      </c>
      <c r="D828" s="3"/>
      <c r="E828" s="256">
        <v>43738</v>
      </c>
      <c r="F828" s="61">
        <v>1117146.6200000001</v>
      </c>
      <c r="G828" s="300">
        <v>6.3200000000000006E-2</v>
      </c>
      <c r="H828" s="62">
        <v>5883.64</v>
      </c>
      <c r="I828" s="276">
        <f t="shared" si="274"/>
        <v>0</v>
      </c>
      <c r="J828" s="300">
        <v>6.3200000000000006E-2</v>
      </c>
      <c r="K828" s="61">
        <f t="shared" si="275"/>
        <v>0</v>
      </c>
      <c r="L828" s="62">
        <f t="shared" si="263"/>
        <v>-5883.64</v>
      </c>
      <c r="M828" t="s">
        <v>10</v>
      </c>
      <c r="O828" s="3" t="str">
        <f t="shared" si="276"/>
        <v>E316</v>
      </c>
      <c r="P828" s="4"/>
      <c r="Q828" s="245">
        <f t="shared" si="268"/>
        <v>0</v>
      </c>
      <c r="R828" t="s">
        <v>698</v>
      </c>
      <c r="S828" s="243"/>
      <c r="T828" s="243"/>
      <c r="V828" s="243"/>
      <c r="W828" s="243"/>
      <c r="Y828" s="243"/>
    </row>
    <row r="829" spans="1:25" outlineLevel="2" x14ac:dyDescent="0.25">
      <c r="A829" s="3" t="s">
        <v>126</v>
      </c>
      <c r="B829" s="3" t="str">
        <f t="shared" si="273"/>
        <v>E316 STM Misc, Colstrip 2-10</v>
      </c>
      <c r="C829" s="3" t="s">
        <v>9</v>
      </c>
      <c r="D829" s="3"/>
      <c r="E829" s="256">
        <v>43769</v>
      </c>
      <c r="F829" s="61">
        <v>1117146.6200000001</v>
      </c>
      <c r="G829" s="300">
        <v>6.3200000000000006E-2</v>
      </c>
      <c r="H829" s="62">
        <v>5883.64</v>
      </c>
      <c r="I829" s="276">
        <f t="shared" si="274"/>
        <v>0</v>
      </c>
      <c r="J829" s="300">
        <v>6.3200000000000006E-2</v>
      </c>
      <c r="K829" s="61">
        <f t="shared" si="275"/>
        <v>0</v>
      </c>
      <c r="L829" s="62">
        <f t="shared" si="263"/>
        <v>-5883.64</v>
      </c>
      <c r="M829" t="s">
        <v>10</v>
      </c>
      <c r="O829" s="3" t="str">
        <f t="shared" si="276"/>
        <v>E316</v>
      </c>
      <c r="P829" s="4"/>
      <c r="Q829" s="245">
        <f t="shared" si="268"/>
        <v>0</v>
      </c>
      <c r="R829" t="s">
        <v>698</v>
      </c>
      <c r="S829" s="243"/>
      <c r="T829" s="243"/>
      <c r="V829" s="243"/>
      <c r="W829" s="243"/>
      <c r="Y829" s="243"/>
    </row>
    <row r="830" spans="1:25" outlineLevel="2" x14ac:dyDescent="0.25">
      <c r="A830" s="3" t="s">
        <v>126</v>
      </c>
      <c r="B830" s="3" t="str">
        <f t="shared" si="273"/>
        <v>E316 STM Misc, Colstrip 2-11</v>
      </c>
      <c r="C830" s="3" t="s">
        <v>9</v>
      </c>
      <c r="D830" s="3"/>
      <c r="E830" s="256">
        <v>43799</v>
      </c>
      <c r="F830" s="61">
        <v>1117146.6200000001</v>
      </c>
      <c r="G830" s="300">
        <v>6.3200000000000006E-2</v>
      </c>
      <c r="H830" s="62">
        <v>5883.64</v>
      </c>
      <c r="I830" s="276">
        <f t="shared" si="274"/>
        <v>0</v>
      </c>
      <c r="J830" s="300">
        <v>6.3200000000000006E-2</v>
      </c>
      <c r="K830" s="61">
        <f t="shared" si="275"/>
        <v>0</v>
      </c>
      <c r="L830" s="62">
        <f t="shared" si="263"/>
        <v>-5883.64</v>
      </c>
      <c r="M830" t="s">
        <v>10</v>
      </c>
      <c r="O830" s="3" t="str">
        <f t="shared" si="276"/>
        <v>E316</v>
      </c>
      <c r="P830" s="4"/>
      <c r="Q830" s="245">
        <f t="shared" si="268"/>
        <v>0</v>
      </c>
      <c r="R830" t="s">
        <v>698</v>
      </c>
      <c r="S830" s="243"/>
      <c r="T830" s="243"/>
      <c r="V830" s="243"/>
      <c r="W830" s="243"/>
      <c r="Y830" s="243"/>
    </row>
    <row r="831" spans="1:25" outlineLevel="2" x14ac:dyDescent="0.25">
      <c r="A831" s="3" t="s">
        <v>126</v>
      </c>
      <c r="B831" s="3" t="str">
        <f t="shared" si="273"/>
        <v>E316 STM Misc, Colstrip 2-12</v>
      </c>
      <c r="C831" s="3" t="s">
        <v>9</v>
      </c>
      <c r="D831" s="3"/>
      <c r="E831" s="256">
        <v>43830</v>
      </c>
      <c r="F831" s="61">
        <v>0</v>
      </c>
      <c r="G831" s="300">
        <v>6.3200000000000006E-2</v>
      </c>
      <c r="H831" s="62">
        <v>2941.82</v>
      </c>
      <c r="I831" s="276">
        <f t="shared" si="274"/>
        <v>0</v>
      </c>
      <c r="J831" s="300">
        <v>6.3200000000000006E-2</v>
      </c>
      <c r="K831" s="61">
        <f t="shared" si="275"/>
        <v>0</v>
      </c>
      <c r="L831" s="62">
        <f t="shared" si="263"/>
        <v>-2941.82</v>
      </c>
      <c r="M831" t="s">
        <v>10</v>
      </c>
      <c r="O831" s="3" t="str">
        <f t="shared" si="276"/>
        <v>E316</v>
      </c>
      <c r="P831" s="4"/>
      <c r="Q831" s="245">
        <f t="shared" si="268"/>
        <v>0</v>
      </c>
      <c r="R831" t="s">
        <v>698</v>
      </c>
      <c r="S831" s="243"/>
      <c r="T831" s="243"/>
      <c r="V831" s="243"/>
      <c r="W831" s="243"/>
      <c r="Y831" s="243"/>
    </row>
    <row r="832" spans="1:25" outlineLevel="2" x14ac:dyDescent="0.25">
      <c r="A832" s="3" t="s">
        <v>126</v>
      </c>
      <c r="B832" s="3" t="str">
        <f t="shared" si="273"/>
        <v>E316 STM Misc, Colstrip 2-1</v>
      </c>
      <c r="C832" s="3" t="s">
        <v>9</v>
      </c>
      <c r="D832" s="3"/>
      <c r="E832" s="256">
        <v>43861</v>
      </c>
      <c r="F832" s="61">
        <v>0</v>
      </c>
      <c r="G832" s="300">
        <v>6.3200000000000006E-2</v>
      </c>
      <c r="H832" s="62">
        <v>0</v>
      </c>
      <c r="I832" s="276">
        <f t="shared" si="274"/>
        <v>0</v>
      </c>
      <c r="J832" s="300">
        <v>6.3200000000000006E-2</v>
      </c>
      <c r="K832" s="61">
        <f t="shared" si="275"/>
        <v>0</v>
      </c>
      <c r="L832" s="62">
        <f t="shared" si="263"/>
        <v>0</v>
      </c>
      <c r="M832" t="s">
        <v>10</v>
      </c>
      <c r="O832" s="3" t="str">
        <f t="shared" si="276"/>
        <v>E316</v>
      </c>
      <c r="P832" s="4"/>
      <c r="Q832" s="245">
        <f t="shared" si="268"/>
        <v>0</v>
      </c>
      <c r="R832" t="s">
        <v>698</v>
      </c>
      <c r="S832" s="243"/>
      <c r="T832" s="243"/>
      <c r="V832" s="243"/>
      <c r="W832" s="243"/>
      <c r="Y832" s="243"/>
    </row>
    <row r="833" spans="1:25" outlineLevel="2" x14ac:dyDescent="0.25">
      <c r="A833" s="3" t="s">
        <v>126</v>
      </c>
      <c r="B833" s="3" t="str">
        <f t="shared" si="273"/>
        <v>E316 STM Misc, Colstrip 2-2</v>
      </c>
      <c r="C833" s="3" t="s">
        <v>9</v>
      </c>
      <c r="D833" s="3"/>
      <c r="E833" s="256">
        <v>43889</v>
      </c>
      <c r="F833" s="61">
        <v>0</v>
      </c>
      <c r="G833" s="300">
        <v>6.3200000000000006E-2</v>
      </c>
      <c r="H833" s="62">
        <v>0</v>
      </c>
      <c r="I833" s="276">
        <f t="shared" si="274"/>
        <v>0</v>
      </c>
      <c r="J833" s="300">
        <v>6.3200000000000006E-2</v>
      </c>
      <c r="K833" s="61">
        <f t="shared" si="275"/>
        <v>0</v>
      </c>
      <c r="L833" s="62">
        <f t="shared" si="263"/>
        <v>0</v>
      </c>
      <c r="M833" t="s">
        <v>10</v>
      </c>
      <c r="O833" s="3" t="str">
        <f t="shared" si="276"/>
        <v>E316</v>
      </c>
      <c r="P833" s="4"/>
      <c r="Q833" s="245">
        <f t="shared" si="268"/>
        <v>0</v>
      </c>
      <c r="R833" t="s">
        <v>698</v>
      </c>
      <c r="S833" s="243"/>
      <c r="T833" s="243"/>
      <c r="V833" s="243"/>
      <c r="W833" s="243"/>
      <c r="Y833" s="243"/>
    </row>
    <row r="834" spans="1:25" outlineLevel="2" x14ac:dyDescent="0.25">
      <c r="A834" s="3" t="s">
        <v>126</v>
      </c>
      <c r="B834" s="3" t="str">
        <f t="shared" si="273"/>
        <v>E316 STM Misc, Colstrip 2-3</v>
      </c>
      <c r="C834" s="3" t="s">
        <v>9</v>
      </c>
      <c r="D834" s="3"/>
      <c r="E834" s="256">
        <v>43921</v>
      </c>
      <c r="F834" s="61">
        <v>0</v>
      </c>
      <c r="G834" s="300">
        <v>6.3200000000000006E-2</v>
      </c>
      <c r="H834" s="62">
        <v>0</v>
      </c>
      <c r="I834" s="276">
        <f t="shared" si="274"/>
        <v>0</v>
      </c>
      <c r="J834" s="300">
        <v>6.3200000000000006E-2</v>
      </c>
      <c r="K834" s="61">
        <f t="shared" si="275"/>
        <v>0</v>
      </c>
      <c r="L834" s="62">
        <f t="shared" si="263"/>
        <v>0</v>
      </c>
      <c r="M834" t="s">
        <v>10</v>
      </c>
      <c r="O834" s="3" t="str">
        <f t="shared" si="276"/>
        <v>E316</v>
      </c>
      <c r="P834" s="4"/>
      <c r="Q834" s="245">
        <f t="shared" si="268"/>
        <v>0</v>
      </c>
      <c r="R834" t="s">
        <v>698</v>
      </c>
      <c r="S834" s="243"/>
      <c r="T834" s="243"/>
      <c r="V834" s="243"/>
      <c r="W834" s="243"/>
      <c r="Y834" s="243"/>
    </row>
    <row r="835" spans="1:25" outlineLevel="2" x14ac:dyDescent="0.25">
      <c r="A835" s="3" t="s">
        <v>126</v>
      </c>
      <c r="B835" s="3" t="str">
        <f t="shared" si="273"/>
        <v>E316 STM Misc, Colstrip 2-4</v>
      </c>
      <c r="C835" s="3" t="s">
        <v>9</v>
      </c>
      <c r="D835" s="3"/>
      <c r="E835" s="256">
        <v>43951</v>
      </c>
      <c r="F835" s="61">
        <v>0</v>
      </c>
      <c r="G835" s="300">
        <v>6.3200000000000006E-2</v>
      </c>
      <c r="H835" s="62">
        <v>0</v>
      </c>
      <c r="I835" s="276">
        <f t="shared" si="274"/>
        <v>0</v>
      </c>
      <c r="J835" s="300">
        <v>6.3200000000000006E-2</v>
      </c>
      <c r="K835" s="61">
        <f t="shared" si="275"/>
        <v>0</v>
      </c>
      <c r="L835" s="62">
        <f t="shared" si="263"/>
        <v>0</v>
      </c>
      <c r="M835" t="s">
        <v>10</v>
      </c>
      <c r="O835" s="3" t="str">
        <f t="shared" si="276"/>
        <v>E316</v>
      </c>
      <c r="P835" s="4"/>
      <c r="Q835" s="245">
        <f t="shared" si="268"/>
        <v>0</v>
      </c>
      <c r="R835" t="s">
        <v>698</v>
      </c>
      <c r="S835" s="243"/>
      <c r="T835" s="243"/>
      <c r="V835" s="243"/>
      <c r="W835" s="243"/>
      <c r="Y835" s="243"/>
    </row>
    <row r="836" spans="1:25" outlineLevel="2" x14ac:dyDescent="0.25">
      <c r="A836" s="3" t="s">
        <v>126</v>
      </c>
      <c r="B836" s="3" t="str">
        <f t="shared" si="273"/>
        <v>E316 STM Misc, Colstrip 2-5</v>
      </c>
      <c r="C836" s="3" t="s">
        <v>9</v>
      </c>
      <c r="D836" s="3"/>
      <c r="E836" s="256">
        <v>43982</v>
      </c>
      <c r="F836" s="61">
        <v>0</v>
      </c>
      <c r="G836" s="300">
        <v>6.3200000000000006E-2</v>
      </c>
      <c r="H836" s="62">
        <v>0</v>
      </c>
      <c r="I836" s="276">
        <f t="shared" si="274"/>
        <v>0</v>
      </c>
      <c r="J836" s="300">
        <v>6.3200000000000006E-2</v>
      </c>
      <c r="K836" s="61">
        <f t="shared" si="275"/>
        <v>0</v>
      </c>
      <c r="L836" s="62">
        <f t="shared" si="263"/>
        <v>0</v>
      </c>
      <c r="M836" t="s">
        <v>10</v>
      </c>
      <c r="O836" s="3" t="str">
        <f t="shared" si="276"/>
        <v>E316</v>
      </c>
      <c r="P836" s="4"/>
      <c r="Q836" s="245">
        <f t="shared" si="268"/>
        <v>0</v>
      </c>
      <c r="R836" t="s">
        <v>698</v>
      </c>
      <c r="S836" s="243"/>
      <c r="T836" s="243"/>
      <c r="V836" s="243"/>
      <c r="W836" s="243"/>
      <c r="Y836" s="243"/>
    </row>
    <row r="837" spans="1:25" outlineLevel="2" x14ac:dyDescent="0.25">
      <c r="A837" s="3" t="s">
        <v>126</v>
      </c>
      <c r="B837" s="3" t="str">
        <f t="shared" si="273"/>
        <v>E316 STM Misc, Colstrip 2-6</v>
      </c>
      <c r="C837" s="3" t="s">
        <v>9</v>
      </c>
      <c r="D837" s="3"/>
      <c r="E837" s="256">
        <v>44012</v>
      </c>
      <c r="F837" s="61">
        <v>0</v>
      </c>
      <c r="G837" s="300">
        <v>6.3200000000000006E-2</v>
      </c>
      <c r="H837" s="62">
        <v>0</v>
      </c>
      <c r="I837" s="276">
        <f t="shared" si="274"/>
        <v>0</v>
      </c>
      <c r="J837" s="300">
        <v>6.3200000000000006E-2</v>
      </c>
      <c r="K837" s="61">
        <f t="shared" si="275"/>
        <v>0</v>
      </c>
      <c r="L837" s="62">
        <f t="shared" si="263"/>
        <v>0</v>
      </c>
      <c r="M837" t="s">
        <v>10</v>
      </c>
      <c r="O837" s="3" t="str">
        <f t="shared" si="276"/>
        <v>E316</v>
      </c>
      <c r="P837" s="4"/>
      <c r="Q837" s="245">
        <f t="shared" si="268"/>
        <v>0</v>
      </c>
      <c r="R837" t="s">
        <v>698</v>
      </c>
      <c r="S837" s="243">
        <f>AVERAGE(F826:F837)-F837</f>
        <v>465477.75833333336</v>
      </c>
      <c r="T837" s="243">
        <f>AVERAGE(I826:I837)-I837</f>
        <v>0</v>
      </c>
      <c r="V837" s="243"/>
      <c r="W837" s="243"/>
      <c r="Y837" s="243"/>
    </row>
    <row r="838" spans="1:25" ht="15.75" outlineLevel="1" thickBot="1" x14ac:dyDescent="0.3">
      <c r="A838" s="5" t="s">
        <v>127</v>
      </c>
      <c r="C838" s="14" t="s">
        <v>12</v>
      </c>
      <c r="E838" s="255" t="s">
        <v>5</v>
      </c>
      <c r="F838" s="8"/>
      <c r="G838" s="299"/>
      <c r="H838" s="15">
        <f>SUBTOTAL(9,H826:H837)</f>
        <v>32360.02</v>
      </c>
      <c r="I838" s="275"/>
      <c r="J838" s="299"/>
      <c r="K838" s="10">
        <f>SUBTOTAL(9,K826:K837)</f>
        <v>0</v>
      </c>
      <c r="L838" s="264">
        <f>SUBTOTAL(9,L826:L837)</f>
        <v>-32360.02</v>
      </c>
      <c r="O838" s="3" t="str">
        <f>LEFT(A838,5)</f>
        <v xml:space="preserve">E316 </v>
      </c>
      <c r="P838" s="4">
        <f>-L838</f>
        <v>32360.02</v>
      </c>
      <c r="Q838" s="245">
        <f t="shared" si="268"/>
        <v>0</v>
      </c>
      <c r="S838" s="243"/>
    </row>
    <row r="839" spans="1:25" ht="15.75" outlineLevel="2" thickTop="1" x14ac:dyDescent="0.25">
      <c r="A839" s="3" t="s">
        <v>128</v>
      </c>
      <c r="B839" s="3" t="str">
        <f t="shared" ref="B839:B850" si="277">CONCATENATE(A839,"-",MONTH(E839))</f>
        <v>E316 STM Misc, Colstrip 3-7</v>
      </c>
      <c r="C839" s="3" t="s">
        <v>9</v>
      </c>
      <c r="D839" s="3"/>
      <c r="E839" s="256">
        <v>43676</v>
      </c>
      <c r="F839" s="61">
        <v>1069833.53</v>
      </c>
      <c r="G839" s="300">
        <v>6.7699999999999996E-2</v>
      </c>
      <c r="H839" s="62">
        <v>6035.6500000000005</v>
      </c>
      <c r="I839" s="276">
        <f t="shared" ref="I839:I850" si="278">VLOOKUP(CONCATENATE(A839,"-6"),$B$8:$F$2996,5,FALSE)</f>
        <v>1069833.53</v>
      </c>
      <c r="J839" s="300">
        <v>6.7699999999999996E-2</v>
      </c>
      <c r="K839" s="59">
        <f t="shared" ref="K839:K850" si="279">I839*J839/12</f>
        <v>6035.6441650833331</v>
      </c>
      <c r="L839" s="62">
        <f t="shared" si="263"/>
        <v>-0.01</v>
      </c>
      <c r="M839" t="s">
        <v>10</v>
      </c>
      <c r="O839" s="3" t="str">
        <f t="shared" ref="O839:O850" si="280">LEFT(A839,4)</f>
        <v>E316</v>
      </c>
      <c r="P839" s="4"/>
      <c r="Q839" s="245">
        <f t="shared" si="268"/>
        <v>0</v>
      </c>
      <c r="R839" t="s">
        <v>699</v>
      </c>
      <c r="S839" s="243"/>
      <c r="T839" s="243"/>
      <c r="V839" s="243"/>
      <c r="W839" s="243"/>
      <c r="Y839" s="243"/>
    </row>
    <row r="840" spans="1:25" outlineLevel="2" x14ac:dyDescent="0.25">
      <c r="A840" s="3" t="s">
        <v>128</v>
      </c>
      <c r="B840" s="3" t="str">
        <f t="shared" si="277"/>
        <v>E316 STM Misc, Colstrip 3-8</v>
      </c>
      <c r="C840" s="3" t="s">
        <v>9</v>
      </c>
      <c r="D840" s="3"/>
      <c r="E840" s="256">
        <v>43708</v>
      </c>
      <c r="F840" s="61">
        <v>1069833.53</v>
      </c>
      <c r="G840" s="300">
        <v>6.7699999999999996E-2</v>
      </c>
      <c r="H840" s="62">
        <v>6035.6500000000005</v>
      </c>
      <c r="I840" s="276">
        <f t="shared" si="278"/>
        <v>1069833.53</v>
      </c>
      <c r="J840" s="300">
        <v>6.7699999999999996E-2</v>
      </c>
      <c r="K840" s="61">
        <f t="shared" si="279"/>
        <v>6035.6441650833331</v>
      </c>
      <c r="L840" s="62">
        <f t="shared" si="263"/>
        <v>-0.01</v>
      </c>
      <c r="M840" t="s">
        <v>10</v>
      </c>
      <c r="O840" s="3" t="str">
        <f t="shared" si="280"/>
        <v>E316</v>
      </c>
      <c r="P840" s="4"/>
      <c r="Q840" s="245">
        <f t="shared" si="268"/>
        <v>0</v>
      </c>
      <c r="R840" t="s">
        <v>699</v>
      </c>
      <c r="S840" s="243"/>
      <c r="T840" s="243"/>
      <c r="V840" s="243"/>
      <c r="W840" s="243"/>
      <c r="Y840" s="243"/>
    </row>
    <row r="841" spans="1:25" outlineLevel="2" x14ac:dyDescent="0.25">
      <c r="A841" s="3" t="s">
        <v>128</v>
      </c>
      <c r="B841" s="3" t="str">
        <f t="shared" si="277"/>
        <v>E316 STM Misc, Colstrip 3-9</v>
      </c>
      <c r="C841" s="3" t="s">
        <v>9</v>
      </c>
      <c r="D841" s="3"/>
      <c r="E841" s="256">
        <v>43738</v>
      </c>
      <c r="F841" s="61">
        <v>1069833.53</v>
      </c>
      <c r="G841" s="300">
        <v>6.7699999999999996E-2</v>
      </c>
      <c r="H841" s="62">
        <v>6035.6500000000005</v>
      </c>
      <c r="I841" s="276">
        <f t="shared" si="278"/>
        <v>1069833.53</v>
      </c>
      <c r="J841" s="300">
        <v>6.7699999999999996E-2</v>
      </c>
      <c r="K841" s="61">
        <f t="shared" si="279"/>
        <v>6035.6441650833331</v>
      </c>
      <c r="L841" s="62">
        <f t="shared" si="263"/>
        <v>-0.01</v>
      </c>
      <c r="M841" t="s">
        <v>10</v>
      </c>
      <c r="O841" s="3" t="str">
        <f t="shared" si="280"/>
        <v>E316</v>
      </c>
      <c r="P841" s="4"/>
      <c r="Q841" s="245">
        <f t="shared" si="268"/>
        <v>0</v>
      </c>
      <c r="R841" t="s">
        <v>699</v>
      </c>
      <c r="S841" s="243"/>
      <c r="T841" s="243"/>
      <c r="V841" s="243"/>
      <c r="W841" s="243"/>
      <c r="Y841" s="243"/>
    </row>
    <row r="842" spans="1:25" outlineLevel="2" x14ac:dyDescent="0.25">
      <c r="A842" s="3" t="s">
        <v>128</v>
      </c>
      <c r="B842" s="3" t="str">
        <f t="shared" si="277"/>
        <v>E316 STM Misc, Colstrip 3-10</v>
      </c>
      <c r="C842" s="3" t="s">
        <v>9</v>
      </c>
      <c r="D842" s="3"/>
      <c r="E842" s="256">
        <v>43769</v>
      </c>
      <c r="F842" s="61">
        <v>1069833.53</v>
      </c>
      <c r="G842" s="300">
        <v>6.7699999999999996E-2</v>
      </c>
      <c r="H842" s="62">
        <v>6035.6500000000005</v>
      </c>
      <c r="I842" s="276">
        <f t="shared" si="278"/>
        <v>1069833.53</v>
      </c>
      <c r="J842" s="300">
        <v>6.7699999999999996E-2</v>
      </c>
      <c r="K842" s="61">
        <f t="shared" si="279"/>
        <v>6035.6441650833331</v>
      </c>
      <c r="L842" s="62">
        <f t="shared" si="263"/>
        <v>-0.01</v>
      </c>
      <c r="M842" t="s">
        <v>10</v>
      </c>
      <c r="O842" s="3" t="str">
        <f t="shared" si="280"/>
        <v>E316</v>
      </c>
      <c r="P842" s="4"/>
      <c r="Q842" s="245">
        <f t="shared" si="268"/>
        <v>0</v>
      </c>
      <c r="R842" t="s">
        <v>699</v>
      </c>
      <c r="S842" s="243"/>
      <c r="T842" s="243"/>
      <c r="V842" s="243"/>
      <c r="W842" s="243"/>
      <c r="Y842" s="243"/>
    </row>
    <row r="843" spans="1:25" outlineLevel="2" x14ac:dyDescent="0.25">
      <c r="A843" s="3" t="s">
        <v>128</v>
      </c>
      <c r="B843" s="3" t="str">
        <f t="shared" si="277"/>
        <v>E316 STM Misc, Colstrip 3-11</v>
      </c>
      <c r="C843" s="3" t="s">
        <v>9</v>
      </c>
      <c r="D843" s="3"/>
      <c r="E843" s="256">
        <v>43799</v>
      </c>
      <c r="F843" s="61">
        <v>1069833.53</v>
      </c>
      <c r="G843" s="300">
        <v>6.7699999999999996E-2</v>
      </c>
      <c r="H843" s="62">
        <v>6035.6500000000005</v>
      </c>
      <c r="I843" s="276">
        <f t="shared" si="278"/>
        <v>1069833.53</v>
      </c>
      <c r="J843" s="300">
        <v>6.7699999999999996E-2</v>
      </c>
      <c r="K843" s="61">
        <f t="shared" si="279"/>
        <v>6035.6441650833331</v>
      </c>
      <c r="L843" s="62">
        <f t="shared" si="263"/>
        <v>-0.01</v>
      </c>
      <c r="M843" t="s">
        <v>10</v>
      </c>
      <c r="O843" s="3" t="str">
        <f t="shared" si="280"/>
        <v>E316</v>
      </c>
      <c r="P843" s="4"/>
      <c r="Q843" s="245">
        <f t="shared" si="268"/>
        <v>0</v>
      </c>
      <c r="R843" t="s">
        <v>699</v>
      </c>
      <c r="S843" s="243"/>
      <c r="T843" s="243"/>
      <c r="V843" s="243"/>
      <c r="W843" s="243"/>
      <c r="Y843" s="243"/>
    </row>
    <row r="844" spans="1:25" outlineLevel="2" x14ac:dyDescent="0.25">
      <c r="A844" s="3" t="s">
        <v>128</v>
      </c>
      <c r="B844" s="3" t="str">
        <f t="shared" si="277"/>
        <v>E316 STM Misc, Colstrip 3-12</v>
      </c>
      <c r="C844" s="3" t="s">
        <v>9</v>
      </c>
      <c r="D844" s="3"/>
      <c r="E844" s="256">
        <v>43830</v>
      </c>
      <c r="F844" s="61">
        <v>1069833.53</v>
      </c>
      <c r="G844" s="300">
        <v>6.7699999999999996E-2</v>
      </c>
      <c r="H844" s="62">
        <v>6035.6500000000005</v>
      </c>
      <c r="I844" s="276">
        <f t="shared" si="278"/>
        <v>1069833.53</v>
      </c>
      <c r="J844" s="300">
        <v>6.7699999999999996E-2</v>
      </c>
      <c r="K844" s="61">
        <f t="shared" si="279"/>
        <v>6035.6441650833331</v>
      </c>
      <c r="L844" s="62">
        <f t="shared" si="263"/>
        <v>-0.01</v>
      </c>
      <c r="M844" t="s">
        <v>10</v>
      </c>
      <c r="O844" s="3" t="str">
        <f t="shared" si="280"/>
        <v>E316</v>
      </c>
      <c r="P844" s="4"/>
      <c r="Q844" s="245">
        <f t="shared" si="268"/>
        <v>0</v>
      </c>
      <c r="R844" t="s">
        <v>699</v>
      </c>
      <c r="S844" s="243"/>
      <c r="T844" s="243"/>
      <c r="V844" s="243"/>
      <c r="W844" s="243"/>
      <c r="Y844" s="243"/>
    </row>
    <row r="845" spans="1:25" outlineLevel="2" x14ac:dyDescent="0.25">
      <c r="A845" s="3" t="s">
        <v>128</v>
      </c>
      <c r="B845" s="3" t="str">
        <f t="shared" si="277"/>
        <v>E316 STM Misc, Colstrip 3-1</v>
      </c>
      <c r="C845" s="3" t="s">
        <v>9</v>
      </c>
      <c r="D845" s="3"/>
      <c r="E845" s="256">
        <v>43861</v>
      </c>
      <c r="F845" s="61">
        <v>1069833.53</v>
      </c>
      <c r="G845" s="300">
        <v>6.7699999999999996E-2</v>
      </c>
      <c r="H845" s="62">
        <v>6035.6500000000005</v>
      </c>
      <c r="I845" s="276">
        <f t="shared" si="278"/>
        <v>1069833.53</v>
      </c>
      <c r="J845" s="300">
        <v>6.7699999999999996E-2</v>
      </c>
      <c r="K845" s="61">
        <f t="shared" si="279"/>
        <v>6035.6441650833331</v>
      </c>
      <c r="L845" s="62">
        <f t="shared" si="263"/>
        <v>-0.01</v>
      </c>
      <c r="M845" t="s">
        <v>10</v>
      </c>
      <c r="O845" s="3" t="str">
        <f t="shared" si="280"/>
        <v>E316</v>
      </c>
      <c r="P845" s="4"/>
      <c r="Q845" s="245">
        <f t="shared" si="268"/>
        <v>0</v>
      </c>
      <c r="R845" t="s">
        <v>699</v>
      </c>
      <c r="S845" s="243"/>
      <c r="T845" s="243"/>
      <c r="V845" s="243"/>
      <c r="W845" s="243"/>
      <c r="Y845" s="243"/>
    </row>
    <row r="846" spans="1:25" outlineLevel="2" x14ac:dyDescent="0.25">
      <c r="A846" s="3" t="s">
        <v>128</v>
      </c>
      <c r="B846" s="3" t="str">
        <f t="shared" si="277"/>
        <v>E316 STM Misc, Colstrip 3-2</v>
      </c>
      <c r="C846" s="3" t="s">
        <v>9</v>
      </c>
      <c r="D846" s="3"/>
      <c r="E846" s="256">
        <v>43889</v>
      </c>
      <c r="F846" s="61">
        <v>1069833.53</v>
      </c>
      <c r="G846" s="300">
        <v>6.7699999999999996E-2</v>
      </c>
      <c r="H846" s="62">
        <v>6035.6500000000005</v>
      </c>
      <c r="I846" s="276">
        <f t="shared" si="278"/>
        <v>1069833.53</v>
      </c>
      <c r="J846" s="300">
        <v>6.7699999999999996E-2</v>
      </c>
      <c r="K846" s="61">
        <f t="shared" si="279"/>
        <v>6035.6441650833331</v>
      </c>
      <c r="L846" s="62">
        <f t="shared" si="263"/>
        <v>-0.01</v>
      </c>
      <c r="M846" t="s">
        <v>10</v>
      </c>
      <c r="O846" s="3" t="str">
        <f t="shared" si="280"/>
        <v>E316</v>
      </c>
      <c r="P846" s="4"/>
      <c r="Q846" s="245">
        <f t="shared" si="268"/>
        <v>0</v>
      </c>
      <c r="R846" t="s">
        <v>699</v>
      </c>
      <c r="S846" s="243"/>
      <c r="T846" s="243"/>
      <c r="V846" s="243"/>
      <c r="W846" s="243"/>
      <c r="Y846" s="243"/>
    </row>
    <row r="847" spans="1:25" outlineLevel="2" x14ac:dyDescent="0.25">
      <c r="A847" s="3" t="s">
        <v>128</v>
      </c>
      <c r="B847" s="3" t="str">
        <f t="shared" si="277"/>
        <v>E316 STM Misc, Colstrip 3-3</v>
      </c>
      <c r="C847" s="3" t="s">
        <v>9</v>
      </c>
      <c r="D847" s="3"/>
      <c r="E847" s="256">
        <v>43921</v>
      </c>
      <c r="F847" s="61">
        <v>1069833.53</v>
      </c>
      <c r="G847" s="300">
        <v>6.7699999999999996E-2</v>
      </c>
      <c r="H847" s="62">
        <v>6035.6500000000005</v>
      </c>
      <c r="I847" s="276">
        <f t="shared" si="278"/>
        <v>1069833.53</v>
      </c>
      <c r="J847" s="300">
        <v>6.7699999999999996E-2</v>
      </c>
      <c r="K847" s="61">
        <f t="shared" si="279"/>
        <v>6035.6441650833331</v>
      </c>
      <c r="L847" s="62">
        <f t="shared" si="263"/>
        <v>-0.01</v>
      </c>
      <c r="M847" t="s">
        <v>10</v>
      </c>
      <c r="O847" s="3" t="str">
        <f t="shared" si="280"/>
        <v>E316</v>
      </c>
      <c r="P847" s="4"/>
      <c r="Q847" s="245">
        <f t="shared" si="268"/>
        <v>0</v>
      </c>
      <c r="R847" t="s">
        <v>699</v>
      </c>
      <c r="S847" s="243"/>
      <c r="T847" s="243"/>
      <c r="V847" s="243"/>
      <c r="W847" s="243"/>
      <c r="Y847" s="243"/>
    </row>
    <row r="848" spans="1:25" outlineLevel="2" x14ac:dyDescent="0.25">
      <c r="A848" s="3" t="s">
        <v>128</v>
      </c>
      <c r="B848" s="3" t="str">
        <f t="shared" si="277"/>
        <v>E316 STM Misc, Colstrip 3-4</v>
      </c>
      <c r="C848" s="3" t="s">
        <v>9</v>
      </c>
      <c r="D848" s="3"/>
      <c r="E848" s="256">
        <v>43951</v>
      </c>
      <c r="F848" s="61">
        <v>1069833.53</v>
      </c>
      <c r="G848" s="300">
        <v>6.7699999999999996E-2</v>
      </c>
      <c r="H848" s="62">
        <v>6035.6500000000005</v>
      </c>
      <c r="I848" s="276">
        <f t="shared" si="278"/>
        <v>1069833.53</v>
      </c>
      <c r="J848" s="300">
        <v>6.7699999999999996E-2</v>
      </c>
      <c r="K848" s="61">
        <f t="shared" si="279"/>
        <v>6035.6441650833331</v>
      </c>
      <c r="L848" s="62">
        <f t="shared" si="263"/>
        <v>-0.01</v>
      </c>
      <c r="M848" t="s">
        <v>10</v>
      </c>
      <c r="O848" s="3" t="str">
        <f t="shared" si="280"/>
        <v>E316</v>
      </c>
      <c r="P848" s="4"/>
      <c r="Q848" s="245">
        <f t="shared" si="268"/>
        <v>0</v>
      </c>
      <c r="R848" t="s">
        <v>699</v>
      </c>
      <c r="S848" s="243"/>
      <c r="T848" s="243"/>
      <c r="V848" s="243"/>
      <c r="W848" s="243"/>
      <c r="Y848" s="243"/>
    </row>
    <row r="849" spans="1:25" outlineLevel="2" x14ac:dyDescent="0.25">
      <c r="A849" s="3" t="s">
        <v>128</v>
      </c>
      <c r="B849" s="3" t="str">
        <f t="shared" si="277"/>
        <v>E316 STM Misc, Colstrip 3-5</v>
      </c>
      <c r="C849" s="3" t="s">
        <v>9</v>
      </c>
      <c r="D849" s="3"/>
      <c r="E849" s="256">
        <v>43982</v>
      </c>
      <c r="F849" s="61">
        <v>1069833.53</v>
      </c>
      <c r="G849" s="300">
        <v>6.7699999999999996E-2</v>
      </c>
      <c r="H849" s="62">
        <v>6035.6500000000005</v>
      </c>
      <c r="I849" s="276">
        <f t="shared" si="278"/>
        <v>1069833.53</v>
      </c>
      <c r="J849" s="300">
        <v>6.7699999999999996E-2</v>
      </c>
      <c r="K849" s="61">
        <f t="shared" si="279"/>
        <v>6035.6441650833331</v>
      </c>
      <c r="L849" s="62">
        <f t="shared" si="263"/>
        <v>-0.01</v>
      </c>
      <c r="M849" t="s">
        <v>10</v>
      </c>
      <c r="O849" s="3" t="str">
        <f t="shared" si="280"/>
        <v>E316</v>
      </c>
      <c r="P849" s="4"/>
      <c r="Q849" s="245">
        <f t="shared" si="268"/>
        <v>0</v>
      </c>
      <c r="R849" t="s">
        <v>699</v>
      </c>
      <c r="S849" s="243"/>
      <c r="T849" s="243"/>
      <c r="V849" s="243"/>
      <c r="W849" s="243"/>
      <c r="Y849" s="243"/>
    </row>
    <row r="850" spans="1:25" outlineLevel="2" x14ac:dyDescent="0.25">
      <c r="A850" s="3" t="s">
        <v>128</v>
      </c>
      <c r="B850" s="3" t="str">
        <f t="shared" si="277"/>
        <v>E316 STM Misc, Colstrip 3-6</v>
      </c>
      <c r="C850" s="3" t="s">
        <v>9</v>
      </c>
      <c r="D850" s="3"/>
      <c r="E850" s="256">
        <v>44012</v>
      </c>
      <c r="F850" s="61">
        <v>1069833.53</v>
      </c>
      <c r="G850" s="300">
        <v>6.7699999999999996E-2</v>
      </c>
      <c r="H850" s="62">
        <v>6035.6500000000005</v>
      </c>
      <c r="I850" s="276">
        <f t="shared" si="278"/>
        <v>1069833.53</v>
      </c>
      <c r="J850" s="300">
        <v>6.7699999999999996E-2</v>
      </c>
      <c r="K850" s="61">
        <f t="shared" si="279"/>
        <v>6035.6441650833331</v>
      </c>
      <c r="L850" s="62">
        <f t="shared" si="263"/>
        <v>-0.01</v>
      </c>
      <c r="M850" t="s">
        <v>10</v>
      </c>
      <c r="O850" s="3" t="str">
        <f t="shared" si="280"/>
        <v>E316</v>
      </c>
      <c r="P850" s="4"/>
      <c r="Q850" s="245">
        <f t="shared" si="268"/>
        <v>1069833.53</v>
      </c>
      <c r="R850" t="s">
        <v>699</v>
      </c>
      <c r="S850" s="243">
        <f>AVERAGE(F839:F850)-F850</f>
        <v>0</v>
      </c>
      <c r="T850" s="243">
        <f>AVERAGE(I839:I850)-I850</f>
        <v>0</v>
      </c>
      <c r="V850" s="243"/>
      <c r="W850" s="243"/>
      <c r="Y850" s="243"/>
    </row>
    <row r="851" spans="1:25" ht="15.75" outlineLevel="1" thickBot="1" x14ac:dyDescent="0.3">
      <c r="A851" s="5" t="s">
        <v>129</v>
      </c>
      <c r="C851" s="14" t="s">
        <v>12</v>
      </c>
      <c r="E851" s="255" t="s">
        <v>5</v>
      </c>
      <c r="F851" s="8"/>
      <c r="G851" s="299"/>
      <c r="H851" s="15">
        <f>SUBTOTAL(9,H839:H850)</f>
        <v>72427.8</v>
      </c>
      <c r="I851" s="275"/>
      <c r="J851" s="299"/>
      <c r="K851" s="10">
        <f>SUBTOTAL(9,K839:K850)</f>
        <v>72427.729980999982</v>
      </c>
      <c r="L851" s="264">
        <f>SUBTOTAL(9,L839:L850)</f>
        <v>-0.11999999999999998</v>
      </c>
      <c r="O851" s="3" t="str">
        <f>LEFT(A851,5)</f>
        <v xml:space="preserve">E316 </v>
      </c>
      <c r="P851" s="4">
        <f>-L851</f>
        <v>0.11999999999999998</v>
      </c>
      <c r="Q851" s="245">
        <f t="shared" si="268"/>
        <v>0</v>
      </c>
      <c r="S851" s="243"/>
    </row>
    <row r="852" spans="1:25" ht="15.75" outlineLevel="2" thickTop="1" x14ac:dyDescent="0.25">
      <c r="A852" s="3" t="s">
        <v>130</v>
      </c>
      <c r="B852" s="3" t="str">
        <f t="shared" ref="B852:B863" si="281">CONCATENATE(A852,"-",MONTH(E852))</f>
        <v>E316 STM Misc, Colstrip 3-4 Com-7</v>
      </c>
      <c r="C852" s="3" t="s">
        <v>9</v>
      </c>
      <c r="D852" s="3"/>
      <c r="E852" s="256">
        <v>43676</v>
      </c>
      <c r="F852" s="61">
        <v>4325633.8600000003</v>
      </c>
      <c r="G852" s="300">
        <v>4.1599999999999998E-2</v>
      </c>
      <c r="H852" s="62">
        <v>14995.53</v>
      </c>
      <c r="I852" s="276">
        <f t="shared" ref="I852:I863" si="282">VLOOKUP(CONCATENATE(A852,"-6"),$B$8:$F$2996,5,FALSE)</f>
        <v>4577171.93</v>
      </c>
      <c r="J852" s="300">
        <v>4.1599999999999998E-2</v>
      </c>
      <c r="K852" s="59">
        <f t="shared" ref="K852:K863" si="283">I852*J852/12</f>
        <v>15867.529357333331</v>
      </c>
      <c r="L852" s="62">
        <f t="shared" ref="L852:L915" si="284">ROUND(K852-H852,2)</f>
        <v>872</v>
      </c>
      <c r="M852" t="s">
        <v>10</v>
      </c>
      <c r="O852" s="3" t="str">
        <f t="shared" ref="O852:O863" si="285">LEFT(A852,4)</f>
        <v>E316</v>
      </c>
      <c r="P852" s="4"/>
      <c r="Q852" s="245">
        <f t="shared" si="268"/>
        <v>0</v>
      </c>
      <c r="R852" t="s">
        <v>699</v>
      </c>
      <c r="S852" s="243"/>
      <c r="T852" s="243"/>
      <c r="V852" s="243"/>
      <c r="W852" s="243"/>
      <c r="Y852" s="243"/>
    </row>
    <row r="853" spans="1:25" outlineLevel="2" x14ac:dyDescent="0.25">
      <c r="A853" s="3" t="s">
        <v>130</v>
      </c>
      <c r="B853" s="3" t="str">
        <f t="shared" si="281"/>
        <v>E316 STM Misc, Colstrip 3-4 Com-8</v>
      </c>
      <c r="C853" s="3" t="s">
        <v>9</v>
      </c>
      <c r="D853" s="3"/>
      <c r="E853" s="256">
        <v>43708</v>
      </c>
      <c r="F853" s="61">
        <v>4325633.8600000003</v>
      </c>
      <c r="G853" s="300">
        <v>4.1599999999999998E-2</v>
      </c>
      <c r="H853" s="62">
        <v>14995.53</v>
      </c>
      <c r="I853" s="276">
        <f t="shared" si="282"/>
        <v>4577171.93</v>
      </c>
      <c r="J853" s="300">
        <v>4.1599999999999998E-2</v>
      </c>
      <c r="K853" s="61">
        <f t="shared" si="283"/>
        <v>15867.529357333331</v>
      </c>
      <c r="L853" s="62">
        <f t="shared" si="284"/>
        <v>872</v>
      </c>
      <c r="M853" t="s">
        <v>10</v>
      </c>
      <c r="O853" s="3" t="str">
        <f t="shared" si="285"/>
        <v>E316</v>
      </c>
      <c r="P853" s="4"/>
      <c r="Q853" s="245">
        <f t="shared" si="268"/>
        <v>0</v>
      </c>
      <c r="R853" t="s">
        <v>699</v>
      </c>
      <c r="S853" s="243"/>
      <c r="T853" s="243"/>
      <c r="V853" s="243"/>
      <c r="W853" s="243"/>
      <c r="Y853" s="243"/>
    </row>
    <row r="854" spans="1:25" outlineLevel="2" x14ac:dyDescent="0.25">
      <c r="A854" s="3" t="s">
        <v>130</v>
      </c>
      <c r="B854" s="3" t="str">
        <f t="shared" si="281"/>
        <v>E316 STM Misc, Colstrip 3-4 Com-9</v>
      </c>
      <c r="C854" s="3" t="s">
        <v>9</v>
      </c>
      <c r="D854" s="3"/>
      <c r="E854" s="256">
        <v>43738</v>
      </c>
      <c r="F854" s="61">
        <v>4325633.66</v>
      </c>
      <c r="G854" s="300">
        <v>4.1599999999999998E-2</v>
      </c>
      <c r="H854" s="62">
        <v>14995.53</v>
      </c>
      <c r="I854" s="276">
        <f t="shared" si="282"/>
        <v>4577171.93</v>
      </c>
      <c r="J854" s="300">
        <v>4.1599999999999998E-2</v>
      </c>
      <c r="K854" s="61">
        <f t="shared" si="283"/>
        <v>15867.529357333331</v>
      </c>
      <c r="L854" s="62">
        <f t="shared" si="284"/>
        <v>872</v>
      </c>
      <c r="M854" t="s">
        <v>10</v>
      </c>
      <c r="O854" s="3" t="str">
        <f t="shared" si="285"/>
        <v>E316</v>
      </c>
      <c r="P854" s="4"/>
      <c r="Q854" s="245">
        <f t="shared" si="268"/>
        <v>0</v>
      </c>
      <c r="R854" t="s">
        <v>699</v>
      </c>
      <c r="S854" s="243"/>
      <c r="T854" s="243"/>
      <c r="V854" s="243"/>
      <c r="W854" s="243"/>
      <c r="Y854" s="243"/>
    </row>
    <row r="855" spans="1:25" outlineLevel="2" x14ac:dyDescent="0.25">
      <c r="A855" s="3" t="s">
        <v>130</v>
      </c>
      <c r="B855" s="3" t="str">
        <f t="shared" si="281"/>
        <v>E316 STM Misc, Colstrip 3-4 Com-10</v>
      </c>
      <c r="C855" s="3" t="s">
        <v>9</v>
      </c>
      <c r="D855" s="3"/>
      <c r="E855" s="256">
        <v>43769</v>
      </c>
      <c r="F855" s="61">
        <v>4325636.74</v>
      </c>
      <c r="G855" s="300">
        <v>4.1599999999999998E-2</v>
      </c>
      <c r="H855" s="62">
        <v>14995.53</v>
      </c>
      <c r="I855" s="276">
        <f t="shared" si="282"/>
        <v>4577171.93</v>
      </c>
      <c r="J855" s="300">
        <v>4.1599999999999998E-2</v>
      </c>
      <c r="K855" s="61">
        <f t="shared" si="283"/>
        <v>15867.529357333331</v>
      </c>
      <c r="L855" s="62">
        <f t="shared" si="284"/>
        <v>872</v>
      </c>
      <c r="M855" t="s">
        <v>10</v>
      </c>
      <c r="O855" s="3" t="str">
        <f t="shared" si="285"/>
        <v>E316</v>
      </c>
      <c r="P855" s="4"/>
      <c r="Q855" s="245">
        <f t="shared" si="268"/>
        <v>0</v>
      </c>
      <c r="R855" t="s">
        <v>699</v>
      </c>
      <c r="S855" s="243"/>
      <c r="T855" s="243"/>
      <c r="V855" s="243"/>
      <c r="W855" s="243"/>
      <c r="Y855" s="243"/>
    </row>
    <row r="856" spans="1:25" outlineLevel="2" x14ac:dyDescent="0.25">
      <c r="A856" s="3" t="s">
        <v>130</v>
      </c>
      <c r="B856" s="3" t="str">
        <f t="shared" si="281"/>
        <v>E316 STM Misc, Colstrip 3-4 Com-11</v>
      </c>
      <c r="C856" s="3" t="s">
        <v>9</v>
      </c>
      <c r="D856" s="3"/>
      <c r="E856" s="256">
        <v>43799</v>
      </c>
      <c r="F856" s="61">
        <v>4325636.71</v>
      </c>
      <c r="G856" s="300">
        <v>4.1599999999999998E-2</v>
      </c>
      <c r="H856" s="62">
        <v>14995.54</v>
      </c>
      <c r="I856" s="276">
        <f t="shared" si="282"/>
        <v>4577171.93</v>
      </c>
      <c r="J856" s="300">
        <v>4.1599999999999998E-2</v>
      </c>
      <c r="K856" s="61">
        <f t="shared" si="283"/>
        <v>15867.529357333331</v>
      </c>
      <c r="L856" s="62">
        <f t="shared" si="284"/>
        <v>871.99</v>
      </c>
      <c r="M856" t="s">
        <v>10</v>
      </c>
      <c r="O856" s="3" t="str">
        <f t="shared" si="285"/>
        <v>E316</v>
      </c>
      <c r="P856" s="4"/>
      <c r="Q856" s="245">
        <f t="shared" si="268"/>
        <v>0</v>
      </c>
      <c r="R856" t="s">
        <v>699</v>
      </c>
      <c r="S856" s="243"/>
      <c r="T856" s="243"/>
      <c r="V856" s="243"/>
      <c r="W856" s="243"/>
      <c r="Y856" s="243"/>
    </row>
    <row r="857" spans="1:25" outlineLevel="2" x14ac:dyDescent="0.25">
      <c r="A857" s="3" t="s">
        <v>130</v>
      </c>
      <c r="B857" s="3" t="str">
        <f t="shared" si="281"/>
        <v>E316 STM Misc, Colstrip 3-4 Com-12</v>
      </c>
      <c r="C857" s="3" t="s">
        <v>9</v>
      </c>
      <c r="D857" s="3"/>
      <c r="E857" s="256">
        <v>43830</v>
      </c>
      <c r="F857" s="61">
        <v>4577170.26</v>
      </c>
      <c r="G857" s="300">
        <v>4.1599999999999998E-2</v>
      </c>
      <c r="H857" s="62">
        <v>229642.26</v>
      </c>
      <c r="I857" s="276">
        <f t="shared" si="282"/>
        <v>4577171.93</v>
      </c>
      <c r="J857" s="300">
        <v>4.1599999999999998E-2</v>
      </c>
      <c r="K857" s="61">
        <f t="shared" si="283"/>
        <v>15867.529357333331</v>
      </c>
      <c r="L857" s="62">
        <f t="shared" si="284"/>
        <v>-213774.73</v>
      </c>
      <c r="M857" t="s">
        <v>10</v>
      </c>
      <c r="O857" s="3" t="str">
        <f t="shared" si="285"/>
        <v>E316</v>
      </c>
      <c r="P857" s="4"/>
      <c r="Q857" s="245">
        <f t="shared" si="268"/>
        <v>0</v>
      </c>
      <c r="R857" t="s">
        <v>699</v>
      </c>
      <c r="S857" s="243"/>
      <c r="T857" s="243"/>
      <c r="V857" s="243"/>
      <c r="W857" s="243"/>
      <c r="Y857" s="243"/>
    </row>
    <row r="858" spans="1:25" outlineLevel="2" x14ac:dyDescent="0.25">
      <c r="A858" s="3" t="s">
        <v>130</v>
      </c>
      <c r="B858" s="3" t="str">
        <f t="shared" si="281"/>
        <v>E316 STM Misc, Colstrip 3-4 Com-1</v>
      </c>
      <c r="C858" s="3" t="s">
        <v>9</v>
      </c>
      <c r="D858" s="3"/>
      <c r="E858" s="256">
        <v>43861</v>
      </c>
      <c r="F858" s="61">
        <v>4577171.93</v>
      </c>
      <c r="G858" s="300">
        <v>4.1599999999999998E-2</v>
      </c>
      <c r="H858" s="62">
        <v>15867.53</v>
      </c>
      <c r="I858" s="276">
        <f t="shared" si="282"/>
        <v>4577171.93</v>
      </c>
      <c r="J858" s="300">
        <v>4.1599999999999998E-2</v>
      </c>
      <c r="K858" s="61">
        <f t="shared" si="283"/>
        <v>15867.529357333331</v>
      </c>
      <c r="L858" s="62">
        <f t="shared" si="284"/>
        <v>0</v>
      </c>
      <c r="M858" t="s">
        <v>10</v>
      </c>
      <c r="O858" s="3" t="str">
        <f t="shared" si="285"/>
        <v>E316</v>
      </c>
      <c r="P858" s="4"/>
      <c r="Q858" s="245">
        <f t="shared" si="268"/>
        <v>0</v>
      </c>
      <c r="R858" t="s">
        <v>699</v>
      </c>
      <c r="S858" s="243"/>
      <c r="T858" s="243"/>
      <c r="V858" s="243"/>
      <c r="W858" s="243"/>
      <c r="Y858" s="243"/>
    </row>
    <row r="859" spans="1:25" outlineLevel="2" x14ac:dyDescent="0.25">
      <c r="A859" s="3" t="s">
        <v>130</v>
      </c>
      <c r="B859" s="3" t="str">
        <f t="shared" si="281"/>
        <v>E316 STM Misc, Colstrip 3-4 Com-2</v>
      </c>
      <c r="C859" s="3" t="s">
        <v>9</v>
      </c>
      <c r="D859" s="3"/>
      <c r="E859" s="256">
        <v>43889</v>
      </c>
      <c r="F859" s="61">
        <v>4577171.93</v>
      </c>
      <c r="G859" s="300">
        <v>4.1599999999999998E-2</v>
      </c>
      <c r="H859" s="62">
        <v>15867.53</v>
      </c>
      <c r="I859" s="276">
        <f t="shared" si="282"/>
        <v>4577171.93</v>
      </c>
      <c r="J859" s="300">
        <v>4.1599999999999998E-2</v>
      </c>
      <c r="K859" s="61">
        <f t="shared" si="283"/>
        <v>15867.529357333331</v>
      </c>
      <c r="L859" s="62">
        <f t="shared" si="284"/>
        <v>0</v>
      </c>
      <c r="M859" t="s">
        <v>10</v>
      </c>
      <c r="O859" s="3" t="str">
        <f t="shared" si="285"/>
        <v>E316</v>
      </c>
      <c r="P859" s="4"/>
      <c r="Q859" s="245">
        <f t="shared" si="268"/>
        <v>0</v>
      </c>
      <c r="R859" t="s">
        <v>699</v>
      </c>
      <c r="S859" s="243"/>
      <c r="T859" s="243"/>
      <c r="V859" s="243"/>
      <c r="W859" s="243"/>
      <c r="Y859" s="243"/>
    </row>
    <row r="860" spans="1:25" outlineLevel="2" x14ac:dyDescent="0.25">
      <c r="A860" s="3" t="s">
        <v>130</v>
      </c>
      <c r="B860" s="3" t="str">
        <f t="shared" si="281"/>
        <v>E316 STM Misc, Colstrip 3-4 Com-3</v>
      </c>
      <c r="C860" s="3" t="s">
        <v>9</v>
      </c>
      <c r="D860" s="3"/>
      <c r="E860" s="256">
        <v>43921</v>
      </c>
      <c r="F860" s="61">
        <v>4577171.93</v>
      </c>
      <c r="G860" s="300">
        <v>4.1599999999999998E-2</v>
      </c>
      <c r="H860" s="62">
        <v>15867.53</v>
      </c>
      <c r="I860" s="276">
        <f t="shared" si="282"/>
        <v>4577171.93</v>
      </c>
      <c r="J860" s="300">
        <v>4.1599999999999998E-2</v>
      </c>
      <c r="K860" s="61">
        <f t="shared" si="283"/>
        <v>15867.529357333331</v>
      </c>
      <c r="L860" s="62">
        <f t="shared" si="284"/>
        <v>0</v>
      </c>
      <c r="M860" t="s">
        <v>10</v>
      </c>
      <c r="O860" s="3" t="str">
        <f t="shared" si="285"/>
        <v>E316</v>
      </c>
      <c r="P860" s="4"/>
      <c r="Q860" s="245">
        <f t="shared" si="268"/>
        <v>0</v>
      </c>
      <c r="R860" t="s">
        <v>699</v>
      </c>
      <c r="S860" s="243"/>
      <c r="T860" s="243"/>
      <c r="V860" s="243"/>
      <c r="W860" s="243"/>
      <c r="Y860" s="243"/>
    </row>
    <row r="861" spans="1:25" outlineLevel="2" x14ac:dyDescent="0.25">
      <c r="A861" s="3" t="s">
        <v>130</v>
      </c>
      <c r="B861" s="3" t="str">
        <f t="shared" si="281"/>
        <v>E316 STM Misc, Colstrip 3-4 Com-4</v>
      </c>
      <c r="C861" s="3" t="s">
        <v>9</v>
      </c>
      <c r="D861" s="3"/>
      <c r="E861" s="256">
        <v>43951</v>
      </c>
      <c r="F861" s="61">
        <v>4577171.93</v>
      </c>
      <c r="G861" s="300">
        <v>4.1599999999999998E-2</v>
      </c>
      <c r="H861" s="62">
        <v>15867.53</v>
      </c>
      <c r="I861" s="276">
        <f t="shared" si="282"/>
        <v>4577171.93</v>
      </c>
      <c r="J861" s="300">
        <v>4.1599999999999998E-2</v>
      </c>
      <c r="K861" s="61">
        <f t="shared" si="283"/>
        <v>15867.529357333331</v>
      </c>
      <c r="L861" s="62">
        <f t="shared" si="284"/>
        <v>0</v>
      </c>
      <c r="M861" t="s">
        <v>10</v>
      </c>
      <c r="O861" s="3" t="str">
        <f t="shared" si="285"/>
        <v>E316</v>
      </c>
      <c r="P861" s="4"/>
      <c r="Q861" s="245">
        <f t="shared" si="268"/>
        <v>0</v>
      </c>
      <c r="R861" t="s">
        <v>699</v>
      </c>
      <c r="S861" s="243"/>
      <c r="T861" s="243"/>
      <c r="V861" s="243"/>
      <c r="W861" s="243"/>
      <c r="Y861" s="243"/>
    </row>
    <row r="862" spans="1:25" outlineLevel="2" x14ac:dyDescent="0.25">
      <c r="A862" s="3" t="s">
        <v>130</v>
      </c>
      <c r="B862" s="3" t="str">
        <f t="shared" si="281"/>
        <v>E316 STM Misc, Colstrip 3-4 Com-5</v>
      </c>
      <c r="C862" s="3" t="s">
        <v>9</v>
      </c>
      <c r="D862" s="3"/>
      <c r="E862" s="256">
        <v>43982</v>
      </c>
      <c r="F862" s="61">
        <v>4577171.93</v>
      </c>
      <c r="G862" s="300">
        <v>4.1599999999999998E-2</v>
      </c>
      <c r="H862" s="62">
        <v>15867.53</v>
      </c>
      <c r="I862" s="276">
        <f t="shared" si="282"/>
        <v>4577171.93</v>
      </c>
      <c r="J862" s="300">
        <v>4.1599999999999998E-2</v>
      </c>
      <c r="K862" s="61">
        <f t="shared" si="283"/>
        <v>15867.529357333331</v>
      </c>
      <c r="L862" s="62">
        <f t="shared" si="284"/>
        <v>0</v>
      </c>
      <c r="M862" t="s">
        <v>10</v>
      </c>
      <c r="O862" s="3" t="str">
        <f t="shared" si="285"/>
        <v>E316</v>
      </c>
      <c r="P862" s="4"/>
      <c r="Q862" s="245">
        <f t="shared" si="268"/>
        <v>0</v>
      </c>
      <c r="R862" t="s">
        <v>699</v>
      </c>
      <c r="S862" s="243"/>
      <c r="T862" s="243"/>
      <c r="V862" s="243"/>
      <c r="W862" s="243"/>
      <c r="Y862" s="243"/>
    </row>
    <row r="863" spans="1:25" outlineLevel="2" x14ac:dyDescent="0.25">
      <c r="A863" s="3" t="s">
        <v>130</v>
      </c>
      <c r="B863" s="3" t="str">
        <f t="shared" si="281"/>
        <v>E316 STM Misc, Colstrip 3-4 Com-6</v>
      </c>
      <c r="C863" s="3" t="s">
        <v>9</v>
      </c>
      <c r="D863" s="3"/>
      <c r="E863" s="256">
        <v>44012</v>
      </c>
      <c r="F863" s="61">
        <v>4577171.93</v>
      </c>
      <c r="G863" s="300">
        <v>4.1599999999999998E-2</v>
      </c>
      <c r="H863" s="62">
        <v>15867.53</v>
      </c>
      <c r="I863" s="276">
        <f t="shared" si="282"/>
        <v>4577171.93</v>
      </c>
      <c r="J863" s="300">
        <v>4.1599999999999998E-2</v>
      </c>
      <c r="K863" s="61">
        <f t="shared" si="283"/>
        <v>15867.529357333331</v>
      </c>
      <c r="L863" s="62">
        <f t="shared" si="284"/>
        <v>0</v>
      </c>
      <c r="M863" t="s">
        <v>10</v>
      </c>
      <c r="O863" s="3" t="str">
        <f t="shared" si="285"/>
        <v>E316</v>
      </c>
      <c r="P863" s="4"/>
      <c r="Q863" s="245">
        <f t="shared" si="268"/>
        <v>4577171.93</v>
      </c>
      <c r="R863" t="s">
        <v>699</v>
      </c>
      <c r="S863" s="243">
        <f>AVERAGE(F852:F863)-F863</f>
        <v>-104807.20749999955</v>
      </c>
      <c r="T863" s="243">
        <f>AVERAGE(I852:I863)-I863</f>
        <v>0</v>
      </c>
      <c r="V863" s="243"/>
      <c r="W863" s="243"/>
      <c r="Y863" s="243"/>
    </row>
    <row r="864" spans="1:25" ht="15.75" outlineLevel="1" thickBot="1" x14ac:dyDescent="0.3">
      <c r="A864" s="5" t="s">
        <v>131</v>
      </c>
      <c r="C864" s="14" t="s">
        <v>12</v>
      </c>
      <c r="E864" s="255" t="s">
        <v>5</v>
      </c>
      <c r="F864" s="8"/>
      <c r="G864" s="299"/>
      <c r="H864" s="15">
        <f>SUBTOTAL(9,H852:H863)</f>
        <v>399825.10000000021</v>
      </c>
      <c r="I864" s="275"/>
      <c r="J864" s="299"/>
      <c r="K864" s="10">
        <f>SUBTOTAL(9,K852:K863)</f>
        <v>190410.35228799994</v>
      </c>
      <c r="L864" s="264">
        <f>SUBTOTAL(9,L852:L863)</f>
        <v>-209414.74000000002</v>
      </c>
      <c r="O864" s="3" t="str">
        <f>LEFT(A864,5)</f>
        <v xml:space="preserve">E316 </v>
      </c>
      <c r="P864" s="4">
        <f>-L864</f>
        <v>209414.74000000002</v>
      </c>
      <c r="Q864" s="245">
        <f t="shared" ref="Q864:Q927" si="286">IF(E864=DATE(2020,6,30),I864,0)</f>
        <v>0</v>
      </c>
      <c r="S864" s="243"/>
    </row>
    <row r="865" spans="1:25" ht="15.75" outlineLevel="2" thickTop="1" x14ac:dyDescent="0.25">
      <c r="A865" s="3" t="s">
        <v>132</v>
      </c>
      <c r="B865" s="3" t="str">
        <f t="shared" ref="B865:B876" si="287">CONCATENATE(A865,"-",MONTH(E865))</f>
        <v>E316 STM Misc, Colstrip 4-7</v>
      </c>
      <c r="C865" s="3" t="s">
        <v>9</v>
      </c>
      <c r="D865" s="3"/>
      <c r="E865" s="256">
        <v>43676</v>
      </c>
      <c r="F865" s="61">
        <v>1191523.74</v>
      </c>
      <c r="G865" s="300">
        <v>6.8000000000000005E-2</v>
      </c>
      <c r="H865" s="62">
        <v>6751.97</v>
      </c>
      <c r="I865" s="276">
        <f t="shared" ref="I865:I876" si="288">VLOOKUP(CONCATENATE(A865,"-6"),$B$8:$F$2996,5,FALSE)</f>
        <v>1191523.74</v>
      </c>
      <c r="J865" s="300">
        <v>6.8000000000000005E-2</v>
      </c>
      <c r="K865" s="59">
        <f t="shared" ref="K865:K876" si="289">I865*J865/12</f>
        <v>6751.9678600000007</v>
      </c>
      <c r="L865" s="62">
        <f t="shared" si="284"/>
        <v>0</v>
      </c>
      <c r="M865" t="s">
        <v>10</v>
      </c>
      <c r="O865" s="3" t="str">
        <f t="shared" ref="O865:O876" si="290">LEFT(A865,4)</f>
        <v>E316</v>
      </c>
      <c r="P865" s="4"/>
      <c r="Q865" s="245">
        <f t="shared" si="286"/>
        <v>0</v>
      </c>
      <c r="R865" t="s">
        <v>699</v>
      </c>
      <c r="S865" s="243"/>
      <c r="T865" s="243"/>
      <c r="V865" s="243"/>
      <c r="W865" s="243"/>
      <c r="Y865" s="243"/>
    </row>
    <row r="866" spans="1:25" outlineLevel="2" x14ac:dyDescent="0.25">
      <c r="A866" s="3" t="s">
        <v>132</v>
      </c>
      <c r="B866" s="3" t="str">
        <f t="shared" si="287"/>
        <v>E316 STM Misc, Colstrip 4-8</v>
      </c>
      <c r="C866" s="3" t="s">
        <v>9</v>
      </c>
      <c r="D866" s="3"/>
      <c r="E866" s="256">
        <v>43708</v>
      </c>
      <c r="F866" s="61">
        <v>1191523.74</v>
      </c>
      <c r="G866" s="300">
        <v>6.8000000000000005E-2</v>
      </c>
      <c r="H866" s="62">
        <v>6751.97</v>
      </c>
      <c r="I866" s="276">
        <f t="shared" si="288"/>
        <v>1191523.74</v>
      </c>
      <c r="J866" s="300">
        <v>6.8000000000000005E-2</v>
      </c>
      <c r="K866" s="61">
        <f t="shared" si="289"/>
        <v>6751.9678600000007</v>
      </c>
      <c r="L866" s="62">
        <f t="shared" si="284"/>
        <v>0</v>
      </c>
      <c r="M866" t="s">
        <v>10</v>
      </c>
      <c r="O866" s="3" t="str">
        <f t="shared" si="290"/>
        <v>E316</v>
      </c>
      <c r="P866" s="4"/>
      <c r="Q866" s="245">
        <f t="shared" si="286"/>
        <v>0</v>
      </c>
      <c r="R866" t="s">
        <v>699</v>
      </c>
      <c r="S866" s="243"/>
      <c r="T866" s="243"/>
      <c r="V866" s="243"/>
      <c r="W866" s="243"/>
      <c r="Y866" s="243"/>
    </row>
    <row r="867" spans="1:25" outlineLevel="2" x14ac:dyDescent="0.25">
      <c r="A867" s="3" t="s">
        <v>132</v>
      </c>
      <c r="B867" s="3" t="str">
        <f t="shared" si="287"/>
        <v>E316 STM Misc, Colstrip 4-9</v>
      </c>
      <c r="C867" s="3" t="s">
        <v>9</v>
      </c>
      <c r="D867" s="3"/>
      <c r="E867" s="256">
        <v>43738</v>
      </c>
      <c r="F867" s="61">
        <v>1191523.74</v>
      </c>
      <c r="G867" s="300">
        <v>6.8000000000000005E-2</v>
      </c>
      <c r="H867" s="62">
        <v>6751.97</v>
      </c>
      <c r="I867" s="276">
        <f t="shared" si="288"/>
        <v>1191523.74</v>
      </c>
      <c r="J867" s="300">
        <v>6.8000000000000005E-2</v>
      </c>
      <c r="K867" s="61">
        <f t="shared" si="289"/>
        <v>6751.9678600000007</v>
      </c>
      <c r="L867" s="62">
        <f t="shared" si="284"/>
        <v>0</v>
      </c>
      <c r="M867" t="s">
        <v>10</v>
      </c>
      <c r="O867" s="3" t="str">
        <f t="shared" si="290"/>
        <v>E316</v>
      </c>
      <c r="P867" s="4"/>
      <c r="Q867" s="245">
        <f t="shared" si="286"/>
        <v>0</v>
      </c>
      <c r="R867" t="s">
        <v>699</v>
      </c>
      <c r="S867" s="243"/>
      <c r="T867" s="243"/>
      <c r="V867" s="243"/>
      <c r="W867" s="243"/>
      <c r="Y867" s="243"/>
    </row>
    <row r="868" spans="1:25" outlineLevel="2" x14ac:dyDescent="0.25">
      <c r="A868" s="3" t="s">
        <v>132</v>
      </c>
      <c r="B868" s="3" t="str">
        <f t="shared" si="287"/>
        <v>E316 STM Misc, Colstrip 4-10</v>
      </c>
      <c r="C868" s="3" t="s">
        <v>9</v>
      </c>
      <c r="D868" s="3"/>
      <c r="E868" s="256">
        <v>43769</v>
      </c>
      <c r="F868" s="61">
        <v>1191523.74</v>
      </c>
      <c r="G868" s="300">
        <v>6.8000000000000005E-2</v>
      </c>
      <c r="H868" s="62">
        <v>6751.97</v>
      </c>
      <c r="I868" s="276">
        <f t="shared" si="288"/>
        <v>1191523.74</v>
      </c>
      <c r="J868" s="300">
        <v>6.8000000000000005E-2</v>
      </c>
      <c r="K868" s="61">
        <f t="shared" si="289"/>
        <v>6751.9678600000007</v>
      </c>
      <c r="L868" s="62">
        <f t="shared" si="284"/>
        <v>0</v>
      </c>
      <c r="M868" t="s">
        <v>10</v>
      </c>
      <c r="O868" s="3" t="str">
        <f t="shared" si="290"/>
        <v>E316</v>
      </c>
      <c r="P868" s="4"/>
      <c r="Q868" s="245">
        <f t="shared" si="286"/>
        <v>0</v>
      </c>
      <c r="R868" t="s">
        <v>699</v>
      </c>
      <c r="S868" s="243"/>
      <c r="T868" s="243"/>
      <c r="V868" s="243"/>
      <c r="W868" s="243"/>
      <c r="Y868" s="243"/>
    </row>
    <row r="869" spans="1:25" outlineLevel="2" x14ac:dyDescent="0.25">
      <c r="A869" s="3" t="s">
        <v>132</v>
      </c>
      <c r="B869" s="3" t="str">
        <f t="shared" si="287"/>
        <v>E316 STM Misc, Colstrip 4-11</v>
      </c>
      <c r="C869" s="3" t="s">
        <v>9</v>
      </c>
      <c r="D869" s="3"/>
      <c r="E869" s="256">
        <v>43799</v>
      </c>
      <c r="F869" s="61">
        <v>1191523.74</v>
      </c>
      <c r="G869" s="300">
        <v>6.8000000000000005E-2</v>
      </c>
      <c r="H869" s="62">
        <v>6751.97</v>
      </c>
      <c r="I869" s="276">
        <f t="shared" si="288"/>
        <v>1191523.74</v>
      </c>
      <c r="J869" s="300">
        <v>6.8000000000000005E-2</v>
      </c>
      <c r="K869" s="61">
        <f t="shared" si="289"/>
        <v>6751.9678600000007</v>
      </c>
      <c r="L869" s="62">
        <f t="shared" si="284"/>
        <v>0</v>
      </c>
      <c r="M869" t="s">
        <v>10</v>
      </c>
      <c r="O869" s="3" t="str">
        <f t="shared" si="290"/>
        <v>E316</v>
      </c>
      <c r="P869" s="4"/>
      <c r="Q869" s="245">
        <f t="shared" si="286"/>
        <v>0</v>
      </c>
      <c r="R869" t="s">
        <v>699</v>
      </c>
      <c r="S869" s="243"/>
      <c r="T869" s="243"/>
      <c r="V869" s="243"/>
      <c r="W869" s="243"/>
      <c r="Y869" s="243"/>
    </row>
    <row r="870" spans="1:25" outlineLevel="2" x14ac:dyDescent="0.25">
      <c r="A870" s="3" t="s">
        <v>132</v>
      </c>
      <c r="B870" s="3" t="str">
        <f t="shared" si="287"/>
        <v>E316 STM Misc, Colstrip 4-12</v>
      </c>
      <c r="C870" s="3" t="s">
        <v>9</v>
      </c>
      <c r="D870" s="3"/>
      <c r="E870" s="256">
        <v>43830</v>
      </c>
      <c r="F870" s="61">
        <v>1191523.74</v>
      </c>
      <c r="G870" s="300">
        <v>6.8000000000000005E-2</v>
      </c>
      <c r="H870" s="62">
        <v>6751.97</v>
      </c>
      <c r="I870" s="276">
        <f t="shared" si="288"/>
        <v>1191523.74</v>
      </c>
      <c r="J870" s="300">
        <v>6.8000000000000005E-2</v>
      </c>
      <c r="K870" s="61">
        <f t="shared" si="289"/>
        <v>6751.9678600000007</v>
      </c>
      <c r="L870" s="62">
        <f t="shared" si="284"/>
        <v>0</v>
      </c>
      <c r="M870" t="s">
        <v>10</v>
      </c>
      <c r="O870" s="3" t="str">
        <f t="shared" si="290"/>
        <v>E316</v>
      </c>
      <c r="P870" s="4"/>
      <c r="Q870" s="245">
        <f t="shared" si="286"/>
        <v>0</v>
      </c>
      <c r="R870" t="s">
        <v>699</v>
      </c>
      <c r="S870" s="243"/>
      <c r="T870" s="243"/>
      <c r="V870" s="243"/>
      <c r="W870" s="243"/>
      <c r="Y870" s="243"/>
    </row>
    <row r="871" spans="1:25" outlineLevel="2" x14ac:dyDescent="0.25">
      <c r="A871" s="3" t="s">
        <v>132</v>
      </c>
      <c r="B871" s="3" t="str">
        <f t="shared" si="287"/>
        <v>E316 STM Misc, Colstrip 4-1</v>
      </c>
      <c r="C871" s="3" t="s">
        <v>9</v>
      </c>
      <c r="D871" s="3"/>
      <c r="E871" s="256">
        <v>43861</v>
      </c>
      <c r="F871" s="61">
        <v>1191523.74</v>
      </c>
      <c r="G871" s="300">
        <v>6.8000000000000005E-2</v>
      </c>
      <c r="H871" s="62">
        <v>6751.97</v>
      </c>
      <c r="I871" s="276">
        <f t="shared" si="288"/>
        <v>1191523.74</v>
      </c>
      <c r="J871" s="300">
        <v>6.8000000000000005E-2</v>
      </c>
      <c r="K871" s="61">
        <f t="shared" si="289"/>
        <v>6751.9678600000007</v>
      </c>
      <c r="L871" s="62">
        <f t="shared" si="284"/>
        <v>0</v>
      </c>
      <c r="M871" t="s">
        <v>10</v>
      </c>
      <c r="O871" s="3" t="str">
        <f t="shared" si="290"/>
        <v>E316</v>
      </c>
      <c r="P871" s="4"/>
      <c r="Q871" s="245">
        <f t="shared" si="286"/>
        <v>0</v>
      </c>
      <c r="R871" t="s">
        <v>699</v>
      </c>
      <c r="S871" s="243"/>
      <c r="T871" s="243"/>
      <c r="V871" s="243"/>
      <c r="W871" s="243"/>
      <c r="Y871" s="243"/>
    </row>
    <row r="872" spans="1:25" outlineLevel="2" x14ac:dyDescent="0.25">
      <c r="A872" s="3" t="s">
        <v>132</v>
      </c>
      <c r="B872" s="3" t="str">
        <f t="shared" si="287"/>
        <v>E316 STM Misc, Colstrip 4-2</v>
      </c>
      <c r="C872" s="3" t="s">
        <v>9</v>
      </c>
      <c r="D872" s="3"/>
      <c r="E872" s="256">
        <v>43889</v>
      </c>
      <c r="F872" s="61">
        <v>1191523.74</v>
      </c>
      <c r="G872" s="300">
        <v>6.8000000000000005E-2</v>
      </c>
      <c r="H872" s="62">
        <v>6751.97</v>
      </c>
      <c r="I872" s="276">
        <f t="shared" si="288"/>
        <v>1191523.74</v>
      </c>
      <c r="J872" s="300">
        <v>6.8000000000000005E-2</v>
      </c>
      <c r="K872" s="61">
        <f t="shared" si="289"/>
        <v>6751.9678600000007</v>
      </c>
      <c r="L872" s="62">
        <f t="shared" si="284"/>
        <v>0</v>
      </c>
      <c r="M872" t="s">
        <v>10</v>
      </c>
      <c r="O872" s="3" t="str">
        <f t="shared" si="290"/>
        <v>E316</v>
      </c>
      <c r="P872" s="4"/>
      <c r="Q872" s="245">
        <f t="shared" si="286"/>
        <v>0</v>
      </c>
      <c r="R872" t="s">
        <v>699</v>
      </c>
      <c r="S872" s="243"/>
      <c r="T872" s="243"/>
      <c r="V872" s="243"/>
      <c r="W872" s="243"/>
      <c r="Y872" s="243"/>
    </row>
    <row r="873" spans="1:25" outlineLevel="2" x14ac:dyDescent="0.25">
      <c r="A873" s="3" t="s">
        <v>132</v>
      </c>
      <c r="B873" s="3" t="str">
        <f t="shared" si="287"/>
        <v>E316 STM Misc, Colstrip 4-3</v>
      </c>
      <c r="C873" s="3" t="s">
        <v>9</v>
      </c>
      <c r="D873" s="3"/>
      <c r="E873" s="256">
        <v>43921</v>
      </c>
      <c r="F873" s="61">
        <v>1191523.74</v>
      </c>
      <c r="G873" s="300">
        <v>6.8000000000000005E-2</v>
      </c>
      <c r="H873" s="62">
        <v>6751.97</v>
      </c>
      <c r="I873" s="276">
        <f t="shared" si="288"/>
        <v>1191523.74</v>
      </c>
      <c r="J873" s="300">
        <v>6.8000000000000005E-2</v>
      </c>
      <c r="K873" s="61">
        <f t="shared" si="289"/>
        <v>6751.9678600000007</v>
      </c>
      <c r="L873" s="62">
        <f t="shared" si="284"/>
        <v>0</v>
      </c>
      <c r="M873" t="s">
        <v>10</v>
      </c>
      <c r="O873" s="3" t="str">
        <f t="shared" si="290"/>
        <v>E316</v>
      </c>
      <c r="P873" s="4"/>
      <c r="Q873" s="245">
        <f t="shared" si="286"/>
        <v>0</v>
      </c>
      <c r="R873" t="s">
        <v>699</v>
      </c>
      <c r="S873" s="243"/>
      <c r="T873" s="243"/>
      <c r="V873" s="243"/>
      <c r="W873" s="243"/>
      <c r="Y873" s="243"/>
    </row>
    <row r="874" spans="1:25" outlineLevel="2" x14ac:dyDescent="0.25">
      <c r="A874" s="3" t="s">
        <v>132</v>
      </c>
      <c r="B874" s="3" t="str">
        <f t="shared" si="287"/>
        <v>E316 STM Misc, Colstrip 4-4</v>
      </c>
      <c r="C874" s="3" t="s">
        <v>9</v>
      </c>
      <c r="D874" s="3"/>
      <c r="E874" s="256">
        <v>43951</v>
      </c>
      <c r="F874" s="61">
        <v>1191523.74</v>
      </c>
      <c r="G874" s="300">
        <v>6.8000000000000005E-2</v>
      </c>
      <c r="H874" s="62">
        <v>6751.97</v>
      </c>
      <c r="I874" s="276">
        <f t="shared" si="288"/>
        <v>1191523.74</v>
      </c>
      <c r="J874" s="300">
        <v>6.8000000000000005E-2</v>
      </c>
      <c r="K874" s="61">
        <f t="shared" si="289"/>
        <v>6751.9678600000007</v>
      </c>
      <c r="L874" s="62">
        <f t="shared" si="284"/>
        <v>0</v>
      </c>
      <c r="M874" t="s">
        <v>10</v>
      </c>
      <c r="O874" s="3" t="str">
        <f t="shared" si="290"/>
        <v>E316</v>
      </c>
      <c r="P874" s="4"/>
      <c r="Q874" s="245">
        <f t="shared" si="286"/>
        <v>0</v>
      </c>
      <c r="R874" t="s">
        <v>699</v>
      </c>
      <c r="S874" s="243"/>
      <c r="T874" s="243"/>
      <c r="V874" s="243"/>
      <c r="W874" s="243"/>
      <c r="Y874" s="243"/>
    </row>
    <row r="875" spans="1:25" outlineLevel="2" x14ac:dyDescent="0.25">
      <c r="A875" s="3" t="s">
        <v>132</v>
      </c>
      <c r="B875" s="3" t="str">
        <f t="shared" si="287"/>
        <v>E316 STM Misc, Colstrip 4-5</v>
      </c>
      <c r="C875" s="3" t="s">
        <v>9</v>
      </c>
      <c r="D875" s="3"/>
      <c r="E875" s="256">
        <v>43982</v>
      </c>
      <c r="F875" s="61">
        <v>1191523.74</v>
      </c>
      <c r="G875" s="300">
        <v>6.8000000000000005E-2</v>
      </c>
      <c r="H875" s="62">
        <v>6751.97</v>
      </c>
      <c r="I875" s="276">
        <f t="shared" si="288"/>
        <v>1191523.74</v>
      </c>
      <c r="J875" s="300">
        <v>6.8000000000000005E-2</v>
      </c>
      <c r="K875" s="61">
        <f t="shared" si="289"/>
        <v>6751.9678600000007</v>
      </c>
      <c r="L875" s="62">
        <f t="shared" si="284"/>
        <v>0</v>
      </c>
      <c r="M875" t="s">
        <v>10</v>
      </c>
      <c r="O875" s="3" t="str">
        <f t="shared" si="290"/>
        <v>E316</v>
      </c>
      <c r="P875" s="4"/>
      <c r="Q875" s="245">
        <f t="shared" si="286"/>
        <v>0</v>
      </c>
      <c r="R875" t="s">
        <v>699</v>
      </c>
      <c r="S875" s="243"/>
      <c r="T875" s="243"/>
      <c r="V875" s="243"/>
      <c r="W875" s="243"/>
      <c r="Y875" s="243"/>
    </row>
    <row r="876" spans="1:25" outlineLevel="2" x14ac:dyDescent="0.25">
      <c r="A876" s="3" t="s">
        <v>132</v>
      </c>
      <c r="B876" s="3" t="str">
        <f t="shared" si="287"/>
        <v>E316 STM Misc, Colstrip 4-6</v>
      </c>
      <c r="C876" s="3" t="s">
        <v>9</v>
      </c>
      <c r="D876" s="3"/>
      <c r="E876" s="256">
        <v>44012</v>
      </c>
      <c r="F876" s="61">
        <v>1191523.74</v>
      </c>
      <c r="G876" s="300">
        <v>6.8000000000000005E-2</v>
      </c>
      <c r="H876" s="62">
        <v>6751.97</v>
      </c>
      <c r="I876" s="276">
        <f t="shared" si="288"/>
        <v>1191523.74</v>
      </c>
      <c r="J876" s="300">
        <v>6.8000000000000005E-2</v>
      </c>
      <c r="K876" s="61">
        <f t="shared" si="289"/>
        <v>6751.9678600000007</v>
      </c>
      <c r="L876" s="62">
        <f t="shared" si="284"/>
        <v>0</v>
      </c>
      <c r="M876" t="s">
        <v>10</v>
      </c>
      <c r="O876" s="3" t="str">
        <f t="shared" si="290"/>
        <v>E316</v>
      </c>
      <c r="P876" s="4"/>
      <c r="Q876" s="245">
        <f t="shared" si="286"/>
        <v>1191523.74</v>
      </c>
      <c r="R876" t="s">
        <v>699</v>
      </c>
      <c r="S876" s="243">
        <f>AVERAGE(F865:F876)-F876</f>
        <v>0</v>
      </c>
      <c r="T876" s="243">
        <f>AVERAGE(I865:I876)-I876</f>
        <v>0</v>
      </c>
      <c r="V876" s="243"/>
      <c r="W876" s="243"/>
      <c r="Y876" s="243"/>
    </row>
    <row r="877" spans="1:25" ht="15.75" outlineLevel="1" thickBot="1" x14ac:dyDescent="0.3">
      <c r="A877" s="5" t="s">
        <v>133</v>
      </c>
      <c r="C877" s="14" t="s">
        <v>12</v>
      </c>
      <c r="E877" s="255" t="s">
        <v>5</v>
      </c>
      <c r="F877" s="8"/>
      <c r="G877" s="299"/>
      <c r="H877" s="15">
        <f>SUBTOTAL(9,H865:H876)</f>
        <v>81023.64</v>
      </c>
      <c r="I877" s="275"/>
      <c r="J877" s="299"/>
      <c r="K877" s="10">
        <f>SUBTOTAL(9,K865:K876)</f>
        <v>81023.614320000037</v>
      </c>
      <c r="L877" s="264">
        <f>SUBTOTAL(9,L865:L876)</f>
        <v>0</v>
      </c>
      <c r="O877" s="3" t="str">
        <f>LEFT(A877,5)</f>
        <v xml:space="preserve">E316 </v>
      </c>
      <c r="P877" s="4">
        <f>-L877</f>
        <v>0</v>
      </c>
      <c r="Q877" s="245">
        <f t="shared" si="286"/>
        <v>0</v>
      </c>
      <c r="S877" s="243"/>
    </row>
    <row r="878" spans="1:25" ht="15.75" outlineLevel="2" thickTop="1" x14ac:dyDescent="0.25">
      <c r="A878" s="3" t="s">
        <v>134</v>
      </c>
      <c r="B878" s="3" t="str">
        <f t="shared" ref="B878:B889" si="291">CONCATENATE(A878,"-",MONTH(E878))</f>
        <v>E316 STM Misc, Ferndale-7</v>
      </c>
      <c r="C878" s="3" t="s">
        <v>9</v>
      </c>
      <c r="D878" s="3"/>
      <c r="E878" s="256">
        <v>43676</v>
      </c>
      <c r="F878" s="61">
        <v>62866</v>
      </c>
      <c r="G878" s="300">
        <v>1.8599999999999998E-2</v>
      </c>
      <c r="H878" s="62">
        <v>97.44</v>
      </c>
      <c r="I878" s="276">
        <f t="shared" ref="I878:I889" si="292">VLOOKUP(CONCATENATE(A878,"-6"),$B$8:$F$2996,5,FALSE)</f>
        <v>62866</v>
      </c>
      <c r="J878" s="300">
        <v>1.8599999999999998E-2</v>
      </c>
      <c r="K878" s="59">
        <f t="shared" ref="K878:K889" si="293">I878*J878/12</f>
        <v>97.442299999999989</v>
      </c>
      <c r="L878" s="62">
        <f t="shared" si="284"/>
        <v>0</v>
      </c>
      <c r="M878" t="s">
        <v>10</v>
      </c>
      <c r="O878" s="3" t="str">
        <f t="shared" ref="O878:O889" si="294">LEFT(A878,4)</f>
        <v>E316</v>
      </c>
      <c r="P878" s="4"/>
      <c r="Q878" s="245">
        <f t="shared" si="286"/>
        <v>0</v>
      </c>
      <c r="S878" s="243"/>
      <c r="T878" s="243"/>
      <c r="V878" s="243"/>
      <c r="W878" s="243"/>
      <c r="Y878" s="243"/>
    </row>
    <row r="879" spans="1:25" outlineLevel="2" x14ac:dyDescent="0.25">
      <c r="A879" s="3" t="s">
        <v>134</v>
      </c>
      <c r="B879" s="3" t="str">
        <f t="shared" si="291"/>
        <v>E316 STM Misc, Ferndale-8</v>
      </c>
      <c r="C879" s="3" t="s">
        <v>9</v>
      </c>
      <c r="D879" s="3"/>
      <c r="E879" s="256">
        <v>43708</v>
      </c>
      <c r="F879" s="61">
        <v>62866</v>
      </c>
      <c r="G879" s="300">
        <v>1.8599999999999998E-2</v>
      </c>
      <c r="H879" s="62">
        <v>97.44</v>
      </c>
      <c r="I879" s="276">
        <f t="shared" si="292"/>
        <v>62866</v>
      </c>
      <c r="J879" s="300">
        <v>1.8599999999999998E-2</v>
      </c>
      <c r="K879" s="61">
        <f t="shared" si="293"/>
        <v>97.442299999999989</v>
      </c>
      <c r="L879" s="62">
        <f t="shared" si="284"/>
        <v>0</v>
      </c>
      <c r="M879" t="s">
        <v>10</v>
      </c>
      <c r="O879" s="3" t="str">
        <f t="shared" si="294"/>
        <v>E316</v>
      </c>
      <c r="P879" s="4"/>
      <c r="Q879" s="245">
        <f t="shared" si="286"/>
        <v>0</v>
      </c>
      <c r="S879" s="243"/>
      <c r="T879" s="243"/>
      <c r="V879" s="243"/>
      <c r="W879" s="243"/>
      <c r="Y879" s="243"/>
    </row>
    <row r="880" spans="1:25" outlineLevel="2" x14ac:dyDescent="0.25">
      <c r="A880" s="3" t="s">
        <v>134</v>
      </c>
      <c r="B880" s="3" t="str">
        <f t="shared" si="291"/>
        <v>E316 STM Misc, Ferndale-9</v>
      </c>
      <c r="C880" s="3" t="s">
        <v>9</v>
      </c>
      <c r="D880" s="3"/>
      <c r="E880" s="256">
        <v>43738</v>
      </c>
      <c r="F880" s="61">
        <v>62866</v>
      </c>
      <c r="G880" s="300">
        <v>1.8599999999999998E-2</v>
      </c>
      <c r="H880" s="62">
        <v>97.44</v>
      </c>
      <c r="I880" s="276">
        <f t="shared" si="292"/>
        <v>62866</v>
      </c>
      <c r="J880" s="300">
        <v>1.8599999999999998E-2</v>
      </c>
      <c r="K880" s="61">
        <f t="shared" si="293"/>
        <v>97.442299999999989</v>
      </c>
      <c r="L880" s="62">
        <f t="shared" si="284"/>
        <v>0</v>
      </c>
      <c r="M880" t="s">
        <v>10</v>
      </c>
      <c r="O880" s="3" t="str">
        <f t="shared" si="294"/>
        <v>E316</v>
      </c>
      <c r="P880" s="4"/>
      <c r="Q880" s="245">
        <f t="shared" si="286"/>
        <v>0</v>
      </c>
      <c r="S880" s="243"/>
      <c r="T880" s="243"/>
      <c r="V880" s="243"/>
      <c r="W880" s="243"/>
      <c r="Y880" s="243"/>
    </row>
    <row r="881" spans="1:25" outlineLevel="2" x14ac:dyDescent="0.25">
      <c r="A881" s="3" t="s">
        <v>134</v>
      </c>
      <c r="B881" s="3" t="str">
        <f t="shared" si="291"/>
        <v>E316 STM Misc, Ferndale-10</v>
      </c>
      <c r="C881" s="3" t="s">
        <v>9</v>
      </c>
      <c r="D881" s="3"/>
      <c r="E881" s="256">
        <v>43769</v>
      </c>
      <c r="F881" s="61">
        <v>62866</v>
      </c>
      <c r="G881" s="300">
        <v>1.8599999999999998E-2</v>
      </c>
      <c r="H881" s="62">
        <v>97.44</v>
      </c>
      <c r="I881" s="276">
        <f t="shared" si="292"/>
        <v>62866</v>
      </c>
      <c r="J881" s="300">
        <v>1.8599999999999998E-2</v>
      </c>
      <c r="K881" s="61">
        <f t="shared" si="293"/>
        <v>97.442299999999989</v>
      </c>
      <c r="L881" s="62">
        <f t="shared" si="284"/>
        <v>0</v>
      </c>
      <c r="M881" t="s">
        <v>10</v>
      </c>
      <c r="O881" s="3" t="str">
        <f t="shared" si="294"/>
        <v>E316</v>
      </c>
      <c r="P881" s="4"/>
      <c r="Q881" s="245">
        <f t="shared" si="286"/>
        <v>0</v>
      </c>
      <c r="S881" s="243"/>
      <c r="T881" s="243"/>
      <c r="V881" s="243"/>
      <c r="W881" s="243"/>
      <c r="Y881" s="243"/>
    </row>
    <row r="882" spans="1:25" outlineLevel="2" x14ac:dyDescent="0.25">
      <c r="A882" s="3" t="s">
        <v>134</v>
      </c>
      <c r="B882" s="3" t="str">
        <f t="shared" si="291"/>
        <v>E316 STM Misc, Ferndale-11</v>
      </c>
      <c r="C882" s="3" t="s">
        <v>9</v>
      </c>
      <c r="D882" s="3"/>
      <c r="E882" s="256">
        <v>43799</v>
      </c>
      <c r="F882" s="61">
        <v>62866</v>
      </c>
      <c r="G882" s="300">
        <v>1.8599999999999998E-2</v>
      </c>
      <c r="H882" s="62">
        <v>97.44</v>
      </c>
      <c r="I882" s="276">
        <f t="shared" si="292"/>
        <v>62866</v>
      </c>
      <c r="J882" s="300">
        <v>1.8599999999999998E-2</v>
      </c>
      <c r="K882" s="61">
        <f t="shared" si="293"/>
        <v>97.442299999999989</v>
      </c>
      <c r="L882" s="62">
        <f t="shared" si="284"/>
        <v>0</v>
      </c>
      <c r="M882" t="s">
        <v>10</v>
      </c>
      <c r="O882" s="3" t="str">
        <f t="shared" si="294"/>
        <v>E316</v>
      </c>
      <c r="P882" s="4"/>
      <c r="Q882" s="245">
        <f t="shared" si="286"/>
        <v>0</v>
      </c>
      <c r="S882" s="243"/>
      <c r="T882" s="243"/>
      <c r="V882" s="243"/>
      <c r="W882" s="243"/>
      <c r="Y882" s="243"/>
    </row>
    <row r="883" spans="1:25" outlineLevel="2" x14ac:dyDescent="0.25">
      <c r="A883" s="3" t="s">
        <v>134</v>
      </c>
      <c r="B883" s="3" t="str">
        <f t="shared" si="291"/>
        <v>E316 STM Misc, Ferndale-12</v>
      </c>
      <c r="C883" s="3" t="s">
        <v>9</v>
      </c>
      <c r="D883" s="3"/>
      <c r="E883" s="256">
        <v>43830</v>
      </c>
      <c r="F883" s="61">
        <v>62866</v>
      </c>
      <c r="G883" s="300">
        <v>1.8599999999999998E-2</v>
      </c>
      <c r="H883" s="62">
        <v>97.44</v>
      </c>
      <c r="I883" s="276">
        <f t="shared" si="292"/>
        <v>62866</v>
      </c>
      <c r="J883" s="300">
        <v>1.8599999999999998E-2</v>
      </c>
      <c r="K883" s="61">
        <f t="shared" si="293"/>
        <v>97.442299999999989</v>
      </c>
      <c r="L883" s="62">
        <f t="shared" si="284"/>
        <v>0</v>
      </c>
      <c r="M883" t="s">
        <v>10</v>
      </c>
      <c r="O883" s="3" t="str">
        <f t="shared" si="294"/>
        <v>E316</v>
      </c>
      <c r="P883" s="4"/>
      <c r="Q883" s="245">
        <f t="shared" si="286"/>
        <v>0</v>
      </c>
      <c r="S883" s="243"/>
      <c r="T883" s="243"/>
      <c r="V883" s="243"/>
      <c r="W883" s="243"/>
      <c r="Y883" s="243"/>
    </row>
    <row r="884" spans="1:25" outlineLevel="2" x14ac:dyDescent="0.25">
      <c r="A884" s="3" t="s">
        <v>134</v>
      </c>
      <c r="B884" s="3" t="str">
        <f t="shared" si="291"/>
        <v>E316 STM Misc, Ferndale-1</v>
      </c>
      <c r="C884" s="3" t="s">
        <v>9</v>
      </c>
      <c r="D884" s="3"/>
      <c r="E884" s="256">
        <v>43861</v>
      </c>
      <c r="F884" s="61">
        <v>62866</v>
      </c>
      <c r="G884" s="300">
        <v>1.8599999999999998E-2</v>
      </c>
      <c r="H884" s="62">
        <v>97.44</v>
      </c>
      <c r="I884" s="276">
        <f t="shared" si="292"/>
        <v>62866</v>
      </c>
      <c r="J884" s="300">
        <v>1.8599999999999998E-2</v>
      </c>
      <c r="K884" s="61">
        <f t="shared" si="293"/>
        <v>97.442299999999989</v>
      </c>
      <c r="L884" s="62">
        <f t="shared" si="284"/>
        <v>0</v>
      </c>
      <c r="M884" t="s">
        <v>10</v>
      </c>
      <c r="O884" s="3" t="str">
        <f t="shared" si="294"/>
        <v>E316</v>
      </c>
      <c r="P884" s="4"/>
      <c r="Q884" s="245">
        <f t="shared" si="286"/>
        <v>0</v>
      </c>
      <c r="S884" s="243"/>
      <c r="T884" s="243"/>
      <c r="V884" s="243"/>
      <c r="W884" s="243"/>
      <c r="Y884" s="243"/>
    </row>
    <row r="885" spans="1:25" outlineLevel="2" x14ac:dyDescent="0.25">
      <c r="A885" s="3" t="s">
        <v>134</v>
      </c>
      <c r="B885" s="3" t="str">
        <f t="shared" si="291"/>
        <v>E316 STM Misc, Ferndale-2</v>
      </c>
      <c r="C885" s="3" t="s">
        <v>9</v>
      </c>
      <c r="D885" s="3"/>
      <c r="E885" s="256">
        <v>43889</v>
      </c>
      <c r="F885" s="61">
        <v>62866</v>
      </c>
      <c r="G885" s="300">
        <v>1.8599999999999998E-2</v>
      </c>
      <c r="H885" s="62">
        <v>97.44</v>
      </c>
      <c r="I885" s="276">
        <f t="shared" si="292"/>
        <v>62866</v>
      </c>
      <c r="J885" s="300">
        <v>1.8599999999999998E-2</v>
      </c>
      <c r="K885" s="61">
        <f t="shared" si="293"/>
        <v>97.442299999999989</v>
      </c>
      <c r="L885" s="62">
        <f t="shared" si="284"/>
        <v>0</v>
      </c>
      <c r="M885" t="s">
        <v>10</v>
      </c>
      <c r="O885" s="3" t="str">
        <f t="shared" si="294"/>
        <v>E316</v>
      </c>
      <c r="P885" s="4"/>
      <c r="Q885" s="245">
        <f t="shared" si="286"/>
        <v>0</v>
      </c>
      <c r="S885" s="243"/>
      <c r="T885" s="243"/>
      <c r="V885" s="243"/>
      <c r="W885" s="243"/>
      <c r="Y885" s="243"/>
    </row>
    <row r="886" spans="1:25" outlineLevel="2" x14ac:dyDescent="0.25">
      <c r="A886" s="3" t="s">
        <v>134</v>
      </c>
      <c r="B886" s="3" t="str">
        <f t="shared" si="291"/>
        <v>E316 STM Misc, Ferndale-3</v>
      </c>
      <c r="C886" s="3" t="s">
        <v>9</v>
      </c>
      <c r="D886" s="3"/>
      <c r="E886" s="256">
        <v>43921</v>
      </c>
      <c r="F886" s="61">
        <v>62866</v>
      </c>
      <c r="G886" s="300">
        <v>1.8599999999999998E-2</v>
      </c>
      <c r="H886" s="62">
        <v>97.44</v>
      </c>
      <c r="I886" s="276">
        <f t="shared" si="292"/>
        <v>62866</v>
      </c>
      <c r="J886" s="300">
        <v>1.8599999999999998E-2</v>
      </c>
      <c r="K886" s="61">
        <f t="shared" si="293"/>
        <v>97.442299999999989</v>
      </c>
      <c r="L886" s="62">
        <f t="shared" si="284"/>
        <v>0</v>
      </c>
      <c r="M886" t="s">
        <v>10</v>
      </c>
      <c r="O886" s="3" t="str">
        <f t="shared" si="294"/>
        <v>E316</v>
      </c>
      <c r="P886" s="4"/>
      <c r="Q886" s="245">
        <f t="shared" si="286"/>
        <v>0</v>
      </c>
      <c r="S886" s="243"/>
      <c r="T886" s="243"/>
      <c r="V886" s="243"/>
      <c r="W886" s="243"/>
      <c r="Y886" s="243"/>
    </row>
    <row r="887" spans="1:25" outlineLevel="2" x14ac:dyDescent="0.25">
      <c r="A887" s="3" t="s">
        <v>134</v>
      </c>
      <c r="B887" s="3" t="str">
        <f t="shared" si="291"/>
        <v>E316 STM Misc, Ferndale-4</v>
      </c>
      <c r="C887" s="3" t="s">
        <v>9</v>
      </c>
      <c r="D887" s="3"/>
      <c r="E887" s="256">
        <v>43951</v>
      </c>
      <c r="F887" s="61">
        <v>62866</v>
      </c>
      <c r="G887" s="300">
        <v>1.8599999999999998E-2</v>
      </c>
      <c r="H887" s="62">
        <v>97.44</v>
      </c>
      <c r="I887" s="276">
        <f t="shared" si="292"/>
        <v>62866</v>
      </c>
      <c r="J887" s="300">
        <v>1.8599999999999998E-2</v>
      </c>
      <c r="K887" s="61">
        <f t="shared" si="293"/>
        <v>97.442299999999989</v>
      </c>
      <c r="L887" s="62">
        <f t="shared" si="284"/>
        <v>0</v>
      </c>
      <c r="M887" t="s">
        <v>10</v>
      </c>
      <c r="O887" s="3" t="str">
        <f t="shared" si="294"/>
        <v>E316</v>
      </c>
      <c r="P887" s="4"/>
      <c r="Q887" s="245">
        <f t="shared" si="286"/>
        <v>0</v>
      </c>
      <c r="S887" s="243"/>
      <c r="T887" s="243"/>
      <c r="V887" s="243"/>
      <c r="W887" s="243"/>
      <c r="Y887" s="243"/>
    </row>
    <row r="888" spans="1:25" outlineLevel="2" x14ac:dyDescent="0.25">
      <c r="A888" s="3" t="s">
        <v>134</v>
      </c>
      <c r="B888" s="3" t="str">
        <f t="shared" si="291"/>
        <v>E316 STM Misc, Ferndale-5</v>
      </c>
      <c r="C888" s="3" t="s">
        <v>9</v>
      </c>
      <c r="D888" s="3"/>
      <c r="E888" s="256">
        <v>43982</v>
      </c>
      <c r="F888" s="61">
        <v>62866</v>
      </c>
      <c r="G888" s="300">
        <v>1.8599999999999998E-2</v>
      </c>
      <c r="H888" s="62">
        <v>97.44</v>
      </c>
      <c r="I888" s="276">
        <f t="shared" si="292"/>
        <v>62866</v>
      </c>
      <c r="J888" s="300">
        <v>1.8599999999999998E-2</v>
      </c>
      <c r="K888" s="61">
        <f t="shared" si="293"/>
        <v>97.442299999999989</v>
      </c>
      <c r="L888" s="62">
        <f t="shared" si="284"/>
        <v>0</v>
      </c>
      <c r="M888" t="s">
        <v>10</v>
      </c>
      <c r="O888" s="3" t="str">
        <f t="shared" si="294"/>
        <v>E316</v>
      </c>
      <c r="P888" s="4"/>
      <c r="Q888" s="245">
        <f t="shared" si="286"/>
        <v>0</v>
      </c>
      <c r="S888" s="243"/>
      <c r="T888" s="243"/>
      <c r="V888" s="243"/>
      <c r="W888" s="243"/>
      <c r="Y888" s="243"/>
    </row>
    <row r="889" spans="1:25" outlineLevel="2" x14ac:dyDescent="0.25">
      <c r="A889" s="3" t="s">
        <v>134</v>
      </c>
      <c r="B889" s="3" t="str">
        <f t="shared" si="291"/>
        <v>E316 STM Misc, Ferndale-6</v>
      </c>
      <c r="C889" s="3" t="s">
        <v>9</v>
      </c>
      <c r="D889" s="3"/>
      <c r="E889" s="256">
        <v>44012</v>
      </c>
      <c r="F889" s="61">
        <v>62866</v>
      </c>
      <c r="G889" s="300">
        <v>1.8599999999999998E-2</v>
      </c>
      <c r="H889" s="62">
        <v>97.44</v>
      </c>
      <c r="I889" s="276">
        <f t="shared" si="292"/>
        <v>62866</v>
      </c>
      <c r="J889" s="300">
        <v>1.8599999999999998E-2</v>
      </c>
      <c r="K889" s="61">
        <f t="shared" si="293"/>
        <v>97.442299999999989</v>
      </c>
      <c r="L889" s="62">
        <f t="shared" si="284"/>
        <v>0</v>
      </c>
      <c r="M889" t="s">
        <v>10</v>
      </c>
      <c r="O889" s="3" t="str">
        <f t="shared" si="294"/>
        <v>E316</v>
      </c>
      <c r="P889" s="4"/>
      <c r="Q889" s="245">
        <f t="shared" si="286"/>
        <v>62866</v>
      </c>
      <c r="S889" s="243">
        <f>AVERAGE(F878:F889)-F889</f>
        <v>0</v>
      </c>
      <c r="T889" s="243">
        <f>AVERAGE(I878:I889)-I889</f>
        <v>0</v>
      </c>
      <c r="V889" s="243"/>
      <c r="W889" s="243"/>
      <c r="Y889" s="243"/>
    </row>
    <row r="890" spans="1:25" ht="15.75" outlineLevel="1" thickBot="1" x14ac:dyDescent="0.3">
      <c r="A890" s="5" t="s">
        <v>135</v>
      </c>
      <c r="C890" s="14" t="s">
        <v>12</v>
      </c>
      <c r="E890" s="255" t="s">
        <v>5</v>
      </c>
      <c r="F890" s="8"/>
      <c r="G890" s="299"/>
      <c r="H890" s="15">
        <f>SUBTOTAL(9,H878:H889)</f>
        <v>1169.2800000000002</v>
      </c>
      <c r="I890" s="275"/>
      <c r="J890" s="299"/>
      <c r="K890" s="10">
        <f>SUBTOTAL(9,K878:K889)</f>
        <v>1169.3075999999996</v>
      </c>
      <c r="L890" s="264">
        <f>SUBTOTAL(9,L878:L889)</f>
        <v>0</v>
      </c>
      <c r="O890" s="3" t="str">
        <f>LEFT(A890,5)</f>
        <v xml:space="preserve">E316 </v>
      </c>
      <c r="P890" s="4">
        <f>-L890</f>
        <v>0</v>
      </c>
      <c r="Q890" s="245">
        <f t="shared" si="286"/>
        <v>0</v>
      </c>
      <c r="S890" s="243"/>
    </row>
    <row r="891" spans="1:25" ht="15.75" outlineLevel="2" thickTop="1" x14ac:dyDescent="0.25">
      <c r="A891" s="3" t="s">
        <v>136</v>
      </c>
      <c r="B891" s="3" t="str">
        <f t="shared" ref="B891:B902" si="295">CONCATENATE(A891,"-",MONTH(E891))</f>
        <v>E316 STM Misc, Fred 1/APC-7</v>
      </c>
      <c r="C891" s="3" t="s">
        <v>9</v>
      </c>
      <c r="D891" s="3"/>
      <c r="E891" s="256">
        <v>43676</v>
      </c>
      <c r="F891" s="61">
        <v>336377.91000000003</v>
      </c>
      <c r="G891" s="300">
        <v>2.5500000000000002E-2</v>
      </c>
      <c r="H891" s="62">
        <v>714.8</v>
      </c>
      <c r="I891" s="276">
        <f t="shared" ref="I891:I902" si="296">VLOOKUP(CONCATENATE(A891,"-6"),$B$8:$F$2996,5,FALSE)</f>
        <v>336377.91000000003</v>
      </c>
      <c r="J891" s="300">
        <v>2.5500000000000002E-2</v>
      </c>
      <c r="K891" s="59">
        <f t="shared" ref="K891:K902" si="297">I891*J891/12</f>
        <v>714.8030587500001</v>
      </c>
      <c r="L891" s="62">
        <f t="shared" si="284"/>
        <v>0</v>
      </c>
      <c r="M891" t="s">
        <v>10</v>
      </c>
      <c r="O891" s="3" t="str">
        <f t="shared" ref="O891:O902" si="298">LEFT(A891,4)</f>
        <v>E316</v>
      </c>
      <c r="P891" s="4"/>
      <c r="Q891" s="245">
        <f t="shared" si="286"/>
        <v>0</v>
      </c>
      <c r="S891" s="243"/>
      <c r="T891" s="243"/>
      <c r="V891" s="243"/>
      <c r="W891" s="243"/>
      <c r="Y891" s="243"/>
    </row>
    <row r="892" spans="1:25" outlineLevel="2" x14ac:dyDescent="0.25">
      <c r="A892" s="3" t="s">
        <v>136</v>
      </c>
      <c r="B892" s="3" t="str">
        <f t="shared" si="295"/>
        <v>E316 STM Misc, Fred 1/APC-8</v>
      </c>
      <c r="C892" s="3" t="s">
        <v>9</v>
      </c>
      <c r="D892" s="3"/>
      <c r="E892" s="256">
        <v>43708</v>
      </c>
      <c r="F892" s="61">
        <v>336377.91000000003</v>
      </c>
      <c r="G892" s="300">
        <v>2.5500000000000002E-2</v>
      </c>
      <c r="H892" s="62">
        <v>714.8</v>
      </c>
      <c r="I892" s="276">
        <f t="shared" si="296"/>
        <v>336377.91000000003</v>
      </c>
      <c r="J892" s="300">
        <v>2.5500000000000002E-2</v>
      </c>
      <c r="K892" s="61">
        <f t="shared" si="297"/>
        <v>714.8030587500001</v>
      </c>
      <c r="L892" s="62">
        <f t="shared" si="284"/>
        <v>0</v>
      </c>
      <c r="M892" t="s">
        <v>10</v>
      </c>
      <c r="O892" s="3" t="str">
        <f t="shared" si="298"/>
        <v>E316</v>
      </c>
      <c r="P892" s="4"/>
      <c r="Q892" s="245">
        <f t="shared" si="286"/>
        <v>0</v>
      </c>
      <c r="S892" s="243"/>
      <c r="T892" s="243"/>
      <c r="V892" s="243"/>
      <c r="W892" s="243"/>
      <c r="Y892" s="243"/>
    </row>
    <row r="893" spans="1:25" outlineLevel="2" x14ac:dyDescent="0.25">
      <c r="A893" s="3" t="s">
        <v>136</v>
      </c>
      <c r="B893" s="3" t="str">
        <f t="shared" si="295"/>
        <v>E316 STM Misc, Fred 1/APC-9</v>
      </c>
      <c r="C893" s="3" t="s">
        <v>9</v>
      </c>
      <c r="D893" s="3"/>
      <c r="E893" s="256">
        <v>43738</v>
      </c>
      <c r="F893" s="61">
        <v>336377.91000000003</v>
      </c>
      <c r="G893" s="300">
        <v>2.5500000000000002E-2</v>
      </c>
      <c r="H893" s="62">
        <v>714.8</v>
      </c>
      <c r="I893" s="276">
        <f t="shared" si="296"/>
        <v>336377.91000000003</v>
      </c>
      <c r="J893" s="300">
        <v>2.5500000000000002E-2</v>
      </c>
      <c r="K893" s="61">
        <f t="shared" si="297"/>
        <v>714.8030587500001</v>
      </c>
      <c r="L893" s="62">
        <f t="shared" si="284"/>
        <v>0</v>
      </c>
      <c r="M893" t="s">
        <v>10</v>
      </c>
      <c r="O893" s="3" t="str">
        <f t="shared" si="298"/>
        <v>E316</v>
      </c>
      <c r="P893" s="4"/>
      <c r="Q893" s="245">
        <f t="shared" si="286"/>
        <v>0</v>
      </c>
      <c r="S893" s="243"/>
      <c r="T893" s="243"/>
      <c r="V893" s="243"/>
      <c r="W893" s="243"/>
      <c r="Y893" s="243"/>
    </row>
    <row r="894" spans="1:25" outlineLevel="2" x14ac:dyDescent="0.25">
      <c r="A894" s="3" t="s">
        <v>136</v>
      </c>
      <c r="B894" s="3" t="str">
        <f t="shared" si="295"/>
        <v>E316 STM Misc, Fred 1/APC-10</v>
      </c>
      <c r="C894" s="3" t="s">
        <v>9</v>
      </c>
      <c r="D894" s="3"/>
      <c r="E894" s="256">
        <v>43769</v>
      </c>
      <c r="F894" s="61">
        <v>336377.91000000003</v>
      </c>
      <c r="G894" s="300">
        <v>2.5500000000000002E-2</v>
      </c>
      <c r="H894" s="62">
        <v>714.8</v>
      </c>
      <c r="I894" s="276">
        <f t="shared" si="296"/>
        <v>336377.91000000003</v>
      </c>
      <c r="J894" s="300">
        <v>2.5500000000000002E-2</v>
      </c>
      <c r="K894" s="61">
        <f t="shared" si="297"/>
        <v>714.8030587500001</v>
      </c>
      <c r="L894" s="62">
        <f t="shared" si="284"/>
        <v>0</v>
      </c>
      <c r="M894" t="s">
        <v>10</v>
      </c>
      <c r="O894" s="3" t="str">
        <f t="shared" si="298"/>
        <v>E316</v>
      </c>
      <c r="P894" s="4"/>
      <c r="Q894" s="245">
        <f t="shared" si="286"/>
        <v>0</v>
      </c>
      <c r="S894" s="243"/>
      <c r="T894" s="243"/>
      <c r="V894" s="243"/>
      <c r="W894" s="243"/>
      <c r="Y894" s="243"/>
    </row>
    <row r="895" spans="1:25" outlineLevel="2" x14ac:dyDescent="0.25">
      <c r="A895" s="3" t="s">
        <v>136</v>
      </c>
      <c r="B895" s="3" t="str">
        <f t="shared" si="295"/>
        <v>E316 STM Misc, Fred 1/APC-11</v>
      </c>
      <c r="C895" s="3" t="s">
        <v>9</v>
      </c>
      <c r="D895" s="3"/>
      <c r="E895" s="256">
        <v>43799</v>
      </c>
      <c r="F895" s="61">
        <v>336377.91000000003</v>
      </c>
      <c r="G895" s="300">
        <v>2.5500000000000002E-2</v>
      </c>
      <c r="H895" s="62">
        <v>714.8</v>
      </c>
      <c r="I895" s="276">
        <f t="shared" si="296"/>
        <v>336377.91000000003</v>
      </c>
      <c r="J895" s="300">
        <v>2.5500000000000002E-2</v>
      </c>
      <c r="K895" s="61">
        <f t="shared" si="297"/>
        <v>714.8030587500001</v>
      </c>
      <c r="L895" s="62">
        <f t="shared" si="284"/>
        <v>0</v>
      </c>
      <c r="M895" t="s">
        <v>10</v>
      </c>
      <c r="O895" s="3" t="str">
        <f t="shared" si="298"/>
        <v>E316</v>
      </c>
      <c r="P895" s="4"/>
      <c r="Q895" s="245">
        <f t="shared" si="286"/>
        <v>0</v>
      </c>
      <c r="S895" s="243"/>
      <c r="T895" s="243"/>
      <c r="V895" s="243"/>
      <c r="W895" s="243"/>
      <c r="Y895" s="243"/>
    </row>
    <row r="896" spans="1:25" outlineLevel="2" x14ac:dyDescent="0.25">
      <c r="A896" s="3" t="s">
        <v>136</v>
      </c>
      <c r="B896" s="3" t="str">
        <f t="shared" si="295"/>
        <v>E316 STM Misc, Fred 1/APC-12</v>
      </c>
      <c r="C896" s="3" t="s">
        <v>9</v>
      </c>
      <c r="D896" s="3"/>
      <c r="E896" s="256">
        <v>43830</v>
      </c>
      <c r="F896" s="61">
        <v>336377.91000000003</v>
      </c>
      <c r="G896" s="300">
        <v>2.5500000000000002E-2</v>
      </c>
      <c r="H896" s="62">
        <v>714.8</v>
      </c>
      <c r="I896" s="276">
        <f t="shared" si="296"/>
        <v>336377.91000000003</v>
      </c>
      <c r="J896" s="300">
        <v>2.5500000000000002E-2</v>
      </c>
      <c r="K896" s="61">
        <f t="shared" si="297"/>
        <v>714.8030587500001</v>
      </c>
      <c r="L896" s="62">
        <f t="shared" si="284"/>
        <v>0</v>
      </c>
      <c r="M896" t="s">
        <v>10</v>
      </c>
      <c r="O896" s="3" t="str">
        <f t="shared" si="298"/>
        <v>E316</v>
      </c>
      <c r="P896" s="4"/>
      <c r="Q896" s="245">
        <f t="shared" si="286"/>
        <v>0</v>
      </c>
      <c r="S896" s="243"/>
      <c r="T896" s="243"/>
      <c r="V896" s="243"/>
      <c r="W896" s="243"/>
      <c r="Y896" s="243"/>
    </row>
    <row r="897" spans="1:25" outlineLevel="2" x14ac:dyDescent="0.25">
      <c r="A897" s="3" t="s">
        <v>136</v>
      </c>
      <c r="B897" s="3" t="str">
        <f t="shared" si="295"/>
        <v>E316 STM Misc, Fred 1/APC-1</v>
      </c>
      <c r="C897" s="3" t="s">
        <v>9</v>
      </c>
      <c r="D897" s="3"/>
      <c r="E897" s="256">
        <v>43861</v>
      </c>
      <c r="F897" s="61">
        <v>336377.91000000003</v>
      </c>
      <c r="G897" s="300">
        <v>2.5500000000000002E-2</v>
      </c>
      <c r="H897" s="62">
        <v>714.8</v>
      </c>
      <c r="I897" s="276">
        <f t="shared" si="296"/>
        <v>336377.91000000003</v>
      </c>
      <c r="J897" s="300">
        <v>2.5500000000000002E-2</v>
      </c>
      <c r="K897" s="61">
        <f t="shared" si="297"/>
        <v>714.8030587500001</v>
      </c>
      <c r="L897" s="62">
        <f t="shared" si="284"/>
        <v>0</v>
      </c>
      <c r="M897" t="s">
        <v>10</v>
      </c>
      <c r="O897" s="3" t="str">
        <f t="shared" si="298"/>
        <v>E316</v>
      </c>
      <c r="P897" s="4"/>
      <c r="Q897" s="245">
        <f t="shared" si="286"/>
        <v>0</v>
      </c>
      <c r="S897" s="243"/>
      <c r="T897" s="243"/>
      <c r="V897" s="243"/>
      <c r="W897" s="243"/>
      <c r="Y897" s="243"/>
    </row>
    <row r="898" spans="1:25" outlineLevel="2" x14ac:dyDescent="0.25">
      <c r="A898" s="3" t="s">
        <v>136</v>
      </c>
      <c r="B898" s="3" t="str">
        <f t="shared" si="295"/>
        <v>E316 STM Misc, Fred 1/APC-2</v>
      </c>
      <c r="C898" s="3" t="s">
        <v>9</v>
      </c>
      <c r="D898" s="3"/>
      <c r="E898" s="256">
        <v>43889</v>
      </c>
      <c r="F898" s="61">
        <v>336377.91000000003</v>
      </c>
      <c r="G898" s="300">
        <v>2.5500000000000002E-2</v>
      </c>
      <c r="H898" s="62">
        <v>714.8</v>
      </c>
      <c r="I898" s="276">
        <f t="shared" si="296"/>
        <v>336377.91000000003</v>
      </c>
      <c r="J898" s="300">
        <v>2.5500000000000002E-2</v>
      </c>
      <c r="K898" s="61">
        <f t="shared" si="297"/>
        <v>714.8030587500001</v>
      </c>
      <c r="L898" s="62">
        <f t="shared" si="284"/>
        <v>0</v>
      </c>
      <c r="M898" t="s">
        <v>10</v>
      </c>
      <c r="O898" s="3" t="str">
        <f t="shared" si="298"/>
        <v>E316</v>
      </c>
      <c r="P898" s="4"/>
      <c r="Q898" s="245">
        <f t="shared" si="286"/>
        <v>0</v>
      </c>
      <c r="S898" s="243"/>
      <c r="T898" s="243"/>
      <c r="V898" s="243"/>
      <c r="W898" s="243"/>
      <c r="Y898" s="243"/>
    </row>
    <row r="899" spans="1:25" outlineLevel="2" x14ac:dyDescent="0.25">
      <c r="A899" s="3" t="s">
        <v>136</v>
      </c>
      <c r="B899" s="3" t="str">
        <f t="shared" si="295"/>
        <v>E316 STM Misc, Fred 1/APC-3</v>
      </c>
      <c r="C899" s="3" t="s">
        <v>9</v>
      </c>
      <c r="D899" s="3"/>
      <c r="E899" s="256">
        <v>43921</v>
      </c>
      <c r="F899" s="61">
        <v>336377.91000000003</v>
      </c>
      <c r="G899" s="300">
        <v>2.5500000000000002E-2</v>
      </c>
      <c r="H899" s="62">
        <v>714.8</v>
      </c>
      <c r="I899" s="276">
        <f t="shared" si="296"/>
        <v>336377.91000000003</v>
      </c>
      <c r="J899" s="300">
        <v>2.5500000000000002E-2</v>
      </c>
      <c r="K899" s="61">
        <f t="shared" si="297"/>
        <v>714.8030587500001</v>
      </c>
      <c r="L899" s="62">
        <f t="shared" si="284"/>
        <v>0</v>
      </c>
      <c r="M899" t="s">
        <v>10</v>
      </c>
      <c r="O899" s="3" t="str">
        <f t="shared" si="298"/>
        <v>E316</v>
      </c>
      <c r="P899" s="4"/>
      <c r="Q899" s="245">
        <f t="shared" si="286"/>
        <v>0</v>
      </c>
      <c r="S899" s="243"/>
      <c r="T899" s="243"/>
      <c r="V899" s="243"/>
      <c r="W899" s="243"/>
      <c r="Y899" s="243"/>
    </row>
    <row r="900" spans="1:25" outlineLevel="2" x14ac:dyDescent="0.25">
      <c r="A900" s="3" t="s">
        <v>136</v>
      </c>
      <c r="B900" s="3" t="str">
        <f t="shared" si="295"/>
        <v>E316 STM Misc, Fred 1/APC-4</v>
      </c>
      <c r="C900" s="3" t="s">
        <v>9</v>
      </c>
      <c r="D900" s="3"/>
      <c r="E900" s="256">
        <v>43951</v>
      </c>
      <c r="F900" s="61">
        <v>336377.91000000003</v>
      </c>
      <c r="G900" s="300">
        <v>2.5500000000000002E-2</v>
      </c>
      <c r="H900" s="62">
        <v>714.8</v>
      </c>
      <c r="I900" s="276">
        <f t="shared" si="296"/>
        <v>336377.91000000003</v>
      </c>
      <c r="J900" s="300">
        <v>2.5500000000000002E-2</v>
      </c>
      <c r="K900" s="61">
        <f t="shared" si="297"/>
        <v>714.8030587500001</v>
      </c>
      <c r="L900" s="62">
        <f t="shared" si="284"/>
        <v>0</v>
      </c>
      <c r="M900" t="s">
        <v>10</v>
      </c>
      <c r="O900" s="3" t="str">
        <f t="shared" si="298"/>
        <v>E316</v>
      </c>
      <c r="P900" s="4"/>
      <c r="Q900" s="245">
        <f t="shared" si="286"/>
        <v>0</v>
      </c>
      <c r="S900" s="243"/>
      <c r="T900" s="243"/>
      <c r="V900" s="243"/>
      <c r="W900" s="243"/>
      <c r="Y900" s="243"/>
    </row>
    <row r="901" spans="1:25" outlineLevel="2" x14ac:dyDescent="0.25">
      <c r="A901" s="3" t="s">
        <v>136</v>
      </c>
      <c r="B901" s="3" t="str">
        <f t="shared" si="295"/>
        <v>E316 STM Misc, Fred 1/APC-5</v>
      </c>
      <c r="C901" s="3" t="s">
        <v>9</v>
      </c>
      <c r="D901" s="3"/>
      <c r="E901" s="256">
        <v>43982</v>
      </c>
      <c r="F901" s="61">
        <v>336377.91000000003</v>
      </c>
      <c r="G901" s="300">
        <v>2.5500000000000002E-2</v>
      </c>
      <c r="H901" s="62">
        <v>714.8</v>
      </c>
      <c r="I901" s="276">
        <f t="shared" si="296"/>
        <v>336377.91000000003</v>
      </c>
      <c r="J901" s="300">
        <v>2.5500000000000002E-2</v>
      </c>
      <c r="K901" s="61">
        <f t="shared" si="297"/>
        <v>714.8030587500001</v>
      </c>
      <c r="L901" s="62">
        <f t="shared" si="284"/>
        <v>0</v>
      </c>
      <c r="M901" t="s">
        <v>10</v>
      </c>
      <c r="O901" s="3" t="str">
        <f t="shared" si="298"/>
        <v>E316</v>
      </c>
      <c r="P901" s="4"/>
      <c r="Q901" s="245">
        <f t="shared" si="286"/>
        <v>0</v>
      </c>
      <c r="S901" s="243"/>
      <c r="T901" s="243"/>
      <c r="V901" s="243"/>
      <c r="W901" s="243"/>
      <c r="Y901" s="243"/>
    </row>
    <row r="902" spans="1:25" outlineLevel="2" x14ac:dyDescent="0.25">
      <c r="A902" s="3" t="s">
        <v>136</v>
      </c>
      <c r="B902" s="3" t="str">
        <f t="shared" si="295"/>
        <v>E316 STM Misc, Fred 1/APC-6</v>
      </c>
      <c r="C902" s="3" t="s">
        <v>9</v>
      </c>
      <c r="D902" s="3"/>
      <c r="E902" s="256">
        <v>44012</v>
      </c>
      <c r="F902" s="61">
        <v>336377.91000000003</v>
      </c>
      <c r="G902" s="300">
        <v>2.5500000000000002E-2</v>
      </c>
      <c r="H902" s="62">
        <v>714.8</v>
      </c>
      <c r="I902" s="276">
        <f t="shared" si="296"/>
        <v>336377.91000000003</v>
      </c>
      <c r="J902" s="300">
        <v>2.5500000000000002E-2</v>
      </c>
      <c r="K902" s="61">
        <f t="shared" si="297"/>
        <v>714.8030587500001</v>
      </c>
      <c r="L902" s="62">
        <f t="shared" si="284"/>
        <v>0</v>
      </c>
      <c r="M902" t="s">
        <v>10</v>
      </c>
      <c r="O902" s="3" t="str">
        <f t="shared" si="298"/>
        <v>E316</v>
      </c>
      <c r="P902" s="4"/>
      <c r="Q902" s="245">
        <f t="shared" si="286"/>
        <v>336377.91000000003</v>
      </c>
      <c r="S902" s="243">
        <f>AVERAGE(F891:F902)-F902</f>
        <v>0</v>
      </c>
      <c r="T902" s="243">
        <f>AVERAGE(I891:I902)-I902</f>
        <v>0</v>
      </c>
      <c r="V902" s="243"/>
      <c r="W902" s="243"/>
      <c r="Y902" s="243"/>
    </row>
    <row r="903" spans="1:25" ht="15.75" outlineLevel="1" thickBot="1" x14ac:dyDescent="0.3">
      <c r="A903" s="5" t="s">
        <v>137</v>
      </c>
      <c r="C903" s="14" t="s">
        <v>12</v>
      </c>
      <c r="E903" s="255" t="s">
        <v>5</v>
      </c>
      <c r="F903" s="8"/>
      <c r="G903" s="299"/>
      <c r="H903" s="15">
        <f>SUBTOTAL(9,H891:H902)</f>
        <v>8577.6</v>
      </c>
      <c r="I903" s="275"/>
      <c r="J903" s="299"/>
      <c r="K903" s="10">
        <f>SUBTOTAL(9,K891:K902)</f>
        <v>8577.636704999999</v>
      </c>
      <c r="L903" s="264">
        <f>SUBTOTAL(9,L891:L902)</f>
        <v>0</v>
      </c>
      <c r="O903" s="3" t="str">
        <f>LEFT(A903,5)</f>
        <v xml:space="preserve">E316 </v>
      </c>
      <c r="P903" s="4">
        <f>-L903</f>
        <v>0</v>
      </c>
      <c r="Q903" s="245">
        <f t="shared" si="286"/>
        <v>0</v>
      </c>
      <c r="S903" s="243"/>
    </row>
    <row r="904" spans="1:25" ht="15.75" outlineLevel="2" thickTop="1" x14ac:dyDescent="0.25">
      <c r="A904" s="3" t="s">
        <v>138</v>
      </c>
      <c r="B904" s="3" t="str">
        <f t="shared" ref="B904:B915" si="299">CONCATENATE(A904,"-",MONTH(E904))</f>
        <v>E316 STM Misc, Goldendale OP-7</v>
      </c>
      <c r="C904" s="3" t="s">
        <v>9</v>
      </c>
      <c r="D904" s="3"/>
      <c r="E904" s="256">
        <v>43676</v>
      </c>
      <c r="F904" s="61">
        <v>6163</v>
      </c>
      <c r="G904" s="300">
        <v>8.7999999999999988E-3</v>
      </c>
      <c r="H904" s="62">
        <v>4.5199999999999996</v>
      </c>
      <c r="I904" s="276">
        <f t="shared" ref="I904:I915" si="300">VLOOKUP(CONCATENATE(A904,"-6"),$B$8:$F$2996,5,FALSE)</f>
        <v>6163</v>
      </c>
      <c r="J904" s="300">
        <v>8.7999999999999988E-3</v>
      </c>
      <c r="K904" s="59">
        <f t="shared" ref="K904:K915" si="301">I904*J904/12</f>
        <v>4.5195333333333325</v>
      </c>
      <c r="L904" s="62">
        <f t="shared" si="284"/>
        <v>0</v>
      </c>
      <c r="M904" t="s">
        <v>10</v>
      </c>
      <c r="O904" s="3" t="str">
        <f t="shared" ref="O904:O915" si="302">LEFT(A904,4)</f>
        <v>E316</v>
      </c>
      <c r="P904" s="4"/>
      <c r="Q904" s="245">
        <f t="shared" si="286"/>
        <v>0</v>
      </c>
      <c r="S904" s="243"/>
      <c r="T904" s="243"/>
      <c r="V904" s="243"/>
      <c r="W904" s="243"/>
      <c r="Y904" s="243"/>
    </row>
    <row r="905" spans="1:25" outlineLevel="2" x14ac:dyDescent="0.25">
      <c r="A905" s="3" t="s">
        <v>138</v>
      </c>
      <c r="B905" s="3" t="str">
        <f t="shared" si="299"/>
        <v>E316 STM Misc, Goldendale OP-8</v>
      </c>
      <c r="C905" s="3" t="s">
        <v>9</v>
      </c>
      <c r="D905" s="3"/>
      <c r="E905" s="256">
        <v>43708</v>
      </c>
      <c r="F905" s="61">
        <v>6163</v>
      </c>
      <c r="G905" s="300">
        <v>8.7999999999999988E-3</v>
      </c>
      <c r="H905" s="62">
        <v>4.5199999999999996</v>
      </c>
      <c r="I905" s="276">
        <f t="shared" si="300"/>
        <v>6163</v>
      </c>
      <c r="J905" s="300">
        <v>8.7999999999999988E-3</v>
      </c>
      <c r="K905" s="61">
        <f t="shared" si="301"/>
        <v>4.5195333333333325</v>
      </c>
      <c r="L905" s="62">
        <f t="shared" si="284"/>
        <v>0</v>
      </c>
      <c r="M905" t="s">
        <v>10</v>
      </c>
      <c r="O905" s="3" t="str">
        <f t="shared" si="302"/>
        <v>E316</v>
      </c>
      <c r="P905" s="4"/>
      <c r="Q905" s="245">
        <f t="shared" si="286"/>
        <v>0</v>
      </c>
      <c r="S905" s="243"/>
      <c r="T905" s="243"/>
      <c r="V905" s="243"/>
      <c r="W905" s="243"/>
      <c r="Y905" s="243"/>
    </row>
    <row r="906" spans="1:25" outlineLevel="2" x14ac:dyDescent="0.25">
      <c r="A906" s="3" t="s">
        <v>138</v>
      </c>
      <c r="B906" s="3" t="str">
        <f t="shared" si="299"/>
        <v>E316 STM Misc, Goldendale OP-9</v>
      </c>
      <c r="C906" s="3" t="s">
        <v>9</v>
      </c>
      <c r="D906" s="3"/>
      <c r="E906" s="256">
        <v>43738</v>
      </c>
      <c r="F906" s="61">
        <v>6163</v>
      </c>
      <c r="G906" s="300">
        <v>8.7999999999999988E-3</v>
      </c>
      <c r="H906" s="62">
        <v>4.5199999999999996</v>
      </c>
      <c r="I906" s="276">
        <f t="shared" si="300"/>
        <v>6163</v>
      </c>
      <c r="J906" s="300">
        <v>8.7999999999999988E-3</v>
      </c>
      <c r="K906" s="61">
        <f t="shared" si="301"/>
        <v>4.5195333333333325</v>
      </c>
      <c r="L906" s="62">
        <f t="shared" si="284"/>
        <v>0</v>
      </c>
      <c r="M906" t="s">
        <v>10</v>
      </c>
      <c r="O906" s="3" t="str">
        <f t="shared" si="302"/>
        <v>E316</v>
      </c>
      <c r="P906" s="4"/>
      <c r="Q906" s="245">
        <f t="shared" si="286"/>
        <v>0</v>
      </c>
      <c r="S906" s="243"/>
      <c r="T906" s="243"/>
      <c r="V906" s="243"/>
      <c r="W906" s="243"/>
      <c r="Y906" s="243"/>
    </row>
    <row r="907" spans="1:25" outlineLevel="2" x14ac:dyDescent="0.25">
      <c r="A907" s="3" t="s">
        <v>138</v>
      </c>
      <c r="B907" s="3" t="str">
        <f t="shared" si="299"/>
        <v>E316 STM Misc, Goldendale OP-10</v>
      </c>
      <c r="C907" s="3" t="s">
        <v>9</v>
      </c>
      <c r="D907" s="3"/>
      <c r="E907" s="256">
        <v>43769</v>
      </c>
      <c r="F907" s="61">
        <v>6163</v>
      </c>
      <c r="G907" s="300">
        <v>8.7999999999999988E-3</v>
      </c>
      <c r="H907" s="62">
        <v>4.5199999999999996</v>
      </c>
      <c r="I907" s="276">
        <f t="shared" si="300"/>
        <v>6163</v>
      </c>
      <c r="J907" s="300">
        <v>8.7999999999999988E-3</v>
      </c>
      <c r="K907" s="61">
        <f t="shared" si="301"/>
        <v>4.5195333333333325</v>
      </c>
      <c r="L907" s="62">
        <f t="shared" si="284"/>
        <v>0</v>
      </c>
      <c r="M907" t="s">
        <v>10</v>
      </c>
      <c r="O907" s="3" t="str">
        <f t="shared" si="302"/>
        <v>E316</v>
      </c>
      <c r="P907" s="4"/>
      <c r="Q907" s="245">
        <f t="shared" si="286"/>
        <v>0</v>
      </c>
      <c r="S907" s="243"/>
      <c r="T907" s="243"/>
      <c r="V907" s="243"/>
      <c r="W907" s="243"/>
      <c r="Y907" s="243"/>
    </row>
    <row r="908" spans="1:25" outlineLevel="2" x14ac:dyDescent="0.25">
      <c r="A908" s="3" t="s">
        <v>138</v>
      </c>
      <c r="B908" s="3" t="str">
        <f t="shared" si="299"/>
        <v>E316 STM Misc, Goldendale OP-11</v>
      </c>
      <c r="C908" s="3" t="s">
        <v>9</v>
      </c>
      <c r="D908" s="3"/>
      <c r="E908" s="256">
        <v>43799</v>
      </c>
      <c r="F908" s="61">
        <v>6163</v>
      </c>
      <c r="G908" s="300">
        <v>8.7999999999999988E-3</v>
      </c>
      <c r="H908" s="62">
        <v>4.5199999999999996</v>
      </c>
      <c r="I908" s="276">
        <f t="shared" si="300"/>
        <v>6163</v>
      </c>
      <c r="J908" s="300">
        <v>8.7999999999999988E-3</v>
      </c>
      <c r="K908" s="61">
        <f t="shared" si="301"/>
        <v>4.5195333333333325</v>
      </c>
      <c r="L908" s="62">
        <f t="shared" si="284"/>
        <v>0</v>
      </c>
      <c r="M908" t="s">
        <v>10</v>
      </c>
      <c r="O908" s="3" t="str">
        <f t="shared" si="302"/>
        <v>E316</v>
      </c>
      <c r="P908" s="4"/>
      <c r="Q908" s="245">
        <f t="shared" si="286"/>
        <v>0</v>
      </c>
      <c r="S908" s="243"/>
      <c r="T908" s="243"/>
      <c r="V908" s="243"/>
      <c r="W908" s="243"/>
      <c r="Y908" s="243"/>
    </row>
    <row r="909" spans="1:25" outlineLevel="2" x14ac:dyDescent="0.25">
      <c r="A909" s="3" t="s">
        <v>138</v>
      </c>
      <c r="B909" s="3" t="str">
        <f t="shared" si="299"/>
        <v>E316 STM Misc, Goldendale OP-12</v>
      </c>
      <c r="C909" s="3" t="s">
        <v>9</v>
      </c>
      <c r="D909" s="3"/>
      <c r="E909" s="256">
        <v>43830</v>
      </c>
      <c r="F909" s="61">
        <v>6163</v>
      </c>
      <c r="G909" s="300">
        <v>8.7999999999999988E-3</v>
      </c>
      <c r="H909" s="62">
        <v>4.5199999999999996</v>
      </c>
      <c r="I909" s="276">
        <f t="shared" si="300"/>
        <v>6163</v>
      </c>
      <c r="J909" s="300">
        <v>8.7999999999999988E-3</v>
      </c>
      <c r="K909" s="61">
        <f t="shared" si="301"/>
        <v>4.5195333333333325</v>
      </c>
      <c r="L909" s="62">
        <f t="shared" si="284"/>
        <v>0</v>
      </c>
      <c r="M909" t="s">
        <v>10</v>
      </c>
      <c r="O909" s="3" t="str">
        <f t="shared" si="302"/>
        <v>E316</v>
      </c>
      <c r="P909" s="4"/>
      <c r="Q909" s="245">
        <f t="shared" si="286"/>
        <v>0</v>
      </c>
      <c r="S909" s="243"/>
      <c r="T909" s="243"/>
      <c r="V909" s="243"/>
      <c r="W909" s="243"/>
      <c r="Y909" s="243"/>
    </row>
    <row r="910" spans="1:25" outlineLevel="2" x14ac:dyDescent="0.25">
      <c r="A910" s="3" t="s">
        <v>138</v>
      </c>
      <c r="B910" s="3" t="str">
        <f t="shared" si="299"/>
        <v>E316 STM Misc, Goldendale OP-1</v>
      </c>
      <c r="C910" s="3" t="s">
        <v>9</v>
      </c>
      <c r="D910" s="3"/>
      <c r="E910" s="256">
        <v>43861</v>
      </c>
      <c r="F910" s="61">
        <v>6163</v>
      </c>
      <c r="G910" s="300">
        <v>8.7999999999999988E-3</v>
      </c>
      <c r="H910" s="62">
        <v>4.5199999999999996</v>
      </c>
      <c r="I910" s="276">
        <f t="shared" si="300"/>
        <v>6163</v>
      </c>
      <c r="J910" s="300">
        <v>8.7999999999999988E-3</v>
      </c>
      <c r="K910" s="61">
        <f t="shared" si="301"/>
        <v>4.5195333333333325</v>
      </c>
      <c r="L910" s="62">
        <f t="shared" si="284"/>
        <v>0</v>
      </c>
      <c r="M910" t="s">
        <v>10</v>
      </c>
      <c r="O910" s="3" t="str">
        <f t="shared" si="302"/>
        <v>E316</v>
      </c>
      <c r="P910" s="4"/>
      <c r="Q910" s="245">
        <f t="shared" si="286"/>
        <v>0</v>
      </c>
      <c r="S910" s="243"/>
      <c r="T910" s="243"/>
      <c r="V910" s="243"/>
      <c r="W910" s="243"/>
      <c r="Y910" s="243"/>
    </row>
    <row r="911" spans="1:25" outlineLevel="2" x14ac:dyDescent="0.25">
      <c r="A911" s="3" t="s">
        <v>138</v>
      </c>
      <c r="B911" s="3" t="str">
        <f t="shared" si="299"/>
        <v>E316 STM Misc, Goldendale OP-2</v>
      </c>
      <c r="C911" s="3" t="s">
        <v>9</v>
      </c>
      <c r="D911" s="3"/>
      <c r="E911" s="256">
        <v>43889</v>
      </c>
      <c r="F911" s="61">
        <v>6163</v>
      </c>
      <c r="G911" s="300">
        <v>8.7999999999999988E-3</v>
      </c>
      <c r="H911" s="62">
        <v>4.5199999999999996</v>
      </c>
      <c r="I911" s="276">
        <f t="shared" si="300"/>
        <v>6163</v>
      </c>
      <c r="J911" s="300">
        <v>8.7999999999999988E-3</v>
      </c>
      <c r="K911" s="61">
        <f t="shared" si="301"/>
        <v>4.5195333333333325</v>
      </c>
      <c r="L911" s="62">
        <f t="shared" si="284"/>
        <v>0</v>
      </c>
      <c r="M911" t="s">
        <v>10</v>
      </c>
      <c r="O911" s="3" t="str">
        <f t="shared" si="302"/>
        <v>E316</v>
      </c>
      <c r="P911" s="4"/>
      <c r="Q911" s="245">
        <f t="shared" si="286"/>
        <v>0</v>
      </c>
      <c r="S911" s="243"/>
      <c r="T911" s="243"/>
      <c r="V911" s="243"/>
      <c r="W911" s="243"/>
      <c r="Y911" s="243"/>
    </row>
    <row r="912" spans="1:25" outlineLevel="2" x14ac:dyDescent="0.25">
      <c r="A912" s="3" t="s">
        <v>138</v>
      </c>
      <c r="B912" s="3" t="str">
        <f t="shared" si="299"/>
        <v>E316 STM Misc, Goldendale OP-3</v>
      </c>
      <c r="C912" s="3" t="s">
        <v>9</v>
      </c>
      <c r="D912" s="3"/>
      <c r="E912" s="256">
        <v>43921</v>
      </c>
      <c r="F912" s="61">
        <v>6163</v>
      </c>
      <c r="G912" s="300">
        <v>8.7999999999999988E-3</v>
      </c>
      <c r="H912" s="62">
        <v>4.5199999999999996</v>
      </c>
      <c r="I912" s="276">
        <f t="shared" si="300"/>
        <v>6163</v>
      </c>
      <c r="J912" s="300">
        <v>8.7999999999999988E-3</v>
      </c>
      <c r="K912" s="61">
        <f t="shared" si="301"/>
        <v>4.5195333333333325</v>
      </c>
      <c r="L912" s="62">
        <f t="shared" si="284"/>
        <v>0</v>
      </c>
      <c r="M912" t="s">
        <v>10</v>
      </c>
      <c r="O912" s="3" t="str">
        <f t="shared" si="302"/>
        <v>E316</v>
      </c>
      <c r="P912" s="4"/>
      <c r="Q912" s="245">
        <f t="shared" si="286"/>
        <v>0</v>
      </c>
      <c r="S912" s="243"/>
      <c r="T912" s="243"/>
      <c r="V912" s="243"/>
      <c r="W912" s="243"/>
      <c r="Y912" s="243"/>
    </row>
    <row r="913" spans="1:25" outlineLevel="2" x14ac:dyDescent="0.25">
      <c r="A913" s="3" t="s">
        <v>138</v>
      </c>
      <c r="B913" s="3" t="str">
        <f t="shared" si="299"/>
        <v>E316 STM Misc, Goldendale OP-4</v>
      </c>
      <c r="C913" s="3" t="s">
        <v>9</v>
      </c>
      <c r="D913" s="3"/>
      <c r="E913" s="256">
        <v>43951</v>
      </c>
      <c r="F913" s="61">
        <v>6163</v>
      </c>
      <c r="G913" s="300">
        <v>8.7999999999999988E-3</v>
      </c>
      <c r="H913" s="62">
        <v>4.5199999999999996</v>
      </c>
      <c r="I913" s="276">
        <f t="shared" si="300"/>
        <v>6163</v>
      </c>
      <c r="J913" s="300">
        <v>8.7999999999999988E-3</v>
      </c>
      <c r="K913" s="61">
        <f t="shared" si="301"/>
        <v>4.5195333333333325</v>
      </c>
      <c r="L913" s="62">
        <f t="shared" si="284"/>
        <v>0</v>
      </c>
      <c r="M913" t="s">
        <v>10</v>
      </c>
      <c r="O913" s="3" t="str">
        <f t="shared" si="302"/>
        <v>E316</v>
      </c>
      <c r="P913" s="4"/>
      <c r="Q913" s="245">
        <f t="shared" si="286"/>
        <v>0</v>
      </c>
      <c r="S913" s="243"/>
      <c r="T913" s="243"/>
      <c r="V913" s="243"/>
      <c r="W913" s="243"/>
      <c r="Y913" s="243"/>
    </row>
    <row r="914" spans="1:25" outlineLevel="2" x14ac:dyDescent="0.25">
      <c r="A914" s="3" t="s">
        <v>138</v>
      </c>
      <c r="B914" s="3" t="str">
        <f t="shared" si="299"/>
        <v>E316 STM Misc, Goldendale OP-5</v>
      </c>
      <c r="C914" s="3" t="s">
        <v>9</v>
      </c>
      <c r="D914" s="3"/>
      <c r="E914" s="256">
        <v>43982</v>
      </c>
      <c r="F914" s="61">
        <v>6163</v>
      </c>
      <c r="G914" s="300">
        <v>8.7999999999999988E-3</v>
      </c>
      <c r="H914" s="62">
        <v>4.5199999999999996</v>
      </c>
      <c r="I914" s="276">
        <f t="shared" si="300"/>
        <v>6163</v>
      </c>
      <c r="J914" s="300">
        <v>8.7999999999999988E-3</v>
      </c>
      <c r="K914" s="61">
        <f t="shared" si="301"/>
        <v>4.5195333333333325</v>
      </c>
      <c r="L914" s="62">
        <f t="shared" si="284"/>
        <v>0</v>
      </c>
      <c r="M914" t="s">
        <v>10</v>
      </c>
      <c r="O914" s="3" t="str">
        <f t="shared" si="302"/>
        <v>E316</v>
      </c>
      <c r="P914" s="4"/>
      <c r="Q914" s="245">
        <f t="shared" si="286"/>
        <v>0</v>
      </c>
      <c r="S914" s="243"/>
      <c r="T914" s="243"/>
      <c r="V914" s="243"/>
      <c r="W914" s="243"/>
      <c r="Y914" s="243"/>
    </row>
    <row r="915" spans="1:25" outlineLevel="2" x14ac:dyDescent="0.25">
      <c r="A915" s="3" t="s">
        <v>138</v>
      </c>
      <c r="B915" s="3" t="str">
        <f t="shared" si="299"/>
        <v>E316 STM Misc, Goldendale OP-6</v>
      </c>
      <c r="C915" s="3" t="s">
        <v>9</v>
      </c>
      <c r="D915" s="3"/>
      <c r="E915" s="256">
        <v>44012</v>
      </c>
      <c r="F915" s="61">
        <v>6163</v>
      </c>
      <c r="G915" s="300">
        <v>8.7999999999999988E-3</v>
      </c>
      <c r="H915" s="62">
        <v>4.5199999999999996</v>
      </c>
      <c r="I915" s="276">
        <f t="shared" si="300"/>
        <v>6163</v>
      </c>
      <c r="J915" s="300">
        <v>8.7999999999999988E-3</v>
      </c>
      <c r="K915" s="61">
        <f t="shared" si="301"/>
        <v>4.5195333333333325</v>
      </c>
      <c r="L915" s="62">
        <f t="shared" si="284"/>
        <v>0</v>
      </c>
      <c r="M915" t="s">
        <v>10</v>
      </c>
      <c r="O915" s="3" t="str">
        <f t="shared" si="302"/>
        <v>E316</v>
      </c>
      <c r="P915" s="4"/>
      <c r="Q915" s="245">
        <f t="shared" si="286"/>
        <v>6163</v>
      </c>
      <c r="S915" s="243">
        <f>AVERAGE(F904:F915)-F915</f>
        <v>0</v>
      </c>
      <c r="T915" s="243">
        <f>AVERAGE(I904:I915)-I915</f>
        <v>0</v>
      </c>
      <c r="V915" s="243"/>
      <c r="W915" s="243"/>
      <c r="Y915" s="243"/>
    </row>
    <row r="916" spans="1:25" ht="15.75" outlineLevel="1" thickBot="1" x14ac:dyDescent="0.3">
      <c r="A916" s="5" t="s">
        <v>139</v>
      </c>
      <c r="C916" s="14" t="s">
        <v>12</v>
      </c>
      <c r="E916" s="255" t="s">
        <v>5</v>
      </c>
      <c r="F916" s="8"/>
      <c r="G916" s="299"/>
      <c r="H916" s="15">
        <f>SUBTOTAL(9,H904:H915)</f>
        <v>54.239999999999981</v>
      </c>
      <c r="I916" s="275"/>
      <c r="J916" s="299"/>
      <c r="K916" s="10">
        <f>SUBTOTAL(9,K904:K915)</f>
        <v>54.234400000000001</v>
      </c>
      <c r="L916" s="264">
        <f>SUBTOTAL(9,L904:L915)</f>
        <v>0</v>
      </c>
      <c r="O916" s="3" t="str">
        <f>LEFT(A916,5)</f>
        <v xml:space="preserve">E316 </v>
      </c>
      <c r="P916" s="4">
        <f>-L916</f>
        <v>0</v>
      </c>
      <c r="Q916" s="245">
        <f t="shared" si="286"/>
        <v>0</v>
      </c>
      <c r="S916" s="243"/>
    </row>
    <row r="917" spans="1:25" ht="15.75" outlineLevel="2" thickTop="1" x14ac:dyDescent="0.25">
      <c r="A917" s="3" t="s">
        <v>140</v>
      </c>
      <c r="B917" s="3" t="str">
        <f t="shared" ref="B917:B928" si="303">CONCATENATE(A917,"-",MONTH(E917))</f>
        <v>E316 STM Misc, Mint Farm-7</v>
      </c>
      <c r="C917" s="3" t="s">
        <v>9</v>
      </c>
      <c r="D917" s="3"/>
      <c r="E917" s="256">
        <v>43676</v>
      </c>
      <c r="F917" s="61">
        <v>10918.98</v>
      </c>
      <c r="G917" s="300">
        <v>2.7300000000000001E-2</v>
      </c>
      <c r="H917" s="62">
        <v>24.84</v>
      </c>
      <c r="I917" s="276">
        <f t="shared" ref="I917:I928" si="304">VLOOKUP(CONCATENATE(A917,"-6"),$B$8:$F$2996,5,FALSE)</f>
        <v>10918.98</v>
      </c>
      <c r="J917" s="300">
        <v>2.7300000000000001E-2</v>
      </c>
      <c r="K917" s="59">
        <f t="shared" ref="K917:K928" si="305">I917*J917/12</f>
        <v>24.840679499999997</v>
      </c>
      <c r="L917" s="62">
        <f t="shared" ref="L917:L979" si="306">ROUND(K917-H917,2)</f>
        <v>0</v>
      </c>
      <c r="M917" t="s">
        <v>10</v>
      </c>
      <c r="O917" s="3" t="str">
        <f t="shared" ref="O917:O928" si="307">LEFT(A917,4)</f>
        <v>E316</v>
      </c>
      <c r="P917" s="4"/>
      <c r="Q917" s="245">
        <f t="shared" si="286"/>
        <v>0</v>
      </c>
      <c r="S917" s="243"/>
      <c r="T917" s="243"/>
      <c r="V917" s="243"/>
      <c r="W917" s="243"/>
      <c r="Y917" s="243"/>
    </row>
    <row r="918" spans="1:25" outlineLevel="2" x14ac:dyDescent="0.25">
      <c r="A918" s="3" t="s">
        <v>140</v>
      </c>
      <c r="B918" s="3" t="str">
        <f t="shared" si="303"/>
        <v>E316 STM Misc, Mint Farm-8</v>
      </c>
      <c r="C918" s="3" t="s">
        <v>9</v>
      </c>
      <c r="D918" s="3"/>
      <c r="E918" s="256">
        <v>43708</v>
      </c>
      <c r="F918" s="61">
        <v>10918.98</v>
      </c>
      <c r="G918" s="300">
        <v>2.7300000000000001E-2</v>
      </c>
      <c r="H918" s="62">
        <v>24.84</v>
      </c>
      <c r="I918" s="276">
        <f t="shared" si="304"/>
        <v>10918.98</v>
      </c>
      <c r="J918" s="300">
        <v>2.7300000000000001E-2</v>
      </c>
      <c r="K918" s="61">
        <f t="shared" si="305"/>
        <v>24.840679499999997</v>
      </c>
      <c r="L918" s="62">
        <f t="shared" si="306"/>
        <v>0</v>
      </c>
      <c r="M918" t="s">
        <v>10</v>
      </c>
      <c r="O918" s="3" t="str">
        <f t="shared" si="307"/>
        <v>E316</v>
      </c>
      <c r="P918" s="4"/>
      <c r="Q918" s="245">
        <f t="shared" si="286"/>
        <v>0</v>
      </c>
      <c r="S918" s="243"/>
      <c r="T918" s="243"/>
      <c r="V918" s="243"/>
      <c r="W918" s="243"/>
      <c r="Y918" s="243"/>
    </row>
    <row r="919" spans="1:25" outlineLevel="2" x14ac:dyDescent="0.25">
      <c r="A919" s="3" t="s">
        <v>140</v>
      </c>
      <c r="B919" s="3" t="str">
        <f t="shared" si="303"/>
        <v>E316 STM Misc, Mint Farm-9</v>
      </c>
      <c r="C919" s="3" t="s">
        <v>9</v>
      </c>
      <c r="D919" s="3"/>
      <c r="E919" s="256">
        <v>43738</v>
      </c>
      <c r="F919" s="61">
        <v>10918.98</v>
      </c>
      <c r="G919" s="300">
        <v>2.7300000000000001E-2</v>
      </c>
      <c r="H919" s="62">
        <v>24.84</v>
      </c>
      <c r="I919" s="276">
        <f t="shared" si="304"/>
        <v>10918.98</v>
      </c>
      <c r="J919" s="300">
        <v>2.7300000000000001E-2</v>
      </c>
      <c r="K919" s="61">
        <f t="shared" si="305"/>
        <v>24.840679499999997</v>
      </c>
      <c r="L919" s="62">
        <f t="shared" si="306"/>
        <v>0</v>
      </c>
      <c r="M919" t="s">
        <v>10</v>
      </c>
      <c r="O919" s="3" t="str">
        <f t="shared" si="307"/>
        <v>E316</v>
      </c>
      <c r="P919" s="4"/>
      <c r="Q919" s="245">
        <f t="shared" si="286"/>
        <v>0</v>
      </c>
      <c r="S919" s="243"/>
      <c r="T919" s="243"/>
      <c r="V919" s="243"/>
      <c r="W919" s="243"/>
      <c r="Y919" s="243"/>
    </row>
    <row r="920" spans="1:25" outlineLevel="2" x14ac:dyDescent="0.25">
      <c r="A920" s="3" t="s">
        <v>140</v>
      </c>
      <c r="B920" s="3" t="str">
        <f t="shared" si="303"/>
        <v>E316 STM Misc, Mint Farm-10</v>
      </c>
      <c r="C920" s="3" t="s">
        <v>9</v>
      </c>
      <c r="D920" s="3"/>
      <c r="E920" s="256">
        <v>43769</v>
      </c>
      <c r="F920" s="61">
        <v>10918.98</v>
      </c>
      <c r="G920" s="300">
        <v>2.7300000000000001E-2</v>
      </c>
      <c r="H920" s="62">
        <v>24.84</v>
      </c>
      <c r="I920" s="276">
        <f t="shared" si="304"/>
        <v>10918.98</v>
      </c>
      <c r="J920" s="300">
        <v>2.7300000000000001E-2</v>
      </c>
      <c r="K920" s="61">
        <f t="shared" si="305"/>
        <v>24.840679499999997</v>
      </c>
      <c r="L920" s="62">
        <f t="shared" si="306"/>
        <v>0</v>
      </c>
      <c r="M920" t="s">
        <v>10</v>
      </c>
      <c r="O920" s="3" t="str">
        <f t="shared" si="307"/>
        <v>E316</v>
      </c>
      <c r="P920" s="4"/>
      <c r="Q920" s="245">
        <f t="shared" si="286"/>
        <v>0</v>
      </c>
      <c r="S920" s="243"/>
      <c r="T920" s="243"/>
      <c r="V920" s="243"/>
      <c r="W920" s="243"/>
      <c r="Y920" s="243"/>
    </row>
    <row r="921" spans="1:25" outlineLevel="2" x14ac:dyDescent="0.25">
      <c r="A921" s="3" t="s">
        <v>140</v>
      </c>
      <c r="B921" s="3" t="str">
        <f t="shared" si="303"/>
        <v>E316 STM Misc, Mint Farm-11</v>
      </c>
      <c r="C921" s="3" t="s">
        <v>9</v>
      </c>
      <c r="D921" s="3"/>
      <c r="E921" s="256">
        <v>43799</v>
      </c>
      <c r="F921" s="61">
        <v>10918.98</v>
      </c>
      <c r="G921" s="300">
        <v>2.7300000000000001E-2</v>
      </c>
      <c r="H921" s="62">
        <v>24.84</v>
      </c>
      <c r="I921" s="276">
        <f t="shared" si="304"/>
        <v>10918.98</v>
      </c>
      <c r="J921" s="300">
        <v>2.7300000000000001E-2</v>
      </c>
      <c r="K921" s="61">
        <f t="shared" si="305"/>
        <v>24.840679499999997</v>
      </c>
      <c r="L921" s="62">
        <f t="shared" si="306"/>
        <v>0</v>
      </c>
      <c r="M921" t="s">
        <v>10</v>
      </c>
      <c r="O921" s="3" t="str">
        <f t="shared" si="307"/>
        <v>E316</v>
      </c>
      <c r="P921" s="4"/>
      <c r="Q921" s="245">
        <f t="shared" si="286"/>
        <v>0</v>
      </c>
      <c r="S921" s="243"/>
      <c r="T921" s="243"/>
      <c r="V921" s="243"/>
      <c r="W921" s="243"/>
      <c r="Y921" s="243"/>
    </row>
    <row r="922" spans="1:25" outlineLevel="2" x14ac:dyDescent="0.25">
      <c r="A922" s="3" t="s">
        <v>140</v>
      </c>
      <c r="B922" s="3" t="str">
        <f t="shared" si="303"/>
        <v>E316 STM Misc, Mint Farm-12</v>
      </c>
      <c r="C922" s="3" t="s">
        <v>9</v>
      </c>
      <c r="D922" s="3"/>
      <c r="E922" s="256">
        <v>43830</v>
      </c>
      <c r="F922" s="61">
        <v>10918.98</v>
      </c>
      <c r="G922" s="300">
        <v>2.7300000000000001E-2</v>
      </c>
      <c r="H922" s="62">
        <v>24.84</v>
      </c>
      <c r="I922" s="276">
        <f t="shared" si="304"/>
        <v>10918.98</v>
      </c>
      <c r="J922" s="300">
        <v>2.7300000000000001E-2</v>
      </c>
      <c r="K922" s="61">
        <f t="shared" si="305"/>
        <v>24.840679499999997</v>
      </c>
      <c r="L922" s="62">
        <f t="shared" si="306"/>
        <v>0</v>
      </c>
      <c r="M922" t="s">
        <v>10</v>
      </c>
      <c r="O922" s="3" t="str">
        <f t="shared" si="307"/>
        <v>E316</v>
      </c>
      <c r="P922" s="4"/>
      <c r="Q922" s="245">
        <f t="shared" si="286"/>
        <v>0</v>
      </c>
      <c r="S922" s="243"/>
      <c r="T922" s="243"/>
      <c r="V922" s="243"/>
      <c r="W922" s="243"/>
      <c r="Y922" s="243"/>
    </row>
    <row r="923" spans="1:25" outlineLevel="2" x14ac:dyDescent="0.25">
      <c r="A923" s="3" t="s">
        <v>140</v>
      </c>
      <c r="B923" s="3" t="str">
        <f t="shared" si="303"/>
        <v>E316 STM Misc, Mint Farm-1</v>
      </c>
      <c r="C923" s="3" t="s">
        <v>9</v>
      </c>
      <c r="D923" s="3"/>
      <c r="E923" s="256">
        <v>43861</v>
      </c>
      <c r="F923" s="61">
        <v>10918.98</v>
      </c>
      <c r="G923" s="300">
        <v>2.7300000000000001E-2</v>
      </c>
      <c r="H923" s="62">
        <v>24.84</v>
      </c>
      <c r="I923" s="276">
        <f t="shared" si="304"/>
        <v>10918.98</v>
      </c>
      <c r="J923" s="300">
        <v>2.7300000000000001E-2</v>
      </c>
      <c r="K923" s="61">
        <f t="shared" si="305"/>
        <v>24.840679499999997</v>
      </c>
      <c r="L923" s="62">
        <f t="shared" si="306"/>
        <v>0</v>
      </c>
      <c r="M923" t="s">
        <v>10</v>
      </c>
      <c r="O923" s="3" t="str">
        <f t="shared" si="307"/>
        <v>E316</v>
      </c>
      <c r="P923" s="4"/>
      <c r="Q923" s="245">
        <f t="shared" si="286"/>
        <v>0</v>
      </c>
      <c r="S923" s="243"/>
      <c r="T923" s="243"/>
      <c r="V923" s="243"/>
      <c r="W923" s="243"/>
      <c r="Y923" s="243"/>
    </row>
    <row r="924" spans="1:25" outlineLevel="2" x14ac:dyDescent="0.25">
      <c r="A924" s="3" t="s">
        <v>140</v>
      </c>
      <c r="B924" s="3" t="str">
        <f t="shared" si="303"/>
        <v>E316 STM Misc, Mint Farm-2</v>
      </c>
      <c r="C924" s="3" t="s">
        <v>9</v>
      </c>
      <c r="D924" s="3"/>
      <c r="E924" s="256">
        <v>43889</v>
      </c>
      <c r="F924" s="61">
        <v>10918.98</v>
      </c>
      <c r="G924" s="300">
        <v>2.7300000000000001E-2</v>
      </c>
      <c r="H924" s="62">
        <v>24.84</v>
      </c>
      <c r="I924" s="276">
        <f t="shared" si="304"/>
        <v>10918.98</v>
      </c>
      <c r="J924" s="300">
        <v>2.7300000000000001E-2</v>
      </c>
      <c r="K924" s="61">
        <f t="shared" si="305"/>
        <v>24.840679499999997</v>
      </c>
      <c r="L924" s="62">
        <f t="shared" si="306"/>
        <v>0</v>
      </c>
      <c r="M924" t="s">
        <v>10</v>
      </c>
      <c r="O924" s="3" t="str">
        <f t="shared" si="307"/>
        <v>E316</v>
      </c>
      <c r="P924" s="4"/>
      <c r="Q924" s="245">
        <f t="shared" si="286"/>
        <v>0</v>
      </c>
      <c r="S924" s="243"/>
      <c r="T924" s="243"/>
      <c r="V924" s="243"/>
      <c r="W924" s="243"/>
      <c r="Y924" s="243"/>
    </row>
    <row r="925" spans="1:25" outlineLevel="2" x14ac:dyDescent="0.25">
      <c r="A925" s="3" t="s">
        <v>140</v>
      </c>
      <c r="B925" s="3" t="str">
        <f t="shared" si="303"/>
        <v>E316 STM Misc, Mint Farm-3</v>
      </c>
      <c r="C925" s="3" t="s">
        <v>9</v>
      </c>
      <c r="D925" s="3"/>
      <c r="E925" s="256">
        <v>43921</v>
      </c>
      <c r="F925" s="61">
        <v>10918.98</v>
      </c>
      <c r="G925" s="300">
        <v>2.7300000000000001E-2</v>
      </c>
      <c r="H925" s="62">
        <v>24.84</v>
      </c>
      <c r="I925" s="276">
        <f t="shared" si="304"/>
        <v>10918.98</v>
      </c>
      <c r="J925" s="300">
        <v>2.7300000000000001E-2</v>
      </c>
      <c r="K925" s="61">
        <f t="shared" si="305"/>
        <v>24.840679499999997</v>
      </c>
      <c r="L925" s="62">
        <f t="shared" si="306"/>
        <v>0</v>
      </c>
      <c r="M925" t="s">
        <v>10</v>
      </c>
      <c r="O925" s="3" t="str">
        <f t="shared" si="307"/>
        <v>E316</v>
      </c>
      <c r="P925" s="4"/>
      <c r="Q925" s="245">
        <f t="shared" si="286"/>
        <v>0</v>
      </c>
      <c r="S925" s="243"/>
      <c r="T925" s="243"/>
      <c r="V925" s="243"/>
      <c r="W925" s="243"/>
      <c r="Y925" s="243"/>
    </row>
    <row r="926" spans="1:25" outlineLevel="2" x14ac:dyDescent="0.25">
      <c r="A926" s="3" t="s">
        <v>140</v>
      </c>
      <c r="B926" s="3" t="str">
        <f t="shared" si="303"/>
        <v>E316 STM Misc, Mint Farm-4</v>
      </c>
      <c r="C926" s="3" t="s">
        <v>9</v>
      </c>
      <c r="D926" s="3"/>
      <c r="E926" s="256">
        <v>43951</v>
      </c>
      <c r="F926" s="61">
        <v>10918.98</v>
      </c>
      <c r="G926" s="300">
        <v>2.7300000000000001E-2</v>
      </c>
      <c r="H926" s="62">
        <v>24.84</v>
      </c>
      <c r="I926" s="276">
        <f t="shared" si="304"/>
        <v>10918.98</v>
      </c>
      <c r="J926" s="300">
        <v>2.7300000000000001E-2</v>
      </c>
      <c r="K926" s="61">
        <f t="shared" si="305"/>
        <v>24.840679499999997</v>
      </c>
      <c r="L926" s="62">
        <f t="shared" si="306"/>
        <v>0</v>
      </c>
      <c r="M926" t="s">
        <v>10</v>
      </c>
      <c r="O926" s="3" t="str">
        <f t="shared" si="307"/>
        <v>E316</v>
      </c>
      <c r="P926" s="4"/>
      <c r="Q926" s="245">
        <f t="shared" si="286"/>
        <v>0</v>
      </c>
      <c r="S926" s="243"/>
      <c r="T926" s="243"/>
      <c r="V926" s="243"/>
      <c r="W926" s="243"/>
      <c r="Y926" s="243"/>
    </row>
    <row r="927" spans="1:25" outlineLevel="2" x14ac:dyDescent="0.25">
      <c r="A927" s="3" t="s">
        <v>140</v>
      </c>
      <c r="B927" s="3" t="str">
        <f t="shared" si="303"/>
        <v>E316 STM Misc, Mint Farm-5</v>
      </c>
      <c r="C927" s="3" t="s">
        <v>9</v>
      </c>
      <c r="D927" s="3"/>
      <c r="E927" s="256">
        <v>43982</v>
      </c>
      <c r="F927" s="61">
        <v>10918.98</v>
      </c>
      <c r="G927" s="300">
        <v>2.7300000000000001E-2</v>
      </c>
      <c r="H927" s="62">
        <v>24.84</v>
      </c>
      <c r="I927" s="276">
        <f t="shared" si="304"/>
        <v>10918.98</v>
      </c>
      <c r="J927" s="300">
        <v>2.7300000000000001E-2</v>
      </c>
      <c r="K927" s="61">
        <f t="shared" si="305"/>
        <v>24.840679499999997</v>
      </c>
      <c r="L927" s="62">
        <f t="shared" si="306"/>
        <v>0</v>
      </c>
      <c r="M927" t="s">
        <v>10</v>
      </c>
      <c r="O927" s="3" t="str">
        <f t="shared" si="307"/>
        <v>E316</v>
      </c>
      <c r="P927" s="4"/>
      <c r="Q927" s="245">
        <f t="shared" si="286"/>
        <v>0</v>
      </c>
      <c r="S927" s="243"/>
      <c r="T927" s="243"/>
      <c r="V927" s="243"/>
      <c r="W927" s="243"/>
      <c r="Y927" s="243"/>
    </row>
    <row r="928" spans="1:25" outlineLevel="2" x14ac:dyDescent="0.25">
      <c r="A928" s="3" t="s">
        <v>140</v>
      </c>
      <c r="B928" s="3" t="str">
        <f t="shared" si="303"/>
        <v>E316 STM Misc, Mint Farm-6</v>
      </c>
      <c r="C928" s="3" t="s">
        <v>9</v>
      </c>
      <c r="D928" s="3"/>
      <c r="E928" s="256">
        <v>44012</v>
      </c>
      <c r="F928" s="61">
        <v>10918.98</v>
      </c>
      <c r="G928" s="300">
        <v>2.7300000000000001E-2</v>
      </c>
      <c r="H928" s="62">
        <v>24.84</v>
      </c>
      <c r="I928" s="276">
        <f t="shared" si="304"/>
        <v>10918.98</v>
      </c>
      <c r="J928" s="300">
        <v>2.7300000000000001E-2</v>
      </c>
      <c r="K928" s="61">
        <f t="shared" si="305"/>
        <v>24.840679499999997</v>
      </c>
      <c r="L928" s="62">
        <f t="shared" si="306"/>
        <v>0</v>
      </c>
      <c r="M928" t="s">
        <v>10</v>
      </c>
      <c r="O928" s="3" t="str">
        <f t="shared" si="307"/>
        <v>E316</v>
      </c>
      <c r="P928" s="4"/>
      <c r="Q928" s="245">
        <f t="shared" ref="Q928:Q991" si="308">IF(E928=DATE(2020,6,30),I928,0)</f>
        <v>10918.98</v>
      </c>
      <c r="S928" s="243">
        <f>AVERAGE(F917:F928)-F928</f>
        <v>0</v>
      </c>
      <c r="T928" s="243">
        <f>AVERAGE(I917:I928)-I928</f>
        <v>0</v>
      </c>
      <c r="V928" s="243"/>
      <c r="W928" s="243"/>
      <c r="Y928" s="243"/>
    </row>
    <row r="929" spans="1:25" ht="15.75" outlineLevel="1" thickBot="1" x14ac:dyDescent="0.3">
      <c r="A929" s="5" t="s">
        <v>141</v>
      </c>
      <c r="C929" s="14" t="s">
        <v>12</v>
      </c>
      <c r="E929" s="255" t="s">
        <v>5</v>
      </c>
      <c r="F929" s="8"/>
      <c r="G929" s="299"/>
      <c r="H929" s="15">
        <f>SUBTOTAL(9,H917:H928)</f>
        <v>298.08</v>
      </c>
      <c r="I929" s="275"/>
      <c r="J929" s="299"/>
      <c r="K929" s="10">
        <f>SUBTOTAL(9,K917:K928)</f>
        <v>298.08815399999997</v>
      </c>
      <c r="L929" s="264">
        <f>SUBTOTAL(9,L917:L928)</f>
        <v>0</v>
      </c>
      <c r="O929" s="3" t="str">
        <f>LEFT(A929,5)</f>
        <v xml:space="preserve">E316 </v>
      </c>
      <c r="P929" s="4">
        <f>-L929</f>
        <v>0</v>
      </c>
      <c r="Q929" s="245">
        <f t="shared" si="308"/>
        <v>0</v>
      </c>
      <c r="S929" s="243"/>
    </row>
    <row r="930" spans="1:25" ht="15.75" outlineLevel="2" thickTop="1" x14ac:dyDescent="0.25">
      <c r="A930" s="3" t="s">
        <v>142</v>
      </c>
      <c r="B930" s="3" t="str">
        <f t="shared" ref="B930:B941" si="309">CONCATENATE(A930,"-",MONTH(E930))</f>
        <v>E316 STM Misc, Mint Farm OP-7</v>
      </c>
      <c r="C930" s="3" t="s">
        <v>9</v>
      </c>
      <c r="D930" s="3"/>
      <c r="E930" s="256">
        <v>43676</v>
      </c>
      <c r="F930" s="61">
        <v>152757</v>
      </c>
      <c r="G930" s="300">
        <v>2.7300000000000001E-2</v>
      </c>
      <c r="H930" s="62">
        <v>347.52</v>
      </c>
      <c r="I930" s="276">
        <f t="shared" ref="I930:I941" si="310">VLOOKUP(CONCATENATE(A930,"-6"),$B$8:$F$2996,5,FALSE)</f>
        <v>152757</v>
      </c>
      <c r="J930" s="300">
        <v>2.7300000000000001E-2</v>
      </c>
      <c r="K930" s="59">
        <f t="shared" ref="K930:K941" si="311">I930*J930/12</f>
        <v>347.522175</v>
      </c>
      <c r="L930" s="62">
        <f t="shared" si="306"/>
        <v>0</v>
      </c>
      <c r="M930" t="s">
        <v>10</v>
      </c>
      <c r="O930" s="3" t="str">
        <f t="shared" ref="O930:O941" si="312">LEFT(A930,4)</f>
        <v>E316</v>
      </c>
      <c r="P930" s="4"/>
      <c r="Q930" s="245">
        <f t="shared" si="308"/>
        <v>0</v>
      </c>
      <c r="S930" s="243"/>
      <c r="T930" s="243"/>
      <c r="V930" s="243"/>
      <c r="W930" s="243"/>
      <c r="Y930" s="243"/>
    </row>
    <row r="931" spans="1:25" outlineLevel="2" x14ac:dyDescent="0.25">
      <c r="A931" s="3" t="s">
        <v>142</v>
      </c>
      <c r="B931" s="3" t="str">
        <f t="shared" si="309"/>
        <v>E316 STM Misc, Mint Farm OP-8</v>
      </c>
      <c r="C931" s="3" t="s">
        <v>9</v>
      </c>
      <c r="D931" s="3"/>
      <c r="E931" s="256">
        <v>43708</v>
      </c>
      <c r="F931" s="61">
        <v>152757</v>
      </c>
      <c r="G931" s="300">
        <v>2.7300000000000001E-2</v>
      </c>
      <c r="H931" s="62">
        <v>347.52</v>
      </c>
      <c r="I931" s="276">
        <f t="shared" si="310"/>
        <v>152757</v>
      </c>
      <c r="J931" s="300">
        <v>2.7300000000000001E-2</v>
      </c>
      <c r="K931" s="61">
        <f t="shared" si="311"/>
        <v>347.522175</v>
      </c>
      <c r="L931" s="62">
        <f t="shared" si="306"/>
        <v>0</v>
      </c>
      <c r="M931" t="s">
        <v>10</v>
      </c>
      <c r="O931" s="3" t="str">
        <f t="shared" si="312"/>
        <v>E316</v>
      </c>
      <c r="P931" s="4"/>
      <c r="Q931" s="245">
        <f t="shared" si="308"/>
        <v>0</v>
      </c>
      <c r="S931" s="243"/>
      <c r="T931" s="243"/>
      <c r="V931" s="243"/>
      <c r="W931" s="243"/>
      <c r="Y931" s="243"/>
    </row>
    <row r="932" spans="1:25" outlineLevel="2" x14ac:dyDescent="0.25">
      <c r="A932" s="3" t="s">
        <v>142</v>
      </c>
      <c r="B932" s="3" t="str">
        <f t="shared" si="309"/>
        <v>E316 STM Misc, Mint Farm OP-9</v>
      </c>
      <c r="C932" s="3" t="s">
        <v>9</v>
      </c>
      <c r="D932" s="3"/>
      <c r="E932" s="256">
        <v>43738</v>
      </c>
      <c r="F932" s="61">
        <v>152757</v>
      </c>
      <c r="G932" s="300">
        <v>2.7300000000000001E-2</v>
      </c>
      <c r="H932" s="62">
        <v>347.52</v>
      </c>
      <c r="I932" s="276">
        <f t="shared" si="310"/>
        <v>152757</v>
      </c>
      <c r="J932" s="300">
        <v>2.7300000000000001E-2</v>
      </c>
      <c r="K932" s="61">
        <f t="shared" si="311"/>
        <v>347.522175</v>
      </c>
      <c r="L932" s="62">
        <f t="shared" si="306"/>
        <v>0</v>
      </c>
      <c r="M932" t="s">
        <v>10</v>
      </c>
      <c r="O932" s="3" t="str">
        <f t="shared" si="312"/>
        <v>E316</v>
      </c>
      <c r="P932" s="4"/>
      <c r="Q932" s="245">
        <f t="shared" si="308"/>
        <v>0</v>
      </c>
      <c r="S932" s="243"/>
      <c r="T932" s="243"/>
      <c r="V932" s="243"/>
      <c r="W932" s="243"/>
      <c r="Y932" s="243"/>
    </row>
    <row r="933" spans="1:25" outlineLevel="2" x14ac:dyDescent="0.25">
      <c r="A933" s="3" t="s">
        <v>142</v>
      </c>
      <c r="B933" s="3" t="str">
        <f t="shared" si="309"/>
        <v>E316 STM Misc, Mint Farm OP-10</v>
      </c>
      <c r="C933" s="3" t="s">
        <v>9</v>
      </c>
      <c r="D933" s="3"/>
      <c r="E933" s="256">
        <v>43769</v>
      </c>
      <c r="F933" s="61">
        <v>152757</v>
      </c>
      <c r="G933" s="300">
        <v>2.7300000000000001E-2</v>
      </c>
      <c r="H933" s="62">
        <v>347.52</v>
      </c>
      <c r="I933" s="276">
        <f t="shared" si="310"/>
        <v>152757</v>
      </c>
      <c r="J933" s="300">
        <v>2.7300000000000001E-2</v>
      </c>
      <c r="K933" s="61">
        <f t="shared" si="311"/>
        <v>347.522175</v>
      </c>
      <c r="L933" s="62">
        <f t="shared" si="306"/>
        <v>0</v>
      </c>
      <c r="M933" t="s">
        <v>10</v>
      </c>
      <c r="O933" s="3" t="str">
        <f t="shared" si="312"/>
        <v>E316</v>
      </c>
      <c r="P933" s="4"/>
      <c r="Q933" s="245">
        <f t="shared" si="308"/>
        <v>0</v>
      </c>
      <c r="S933" s="243"/>
      <c r="T933" s="243"/>
      <c r="V933" s="243"/>
      <c r="W933" s="243"/>
      <c r="Y933" s="243"/>
    </row>
    <row r="934" spans="1:25" outlineLevel="2" x14ac:dyDescent="0.25">
      <c r="A934" s="3" t="s">
        <v>142</v>
      </c>
      <c r="B934" s="3" t="str">
        <f t="shared" si="309"/>
        <v>E316 STM Misc, Mint Farm OP-11</v>
      </c>
      <c r="C934" s="3" t="s">
        <v>9</v>
      </c>
      <c r="D934" s="3"/>
      <c r="E934" s="256">
        <v>43799</v>
      </c>
      <c r="F934" s="61">
        <v>152757</v>
      </c>
      <c r="G934" s="300">
        <v>2.7300000000000001E-2</v>
      </c>
      <c r="H934" s="62">
        <v>347.52</v>
      </c>
      <c r="I934" s="276">
        <f t="shared" si="310"/>
        <v>152757</v>
      </c>
      <c r="J934" s="300">
        <v>2.7300000000000001E-2</v>
      </c>
      <c r="K934" s="61">
        <f t="shared" si="311"/>
        <v>347.522175</v>
      </c>
      <c r="L934" s="62">
        <f t="shared" si="306"/>
        <v>0</v>
      </c>
      <c r="M934" t="s">
        <v>10</v>
      </c>
      <c r="O934" s="3" t="str">
        <f t="shared" si="312"/>
        <v>E316</v>
      </c>
      <c r="P934" s="4"/>
      <c r="Q934" s="245">
        <f t="shared" si="308"/>
        <v>0</v>
      </c>
      <c r="S934" s="243"/>
      <c r="T934" s="243"/>
      <c r="V934" s="243"/>
      <c r="W934" s="243"/>
      <c r="Y934" s="243"/>
    </row>
    <row r="935" spans="1:25" outlineLevel="2" x14ac:dyDescent="0.25">
      <c r="A935" s="3" t="s">
        <v>142</v>
      </c>
      <c r="B935" s="3" t="str">
        <f t="shared" si="309"/>
        <v>E316 STM Misc, Mint Farm OP-12</v>
      </c>
      <c r="C935" s="3" t="s">
        <v>9</v>
      </c>
      <c r="D935" s="3"/>
      <c r="E935" s="256">
        <v>43830</v>
      </c>
      <c r="F935" s="61">
        <v>152757</v>
      </c>
      <c r="G935" s="300">
        <v>2.7300000000000001E-2</v>
      </c>
      <c r="H935" s="62">
        <v>347.52</v>
      </c>
      <c r="I935" s="276">
        <f t="shared" si="310"/>
        <v>152757</v>
      </c>
      <c r="J935" s="300">
        <v>2.7300000000000001E-2</v>
      </c>
      <c r="K935" s="61">
        <f t="shared" si="311"/>
        <v>347.522175</v>
      </c>
      <c r="L935" s="62">
        <f t="shared" si="306"/>
        <v>0</v>
      </c>
      <c r="M935" t="s">
        <v>10</v>
      </c>
      <c r="O935" s="3" t="str">
        <f t="shared" si="312"/>
        <v>E316</v>
      </c>
      <c r="P935" s="4"/>
      <c r="Q935" s="245">
        <f t="shared" si="308"/>
        <v>0</v>
      </c>
      <c r="S935" s="243"/>
      <c r="T935" s="243"/>
      <c r="V935" s="243"/>
      <c r="W935" s="243"/>
      <c r="Y935" s="243"/>
    </row>
    <row r="936" spans="1:25" outlineLevel="2" x14ac:dyDescent="0.25">
      <c r="A936" s="3" t="s">
        <v>142</v>
      </c>
      <c r="B936" s="3" t="str">
        <f t="shared" si="309"/>
        <v>E316 STM Misc, Mint Farm OP-1</v>
      </c>
      <c r="C936" s="3" t="s">
        <v>9</v>
      </c>
      <c r="D936" s="3"/>
      <c r="E936" s="256">
        <v>43861</v>
      </c>
      <c r="F936" s="61">
        <v>152757</v>
      </c>
      <c r="G936" s="300">
        <v>2.7300000000000001E-2</v>
      </c>
      <c r="H936" s="62">
        <v>347.52</v>
      </c>
      <c r="I936" s="276">
        <f t="shared" si="310"/>
        <v>152757</v>
      </c>
      <c r="J936" s="300">
        <v>2.7300000000000001E-2</v>
      </c>
      <c r="K936" s="61">
        <f t="shared" si="311"/>
        <v>347.522175</v>
      </c>
      <c r="L936" s="62">
        <f t="shared" si="306"/>
        <v>0</v>
      </c>
      <c r="M936" t="s">
        <v>10</v>
      </c>
      <c r="O936" s="3" t="str">
        <f t="shared" si="312"/>
        <v>E316</v>
      </c>
      <c r="P936" s="4"/>
      <c r="Q936" s="245">
        <f t="shared" si="308"/>
        <v>0</v>
      </c>
      <c r="S936" s="243"/>
      <c r="T936" s="243"/>
      <c r="V936" s="243"/>
      <c r="W936" s="243"/>
      <c r="Y936" s="243"/>
    </row>
    <row r="937" spans="1:25" outlineLevel="2" x14ac:dyDescent="0.25">
      <c r="A937" s="3" t="s">
        <v>142</v>
      </c>
      <c r="B937" s="3" t="str">
        <f t="shared" si="309"/>
        <v>E316 STM Misc, Mint Farm OP-2</v>
      </c>
      <c r="C937" s="3" t="s">
        <v>9</v>
      </c>
      <c r="D937" s="3"/>
      <c r="E937" s="256">
        <v>43889</v>
      </c>
      <c r="F937" s="61">
        <v>152757</v>
      </c>
      <c r="G937" s="300">
        <v>2.7300000000000001E-2</v>
      </c>
      <c r="H937" s="62">
        <v>347.52</v>
      </c>
      <c r="I937" s="276">
        <f t="shared" si="310"/>
        <v>152757</v>
      </c>
      <c r="J937" s="300">
        <v>2.7300000000000001E-2</v>
      </c>
      <c r="K937" s="61">
        <f t="shared" si="311"/>
        <v>347.522175</v>
      </c>
      <c r="L937" s="62">
        <f t="shared" si="306"/>
        <v>0</v>
      </c>
      <c r="M937" t="s">
        <v>10</v>
      </c>
      <c r="O937" s="3" t="str">
        <f t="shared" si="312"/>
        <v>E316</v>
      </c>
      <c r="P937" s="4"/>
      <c r="Q937" s="245">
        <f t="shared" si="308"/>
        <v>0</v>
      </c>
      <c r="S937" s="243"/>
      <c r="T937" s="243"/>
      <c r="V937" s="243"/>
      <c r="W937" s="243"/>
      <c r="Y937" s="243"/>
    </row>
    <row r="938" spans="1:25" outlineLevel="2" x14ac:dyDescent="0.25">
      <c r="A938" s="3" t="s">
        <v>142</v>
      </c>
      <c r="B938" s="3" t="str">
        <f t="shared" si="309"/>
        <v>E316 STM Misc, Mint Farm OP-3</v>
      </c>
      <c r="C938" s="3" t="s">
        <v>9</v>
      </c>
      <c r="D938" s="3"/>
      <c r="E938" s="256">
        <v>43921</v>
      </c>
      <c r="F938" s="61">
        <v>152757</v>
      </c>
      <c r="G938" s="300">
        <v>2.7300000000000001E-2</v>
      </c>
      <c r="H938" s="62">
        <v>347.52</v>
      </c>
      <c r="I938" s="276">
        <f t="shared" si="310"/>
        <v>152757</v>
      </c>
      <c r="J938" s="300">
        <v>2.7300000000000001E-2</v>
      </c>
      <c r="K938" s="61">
        <f t="shared" si="311"/>
        <v>347.522175</v>
      </c>
      <c r="L938" s="62">
        <f t="shared" si="306"/>
        <v>0</v>
      </c>
      <c r="M938" t="s">
        <v>10</v>
      </c>
      <c r="O938" s="3" t="str">
        <f t="shared" si="312"/>
        <v>E316</v>
      </c>
      <c r="P938" s="4"/>
      <c r="Q938" s="245">
        <f t="shared" si="308"/>
        <v>0</v>
      </c>
      <c r="S938" s="243"/>
      <c r="T938" s="243"/>
      <c r="V938" s="243"/>
      <c r="W938" s="243"/>
      <c r="Y938" s="243"/>
    </row>
    <row r="939" spans="1:25" outlineLevel="2" x14ac:dyDescent="0.25">
      <c r="A939" s="3" t="s">
        <v>142</v>
      </c>
      <c r="B939" s="3" t="str">
        <f t="shared" si="309"/>
        <v>E316 STM Misc, Mint Farm OP-4</v>
      </c>
      <c r="C939" s="3" t="s">
        <v>9</v>
      </c>
      <c r="D939" s="3"/>
      <c r="E939" s="256">
        <v>43951</v>
      </c>
      <c r="F939" s="61">
        <v>152757</v>
      </c>
      <c r="G939" s="300">
        <v>2.7300000000000001E-2</v>
      </c>
      <c r="H939" s="62">
        <v>347.52</v>
      </c>
      <c r="I939" s="276">
        <f t="shared" si="310"/>
        <v>152757</v>
      </c>
      <c r="J939" s="300">
        <v>2.7300000000000001E-2</v>
      </c>
      <c r="K939" s="61">
        <f t="shared" si="311"/>
        <v>347.522175</v>
      </c>
      <c r="L939" s="62">
        <f t="shared" si="306"/>
        <v>0</v>
      </c>
      <c r="M939" t="s">
        <v>10</v>
      </c>
      <c r="O939" s="3" t="str">
        <f t="shared" si="312"/>
        <v>E316</v>
      </c>
      <c r="P939" s="4"/>
      <c r="Q939" s="245">
        <f t="shared" si="308"/>
        <v>0</v>
      </c>
      <c r="S939" s="243"/>
      <c r="T939" s="243"/>
      <c r="V939" s="243"/>
      <c r="W939" s="243"/>
      <c r="Y939" s="243"/>
    </row>
    <row r="940" spans="1:25" outlineLevel="2" x14ac:dyDescent="0.25">
      <c r="A940" s="3" t="s">
        <v>142</v>
      </c>
      <c r="B940" s="3" t="str">
        <f t="shared" si="309"/>
        <v>E316 STM Misc, Mint Farm OP-5</v>
      </c>
      <c r="C940" s="3" t="s">
        <v>9</v>
      </c>
      <c r="D940" s="3"/>
      <c r="E940" s="256">
        <v>43982</v>
      </c>
      <c r="F940" s="61">
        <v>152757</v>
      </c>
      <c r="G940" s="300">
        <v>2.7300000000000001E-2</v>
      </c>
      <c r="H940" s="62">
        <v>347.52</v>
      </c>
      <c r="I940" s="276">
        <f t="shared" si="310"/>
        <v>152757</v>
      </c>
      <c r="J940" s="300">
        <v>2.7300000000000001E-2</v>
      </c>
      <c r="K940" s="61">
        <f t="shared" si="311"/>
        <v>347.522175</v>
      </c>
      <c r="L940" s="62">
        <f t="shared" si="306"/>
        <v>0</v>
      </c>
      <c r="M940" t="s">
        <v>10</v>
      </c>
      <c r="O940" s="3" t="str">
        <f t="shared" si="312"/>
        <v>E316</v>
      </c>
      <c r="P940" s="4"/>
      <c r="Q940" s="245">
        <f t="shared" si="308"/>
        <v>0</v>
      </c>
      <c r="S940" s="243"/>
      <c r="T940" s="243"/>
      <c r="V940" s="243"/>
      <c r="W940" s="243"/>
      <c r="Y940" s="243"/>
    </row>
    <row r="941" spans="1:25" outlineLevel="2" x14ac:dyDescent="0.25">
      <c r="A941" s="3" t="s">
        <v>142</v>
      </c>
      <c r="B941" s="3" t="str">
        <f t="shared" si="309"/>
        <v>E316 STM Misc, Mint Farm OP-6</v>
      </c>
      <c r="C941" s="3" t="s">
        <v>9</v>
      </c>
      <c r="D941" s="3"/>
      <c r="E941" s="256">
        <v>44012</v>
      </c>
      <c r="F941" s="61">
        <v>152757</v>
      </c>
      <c r="G941" s="300">
        <v>2.7300000000000001E-2</v>
      </c>
      <c r="H941" s="62">
        <v>347.52</v>
      </c>
      <c r="I941" s="276">
        <f t="shared" si="310"/>
        <v>152757</v>
      </c>
      <c r="J941" s="300">
        <v>2.7300000000000001E-2</v>
      </c>
      <c r="K941" s="61">
        <f t="shared" si="311"/>
        <v>347.522175</v>
      </c>
      <c r="L941" s="62">
        <f t="shared" si="306"/>
        <v>0</v>
      </c>
      <c r="M941" t="s">
        <v>10</v>
      </c>
      <c r="O941" s="3" t="str">
        <f t="shared" si="312"/>
        <v>E316</v>
      </c>
      <c r="P941" s="4"/>
      <c r="Q941" s="245">
        <f t="shared" si="308"/>
        <v>152757</v>
      </c>
      <c r="S941" s="243">
        <f>AVERAGE(F930:F941)-F941</f>
        <v>0</v>
      </c>
      <c r="T941" s="243">
        <f>AVERAGE(I930:I941)-I941</f>
        <v>0</v>
      </c>
      <c r="V941" s="243"/>
      <c r="W941" s="243"/>
      <c r="Y941" s="243"/>
    </row>
    <row r="942" spans="1:25" ht="15.75" outlineLevel="1" thickBot="1" x14ac:dyDescent="0.3">
      <c r="A942" s="5" t="s">
        <v>143</v>
      </c>
      <c r="C942" s="14" t="s">
        <v>12</v>
      </c>
      <c r="E942" s="255" t="s">
        <v>5</v>
      </c>
      <c r="F942" s="8"/>
      <c r="G942" s="299"/>
      <c r="H942" s="15">
        <f>SUBTOTAL(9,H930:H941)</f>
        <v>4170.24</v>
      </c>
      <c r="I942" s="275"/>
      <c r="J942" s="299"/>
      <c r="K942" s="10">
        <f>SUBTOTAL(9,K930:K941)</f>
        <v>4170.2660999999998</v>
      </c>
      <c r="L942" s="264">
        <f>SUBTOTAL(9,L930:L941)</f>
        <v>0</v>
      </c>
      <c r="O942" s="3" t="str">
        <f>LEFT(A942,5)</f>
        <v xml:space="preserve">E316 </v>
      </c>
      <c r="P942" s="4">
        <f>-L942</f>
        <v>0</v>
      </c>
      <c r="Q942" s="245">
        <f t="shared" si="308"/>
        <v>0</v>
      </c>
      <c r="S942" s="243"/>
    </row>
    <row r="943" spans="1:25" ht="15.75" outlineLevel="2" thickTop="1" x14ac:dyDescent="0.25">
      <c r="A943" s="273" t="s">
        <v>749</v>
      </c>
      <c r="B943" s="3" t="str">
        <f t="shared" ref="B943:B954" si="313">CONCATENATE(A943,"-",MONTH(E943))</f>
        <v>E316 STM Misc, Sumas -7</v>
      </c>
      <c r="C943" s="3" t="s">
        <v>9</v>
      </c>
      <c r="D943" s="3"/>
      <c r="E943" s="256">
        <v>43676</v>
      </c>
      <c r="F943" s="61">
        <v>72066.83</v>
      </c>
      <c r="G943" s="300">
        <v>7.1000000000000004E-3</v>
      </c>
      <c r="H943" s="62">
        <v>42.64</v>
      </c>
      <c r="I943" s="276">
        <f t="shared" ref="I943:I954" si="314">VLOOKUP(CONCATENATE(A943,"-6"),$B$8:$F$2996,5,FALSE)</f>
        <v>72066.83</v>
      </c>
      <c r="J943" s="300">
        <v>7.1000000000000004E-3</v>
      </c>
      <c r="K943" s="59">
        <f t="shared" ref="K943:K954" si="315">I943*J943/12</f>
        <v>42.639541083333334</v>
      </c>
      <c r="L943" s="62">
        <f t="shared" si="306"/>
        <v>0</v>
      </c>
      <c r="M943" t="s">
        <v>10</v>
      </c>
      <c r="O943" s="3" t="str">
        <f t="shared" ref="O943:O954" si="316">LEFT(A943,4)</f>
        <v>E316</v>
      </c>
      <c r="P943" s="4"/>
      <c r="Q943" s="245">
        <f t="shared" si="308"/>
        <v>0</v>
      </c>
      <c r="S943" s="243"/>
      <c r="T943" s="243"/>
      <c r="V943" s="243"/>
      <c r="W943" s="243"/>
      <c r="Y943" s="243"/>
    </row>
    <row r="944" spans="1:25" outlineLevel="2" x14ac:dyDescent="0.25">
      <c r="A944" s="273" t="s">
        <v>749</v>
      </c>
      <c r="B944" s="3" t="str">
        <f t="shared" si="313"/>
        <v>E316 STM Misc, Sumas -8</v>
      </c>
      <c r="C944" s="3" t="s">
        <v>9</v>
      </c>
      <c r="D944" s="3"/>
      <c r="E944" s="256">
        <v>43708</v>
      </c>
      <c r="F944" s="61">
        <v>72066.83</v>
      </c>
      <c r="G944" s="300">
        <v>7.1000000000000004E-3</v>
      </c>
      <c r="H944" s="62">
        <v>42.64</v>
      </c>
      <c r="I944" s="276">
        <f t="shared" si="314"/>
        <v>72066.83</v>
      </c>
      <c r="J944" s="300">
        <v>7.1000000000000004E-3</v>
      </c>
      <c r="K944" s="61">
        <f t="shared" si="315"/>
        <v>42.639541083333334</v>
      </c>
      <c r="L944" s="62">
        <f t="shared" si="306"/>
        <v>0</v>
      </c>
      <c r="M944" t="s">
        <v>10</v>
      </c>
      <c r="O944" s="3" t="str">
        <f t="shared" si="316"/>
        <v>E316</v>
      </c>
      <c r="P944" s="4"/>
      <c r="Q944" s="245">
        <f t="shared" si="308"/>
        <v>0</v>
      </c>
      <c r="S944" s="243"/>
      <c r="T944" s="243"/>
      <c r="V944" s="243"/>
      <c r="W944" s="243"/>
      <c r="Y944" s="243"/>
    </row>
    <row r="945" spans="1:25" outlineLevel="2" x14ac:dyDescent="0.25">
      <c r="A945" s="273" t="s">
        <v>749</v>
      </c>
      <c r="B945" s="3" t="str">
        <f t="shared" si="313"/>
        <v>E316 STM Misc, Sumas -9</v>
      </c>
      <c r="C945" s="3" t="s">
        <v>9</v>
      </c>
      <c r="D945" s="3"/>
      <c r="E945" s="256">
        <v>43738</v>
      </c>
      <c r="F945" s="61">
        <v>72066.83</v>
      </c>
      <c r="G945" s="300">
        <v>7.1000000000000004E-3</v>
      </c>
      <c r="H945" s="62">
        <v>42.64</v>
      </c>
      <c r="I945" s="276">
        <f t="shared" si="314"/>
        <v>72066.83</v>
      </c>
      <c r="J945" s="300">
        <v>7.1000000000000004E-3</v>
      </c>
      <c r="K945" s="61">
        <f t="shared" si="315"/>
        <v>42.639541083333334</v>
      </c>
      <c r="L945" s="62">
        <f t="shared" si="306"/>
        <v>0</v>
      </c>
      <c r="M945" t="s">
        <v>10</v>
      </c>
      <c r="O945" s="3" t="str">
        <f t="shared" si="316"/>
        <v>E316</v>
      </c>
      <c r="P945" s="4"/>
      <c r="Q945" s="245">
        <f t="shared" si="308"/>
        <v>0</v>
      </c>
      <c r="S945" s="243"/>
      <c r="T945" s="243"/>
      <c r="V945" s="243"/>
      <c r="W945" s="243"/>
      <c r="Y945" s="243"/>
    </row>
    <row r="946" spans="1:25" outlineLevel="2" x14ac:dyDescent="0.25">
      <c r="A946" s="273" t="s">
        <v>749</v>
      </c>
      <c r="B946" s="3" t="str">
        <f t="shared" si="313"/>
        <v>E316 STM Misc, Sumas -10</v>
      </c>
      <c r="C946" s="3" t="s">
        <v>9</v>
      </c>
      <c r="D946" s="3"/>
      <c r="E946" s="256">
        <v>43769</v>
      </c>
      <c r="F946" s="61">
        <v>72066.83</v>
      </c>
      <c r="G946" s="300">
        <v>7.1000000000000004E-3</v>
      </c>
      <c r="H946" s="62">
        <v>42.64</v>
      </c>
      <c r="I946" s="276">
        <f t="shared" si="314"/>
        <v>72066.83</v>
      </c>
      <c r="J946" s="300">
        <v>7.1000000000000004E-3</v>
      </c>
      <c r="K946" s="61">
        <f t="shared" si="315"/>
        <v>42.639541083333334</v>
      </c>
      <c r="L946" s="62">
        <f t="shared" si="306"/>
        <v>0</v>
      </c>
      <c r="M946" t="s">
        <v>10</v>
      </c>
      <c r="O946" s="3" t="str">
        <f t="shared" si="316"/>
        <v>E316</v>
      </c>
      <c r="P946" s="4"/>
      <c r="Q946" s="245">
        <f t="shared" si="308"/>
        <v>0</v>
      </c>
      <c r="S946" s="243"/>
      <c r="T946" s="243"/>
      <c r="V946" s="243"/>
      <c r="W946" s="243"/>
      <c r="Y946" s="243"/>
    </row>
    <row r="947" spans="1:25" outlineLevel="2" x14ac:dyDescent="0.25">
      <c r="A947" s="273" t="s">
        <v>749</v>
      </c>
      <c r="B947" s="3" t="str">
        <f t="shared" si="313"/>
        <v>E316 STM Misc, Sumas -11</v>
      </c>
      <c r="C947" s="3" t="s">
        <v>9</v>
      </c>
      <c r="D947" s="3"/>
      <c r="E947" s="256">
        <v>43799</v>
      </c>
      <c r="F947" s="61">
        <v>72066.83</v>
      </c>
      <c r="G947" s="300">
        <v>7.1000000000000004E-3</v>
      </c>
      <c r="H947" s="62">
        <v>42.64</v>
      </c>
      <c r="I947" s="276">
        <f t="shared" si="314"/>
        <v>72066.83</v>
      </c>
      <c r="J947" s="300">
        <v>7.1000000000000004E-3</v>
      </c>
      <c r="K947" s="61">
        <f t="shared" si="315"/>
        <v>42.639541083333334</v>
      </c>
      <c r="L947" s="62">
        <f t="shared" si="306"/>
        <v>0</v>
      </c>
      <c r="M947" t="s">
        <v>10</v>
      </c>
      <c r="O947" s="3" t="str">
        <f t="shared" si="316"/>
        <v>E316</v>
      </c>
      <c r="P947" s="4"/>
      <c r="Q947" s="245">
        <f t="shared" si="308"/>
        <v>0</v>
      </c>
      <c r="S947" s="243"/>
      <c r="T947" s="243"/>
      <c r="V947" s="243"/>
      <c r="W947" s="243"/>
      <c r="Y947" s="243"/>
    </row>
    <row r="948" spans="1:25" outlineLevel="2" x14ac:dyDescent="0.25">
      <c r="A948" s="273" t="s">
        <v>749</v>
      </c>
      <c r="B948" s="3" t="str">
        <f t="shared" si="313"/>
        <v>E316 STM Misc, Sumas -12</v>
      </c>
      <c r="C948" s="3" t="s">
        <v>9</v>
      </c>
      <c r="D948" s="3"/>
      <c r="E948" s="256">
        <v>43830</v>
      </c>
      <c r="F948" s="61">
        <v>72066.83</v>
      </c>
      <c r="G948" s="300">
        <v>7.1000000000000004E-3</v>
      </c>
      <c r="H948" s="62">
        <v>42.64</v>
      </c>
      <c r="I948" s="276">
        <f t="shared" si="314"/>
        <v>72066.83</v>
      </c>
      <c r="J948" s="300">
        <v>7.1000000000000004E-3</v>
      </c>
      <c r="K948" s="61">
        <f t="shared" si="315"/>
        <v>42.639541083333334</v>
      </c>
      <c r="L948" s="62">
        <f t="shared" si="306"/>
        <v>0</v>
      </c>
      <c r="M948" t="s">
        <v>10</v>
      </c>
      <c r="O948" s="3" t="str">
        <f t="shared" si="316"/>
        <v>E316</v>
      </c>
      <c r="P948" s="4"/>
      <c r="Q948" s="245">
        <f t="shared" si="308"/>
        <v>0</v>
      </c>
      <c r="S948" s="243"/>
      <c r="T948" s="243"/>
      <c r="V948" s="243"/>
      <c r="W948" s="243"/>
      <c r="Y948" s="243"/>
    </row>
    <row r="949" spans="1:25" outlineLevel="2" x14ac:dyDescent="0.25">
      <c r="A949" s="273" t="s">
        <v>749</v>
      </c>
      <c r="B949" s="3" t="str">
        <f t="shared" si="313"/>
        <v>E316 STM Misc, Sumas -1</v>
      </c>
      <c r="C949" s="3" t="s">
        <v>9</v>
      </c>
      <c r="D949" s="3"/>
      <c r="E949" s="256">
        <v>43861</v>
      </c>
      <c r="F949" s="61">
        <v>72066.83</v>
      </c>
      <c r="G949" s="300">
        <v>7.1000000000000004E-3</v>
      </c>
      <c r="H949" s="62">
        <v>42.64</v>
      </c>
      <c r="I949" s="276">
        <f t="shared" si="314"/>
        <v>72066.83</v>
      </c>
      <c r="J949" s="300">
        <v>7.1000000000000004E-3</v>
      </c>
      <c r="K949" s="61">
        <f t="shared" si="315"/>
        <v>42.639541083333334</v>
      </c>
      <c r="L949" s="62">
        <f t="shared" si="306"/>
        <v>0</v>
      </c>
      <c r="M949" t="s">
        <v>10</v>
      </c>
      <c r="O949" s="3" t="str">
        <f t="shared" si="316"/>
        <v>E316</v>
      </c>
      <c r="P949" s="4"/>
      <c r="Q949" s="245">
        <f t="shared" si="308"/>
        <v>0</v>
      </c>
      <c r="S949" s="243"/>
      <c r="T949" s="243"/>
      <c r="V949" s="243"/>
      <c r="W949" s="243"/>
      <c r="Y949" s="243"/>
    </row>
    <row r="950" spans="1:25" outlineLevel="2" x14ac:dyDescent="0.25">
      <c r="A950" s="273" t="s">
        <v>749</v>
      </c>
      <c r="B950" s="3" t="str">
        <f t="shared" si="313"/>
        <v>E316 STM Misc, Sumas -2</v>
      </c>
      <c r="C950" s="3" t="s">
        <v>9</v>
      </c>
      <c r="D950" s="3"/>
      <c r="E950" s="256">
        <v>43889</v>
      </c>
      <c r="F950" s="61">
        <v>72066.83</v>
      </c>
      <c r="G950" s="300">
        <v>7.1000000000000004E-3</v>
      </c>
      <c r="H950" s="62">
        <v>42.64</v>
      </c>
      <c r="I950" s="276">
        <f t="shared" si="314"/>
        <v>72066.83</v>
      </c>
      <c r="J950" s="300">
        <v>7.1000000000000004E-3</v>
      </c>
      <c r="K950" s="61">
        <f t="shared" si="315"/>
        <v>42.639541083333334</v>
      </c>
      <c r="L950" s="62">
        <f t="shared" si="306"/>
        <v>0</v>
      </c>
      <c r="M950" t="s">
        <v>10</v>
      </c>
      <c r="O950" s="3" t="str">
        <f t="shared" si="316"/>
        <v>E316</v>
      </c>
      <c r="P950" s="4"/>
      <c r="Q950" s="245">
        <f t="shared" si="308"/>
        <v>0</v>
      </c>
      <c r="S950" s="243"/>
      <c r="T950" s="243"/>
      <c r="V950" s="243"/>
      <c r="W950" s="243"/>
      <c r="Y950" s="243"/>
    </row>
    <row r="951" spans="1:25" outlineLevel="2" x14ac:dyDescent="0.25">
      <c r="A951" s="273" t="s">
        <v>749</v>
      </c>
      <c r="B951" s="3" t="str">
        <f t="shared" si="313"/>
        <v>E316 STM Misc, Sumas -3</v>
      </c>
      <c r="C951" s="3" t="s">
        <v>9</v>
      </c>
      <c r="D951" s="3"/>
      <c r="E951" s="256">
        <v>43921</v>
      </c>
      <c r="F951" s="61">
        <v>72066.83</v>
      </c>
      <c r="G951" s="300">
        <v>7.1000000000000004E-3</v>
      </c>
      <c r="H951" s="62">
        <v>42.64</v>
      </c>
      <c r="I951" s="276">
        <f t="shared" si="314"/>
        <v>72066.83</v>
      </c>
      <c r="J951" s="300">
        <v>7.1000000000000004E-3</v>
      </c>
      <c r="K951" s="61">
        <f t="shared" si="315"/>
        <v>42.639541083333334</v>
      </c>
      <c r="L951" s="62">
        <f t="shared" si="306"/>
        <v>0</v>
      </c>
      <c r="M951" t="s">
        <v>10</v>
      </c>
      <c r="O951" s="3" t="str">
        <f t="shared" si="316"/>
        <v>E316</v>
      </c>
      <c r="P951" s="4"/>
      <c r="Q951" s="245">
        <f t="shared" si="308"/>
        <v>0</v>
      </c>
      <c r="S951" s="243"/>
      <c r="T951" s="243"/>
      <c r="V951" s="243"/>
      <c r="W951" s="243"/>
      <c r="Y951" s="243"/>
    </row>
    <row r="952" spans="1:25" outlineLevel="2" x14ac:dyDescent="0.25">
      <c r="A952" s="273" t="s">
        <v>749</v>
      </c>
      <c r="B952" s="3" t="str">
        <f t="shared" si="313"/>
        <v>E316 STM Misc, Sumas -4</v>
      </c>
      <c r="C952" s="3" t="s">
        <v>9</v>
      </c>
      <c r="D952" s="3"/>
      <c r="E952" s="256">
        <v>43951</v>
      </c>
      <c r="F952" s="61">
        <v>72066.83</v>
      </c>
      <c r="G952" s="300">
        <v>7.1000000000000004E-3</v>
      </c>
      <c r="H952" s="62">
        <v>42.64</v>
      </c>
      <c r="I952" s="276">
        <f t="shared" si="314"/>
        <v>72066.83</v>
      </c>
      <c r="J952" s="300">
        <v>7.1000000000000004E-3</v>
      </c>
      <c r="K952" s="61">
        <f t="shared" si="315"/>
        <v>42.639541083333334</v>
      </c>
      <c r="L952" s="62">
        <f t="shared" si="306"/>
        <v>0</v>
      </c>
      <c r="M952" t="s">
        <v>10</v>
      </c>
      <c r="O952" s="3" t="str">
        <f t="shared" si="316"/>
        <v>E316</v>
      </c>
      <c r="P952" s="4"/>
      <c r="Q952" s="245">
        <f t="shared" si="308"/>
        <v>0</v>
      </c>
      <c r="S952" s="243"/>
      <c r="T952" s="243"/>
      <c r="V952" s="243"/>
      <c r="W952" s="243"/>
      <c r="Y952" s="243"/>
    </row>
    <row r="953" spans="1:25" outlineLevel="2" x14ac:dyDescent="0.25">
      <c r="A953" s="273" t="s">
        <v>749</v>
      </c>
      <c r="B953" s="3" t="str">
        <f t="shared" si="313"/>
        <v>E316 STM Misc, Sumas -5</v>
      </c>
      <c r="C953" s="3" t="s">
        <v>9</v>
      </c>
      <c r="D953" s="3"/>
      <c r="E953" s="256">
        <v>43982</v>
      </c>
      <c r="F953" s="61">
        <v>72066.83</v>
      </c>
      <c r="G953" s="300">
        <v>7.1000000000000004E-3</v>
      </c>
      <c r="H953" s="62">
        <v>42.64</v>
      </c>
      <c r="I953" s="276">
        <f t="shared" si="314"/>
        <v>72066.83</v>
      </c>
      <c r="J953" s="300">
        <v>7.1000000000000004E-3</v>
      </c>
      <c r="K953" s="61">
        <f t="shared" si="315"/>
        <v>42.639541083333334</v>
      </c>
      <c r="L953" s="62">
        <f t="shared" si="306"/>
        <v>0</v>
      </c>
      <c r="M953" t="s">
        <v>10</v>
      </c>
      <c r="O953" s="3" t="str">
        <f t="shared" si="316"/>
        <v>E316</v>
      </c>
      <c r="P953" s="4"/>
      <c r="Q953" s="245">
        <f t="shared" si="308"/>
        <v>0</v>
      </c>
      <c r="S953" s="243"/>
      <c r="T953" s="243"/>
      <c r="V953" s="243"/>
      <c r="W953" s="243"/>
      <c r="Y953" s="243"/>
    </row>
    <row r="954" spans="1:25" outlineLevel="2" x14ac:dyDescent="0.25">
      <c r="A954" s="273" t="s">
        <v>749</v>
      </c>
      <c r="B954" s="3" t="str">
        <f t="shared" si="313"/>
        <v>E316 STM Misc, Sumas -6</v>
      </c>
      <c r="C954" s="3" t="s">
        <v>9</v>
      </c>
      <c r="D954" s="3"/>
      <c r="E954" s="256">
        <v>44012</v>
      </c>
      <c r="F954" s="61">
        <v>72066.83</v>
      </c>
      <c r="G954" s="300">
        <v>7.1000000000000004E-3</v>
      </c>
      <c r="H954" s="62">
        <v>42.64</v>
      </c>
      <c r="I954" s="276">
        <f t="shared" si="314"/>
        <v>72066.83</v>
      </c>
      <c r="J954" s="300">
        <v>7.1000000000000004E-3</v>
      </c>
      <c r="K954" s="61">
        <f t="shared" si="315"/>
        <v>42.639541083333334</v>
      </c>
      <c r="L954" s="62">
        <f t="shared" si="306"/>
        <v>0</v>
      </c>
      <c r="M954" t="s">
        <v>10</v>
      </c>
      <c r="O954" s="3" t="str">
        <f t="shared" si="316"/>
        <v>E316</v>
      </c>
      <c r="P954" s="4"/>
      <c r="Q954" s="245">
        <f t="shared" si="308"/>
        <v>72066.83</v>
      </c>
      <c r="S954" s="243">
        <f>AVERAGE(F943:F954)-F954</f>
        <v>0</v>
      </c>
      <c r="T954" s="243">
        <f>AVERAGE(I943:I954)-I954</f>
        <v>0</v>
      </c>
      <c r="V954" s="243"/>
      <c r="W954" s="243"/>
      <c r="Y954" s="243"/>
    </row>
    <row r="955" spans="1:25" ht="15.75" outlineLevel="1" thickBot="1" x14ac:dyDescent="0.3">
      <c r="A955" s="5" t="s">
        <v>144</v>
      </c>
      <c r="C955" s="14" t="s">
        <v>12</v>
      </c>
      <c r="E955" s="255" t="s">
        <v>5</v>
      </c>
      <c r="F955" s="8"/>
      <c r="G955" s="299"/>
      <c r="H955" s="15">
        <f>SUBTOTAL(9,H943:H954)</f>
        <v>511.67999999999989</v>
      </c>
      <c r="I955" s="275"/>
      <c r="J955" s="299"/>
      <c r="K955" s="10">
        <f>SUBTOTAL(9,K943:K954)</f>
        <v>511.67449299999993</v>
      </c>
      <c r="L955" s="264">
        <f>SUBTOTAL(9,L943:L954)</f>
        <v>0</v>
      </c>
      <c r="O955" s="3" t="str">
        <f>LEFT(A955,5)</f>
        <v xml:space="preserve">E316 </v>
      </c>
      <c r="P955" s="4">
        <f>-L955</f>
        <v>0</v>
      </c>
      <c r="Q955" s="245">
        <f t="shared" si="308"/>
        <v>0</v>
      </c>
      <c r="S955" s="243"/>
    </row>
    <row r="956" spans="1:25" ht="15.75" outlineLevel="2" thickTop="1" x14ac:dyDescent="0.25">
      <c r="A956" s="3" t="s">
        <v>145</v>
      </c>
      <c r="B956" s="3" t="str">
        <f t="shared" ref="B956:B967" si="317">CONCATENATE(A956,"-",MONTH(E956))</f>
        <v>E316 STM Misc, Sumas OP-7</v>
      </c>
      <c r="C956" s="3" t="s">
        <v>9</v>
      </c>
      <c r="D956" s="3"/>
      <c r="E956" s="256">
        <v>43676</v>
      </c>
      <c r="F956" s="61">
        <v>110376.2</v>
      </c>
      <c r="G956" s="300">
        <v>7.1000000000000004E-3</v>
      </c>
      <c r="H956" s="62">
        <v>65.31</v>
      </c>
      <c r="I956" s="276">
        <f t="shared" ref="I956:I980" si="318">VLOOKUP(CONCATENATE(A956,"-6"),$B$8:$F$2996,5,FALSE)</f>
        <v>110376.2</v>
      </c>
      <c r="J956" s="300">
        <v>7.1000000000000004E-3</v>
      </c>
      <c r="K956" s="59">
        <f t="shared" ref="K956:K967" si="319">I956*J956/12</f>
        <v>65.305918333333338</v>
      </c>
      <c r="L956" s="62">
        <f t="shared" si="306"/>
        <v>0</v>
      </c>
      <c r="M956" t="s">
        <v>10</v>
      </c>
      <c r="O956" s="3" t="str">
        <f t="shared" ref="O956:O967" si="320">LEFT(A956,4)</f>
        <v>E316</v>
      </c>
      <c r="P956" s="4"/>
      <c r="Q956" s="245">
        <f t="shared" si="308"/>
        <v>0</v>
      </c>
      <c r="S956" s="243"/>
      <c r="T956" s="243"/>
      <c r="V956" s="243"/>
      <c r="W956" s="243"/>
      <c r="Y956" s="243"/>
    </row>
    <row r="957" spans="1:25" outlineLevel="2" x14ac:dyDescent="0.25">
      <c r="A957" s="3" t="s">
        <v>145</v>
      </c>
      <c r="B957" s="3" t="str">
        <f t="shared" si="317"/>
        <v>E316 STM Misc, Sumas OP-8</v>
      </c>
      <c r="C957" s="3" t="s">
        <v>9</v>
      </c>
      <c r="D957" s="3"/>
      <c r="E957" s="256">
        <v>43708</v>
      </c>
      <c r="F957" s="61">
        <v>110376.2</v>
      </c>
      <c r="G957" s="300">
        <v>7.1000000000000004E-3</v>
      </c>
      <c r="H957" s="62">
        <v>65.31</v>
      </c>
      <c r="I957" s="276">
        <f t="shared" si="318"/>
        <v>110376.2</v>
      </c>
      <c r="J957" s="300">
        <v>7.1000000000000004E-3</v>
      </c>
      <c r="K957" s="61">
        <f t="shared" si="319"/>
        <v>65.305918333333338</v>
      </c>
      <c r="L957" s="62">
        <f t="shared" si="306"/>
        <v>0</v>
      </c>
      <c r="M957" t="s">
        <v>10</v>
      </c>
      <c r="O957" s="3" t="str">
        <f t="shared" si="320"/>
        <v>E316</v>
      </c>
      <c r="P957" s="4"/>
      <c r="Q957" s="245">
        <f t="shared" si="308"/>
        <v>0</v>
      </c>
      <c r="S957" s="243"/>
      <c r="T957" s="243"/>
      <c r="V957" s="243"/>
      <c r="W957" s="243"/>
      <c r="Y957" s="243"/>
    </row>
    <row r="958" spans="1:25" outlineLevel="2" x14ac:dyDescent="0.25">
      <c r="A958" s="3" t="s">
        <v>145</v>
      </c>
      <c r="B958" s="3" t="str">
        <f t="shared" si="317"/>
        <v>E316 STM Misc, Sumas OP-9</v>
      </c>
      <c r="C958" s="3" t="s">
        <v>9</v>
      </c>
      <c r="D958" s="3"/>
      <c r="E958" s="256">
        <v>43738</v>
      </c>
      <c r="F958" s="61">
        <v>110376.2</v>
      </c>
      <c r="G958" s="300">
        <v>7.1000000000000004E-3</v>
      </c>
      <c r="H958" s="62">
        <v>65.31</v>
      </c>
      <c r="I958" s="276">
        <f t="shared" si="318"/>
        <v>110376.2</v>
      </c>
      <c r="J958" s="300">
        <v>7.1000000000000004E-3</v>
      </c>
      <c r="K958" s="61">
        <f t="shared" si="319"/>
        <v>65.305918333333338</v>
      </c>
      <c r="L958" s="62">
        <f t="shared" si="306"/>
        <v>0</v>
      </c>
      <c r="M958" t="s">
        <v>10</v>
      </c>
      <c r="O958" s="3" t="str">
        <f t="shared" si="320"/>
        <v>E316</v>
      </c>
      <c r="P958" s="4"/>
      <c r="Q958" s="245">
        <f t="shared" si="308"/>
        <v>0</v>
      </c>
      <c r="S958" s="243"/>
      <c r="T958" s="243"/>
      <c r="V958" s="243"/>
      <c r="W958" s="243"/>
      <c r="Y958" s="243"/>
    </row>
    <row r="959" spans="1:25" outlineLevel="2" x14ac:dyDescent="0.25">
      <c r="A959" s="3" t="s">
        <v>145</v>
      </c>
      <c r="B959" s="3" t="str">
        <f t="shared" si="317"/>
        <v>E316 STM Misc, Sumas OP-10</v>
      </c>
      <c r="C959" s="3" t="s">
        <v>9</v>
      </c>
      <c r="D959" s="3"/>
      <c r="E959" s="256">
        <v>43769</v>
      </c>
      <c r="F959" s="61">
        <v>110376.2</v>
      </c>
      <c r="G959" s="300">
        <v>7.1000000000000004E-3</v>
      </c>
      <c r="H959" s="62">
        <v>65.31</v>
      </c>
      <c r="I959" s="276">
        <f t="shared" si="318"/>
        <v>110376.2</v>
      </c>
      <c r="J959" s="300">
        <v>7.1000000000000004E-3</v>
      </c>
      <c r="K959" s="61">
        <f t="shared" si="319"/>
        <v>65.305918333333338</v>
      </c>
      <c r="L959" s="62">
        <f t="shared" si="306"/>
        <v>0</v>
      </c>
      <c r="M959" t="s">
        <v>10</v>
      </c>
      <c r="O959" s="3" t="str">
        <f t="shared" si="320"/>
        <v>E316</v>
      </c>
      <c r="P959" s="4"/>
      <c r="Q959" s="245">
        <f t="shared" si="308"/>
        <v>0</v>
      </c>
      <c r="S959" s="243"/>
      <c r="T959" s="243"/>
      <c r="V959" s="243"/>
      <c r="W959" s="243"/>
      <c r="Y959" s="243"/>
    </row>
    <row r="960" spans="1:25" outlineLevel="2" x14ac:dyDescent="0.25">
      <c r="A960" s="3" t="s">
        <v>145</v>
      </c>
      <c r="B960" s="3" t="str">
        <f t="shared" si="317"/>
        <v>E316 STM Misc, Sumas OP-11</v>
      </c>
      <c r="C960" s="3" t="s">
        <v>9</v>
      </c>
      <c r="D960" s="3"/>
      <c r="E960" s="256">
        <v>43799</v>
      </c>
      <c r="F960" s="61">
        <v>110376.2</v>
      </c>
      <c r="G960" s="300">
        <v>7.1000000000000004E-3</v>
      </c>
      <c r="H960" s="62">
        <v>65.31</v>
      </c>
      <c r="I960" s="276">
        <f t="shared" si="318"/>
        <v>110376.2</v>
      </c>
      <c r="J960" s="300">
        <v>7.1000000000000004E-3</v>
      </c>
      <c r="K960" s="61">
        <f t="shared" si="319"/>
        <v>65.305918333333338</v>
      </c>
      <c r="L960" s="62">
        <f t="shared" si="306"/>
        <v>0</v>
      </c>
      <c r="M960" t="s">
        <v>10</v>
      </c>
      <c r="O960" s="3" t="str">
        <f t="shared" si="320"/>
        <v>E316</v>
      </c>
      <c r="P960" s="4"/>
      <c r="Q960" s="245">
        <f t="shared" si="308"/>
        <v>0</v>
      </c>
      <c r="S960" s="243"/>
      <c r="T960" s="243"/>
      <c r="V960" s="243"/>
      <c r="W960" s="243"/>
      <c r="Y960" s="243"/>
    </row>
    <row r="961" spans="1:25" outlineLevel="2" x14ac:dyDescent="0.25">
      <c r="A961" s="3" t="s">
        <v>145</v>
      </c>
      <c r="B961" s="3" t="str">
        <f t="shared" si="317"/>
        <v>E316 STM Misc, Sumas OP-12</v>
      </c>
      <c r="C961" s="3" t="s">
        <v>9</v>
      </c>
      <c r="D961" s="3"/>
      <c r="E961" s="256">
        <v>43830</v>
      </c>
      <c r="F961" s="61">
        <v>110376.2</v>
      </c>
      <c r="G961" s="300">
        <v>7.1000000000000004E-3</v>
      </c>
      <c r="H961" s="62">
        <v>65.31</v>
      </c>
      <c r="I961" s="276">
        <f t="shared" si="318"/>
        <v>110376.2</v>
      </c>
      <c r="J961" s="300">
        <v>7.1000000000000004E-3</v>
      </c>
      <c r="K961" s="61">
        <f t="shared" si="319"/>
        <v>65.305918333333338</v>
      </c>
      <c r="L961" s="62">
        <f t="shared" si="306"/>
        <v>0</v>
      </c>
      <c r="M961" t="s">
        <v>10</v>
      </c>
      <c r="O961" s="3" t="str">
        <f t="shared" si="320"/>
        <v>E316</v>
      </c>
      <c r="P961" s="4"/>
      <c r="Q961" s="245">
        <f t="shared" si="308"/>
        <v>0</v>
      </c>
      <c r="S961" s="243"/>
      <c r="T961" s="243"/>
      <c r="V961" s="243"/>
      <c r="W961" s="243"/>
      <c r="Y961" s="243"/>
    </row>
    <row r="962" spans="1:25" outlineLevel="2" x14ac:dyDescent="0.25">
      <c r="A962" s="3" t="s">
        <v>145</v>
      </c>
      <c r="B962" s="3" t="str">
        <f t="shared" si="317"/>
        <v>E316 STM Misc, Sumas OP-1</v>
      </c>
      <c r="C962" s="3" t="s">
        <v>9</v>
      </c>
      <c r="D962" s="3"/>
      <c r="E962" s="256">
        <v>43861</v>
      </c>
      <c r="F962" s="61">
        <v>110376.2</v>
      </c>
      <c r="G962" s="300">
        <v>7.1000000000000004E-3</v>
      </c>
      <c r="H962" s="62">
        <v>65.31</v>
      </c>
      <c r="I962" s="276">
        <f t="shared" si="318"/>
        <v>110376.2</v>
      </c>
      <c r="J962" s="300">
        <v>7.1000000000000004E-3</v>
      </c>
      <c r="K962" s="61">
        <f t="shared" si="319"/>
        <v>65.305918333333338</v>
      </c>
      <c r="L962" s="62">
        <f t="shared" si="306"/>
        <v>0</v>
      </c>
      <c r="M962" t="s">
        <v>10</v>
      </c>
      <c r="O962" s="3" t="str">
        <f t="shared" si="320"/>
        <v>E316</v>
      </c>
      <c r="P962" s="4"/>
      <c r="Q962" s="245">
        <f t="shared" si="308"/>
        <v>0</v>
      </c>
      <c r="S962" s="243"/>
      <c r="T962" s="243"/>
      <c r="V962" s="243"/>
      <c r="W962" s="243"/>
      <c r="Y962" s="243"/>
    </row>
    <row r="963" spans="1:25" outlineLevel="2" x14ac:dyDescent="0.25">
      <c r="A963" s="3" t="s">
        <v>145</v>
      </c>
      <c r="B963" s="3" t="str">
        <f t="shared" si="317"/>
        <v>E316 STM Misc, Sumas OP-2</v>
      </c>
      <c r="C963" s="3" t="s">
        <v>9</v>
      </c>
      <c r="D963" s="3"/>
      <c r="E963" s="256">
        <v>43889</v>
      </c>
      <c r="F963" s="61">
        <v>110376.2</v>
      </c>
      <c r="G963" s="300">
        <v>7.1000000000000004E-3</v>
      </c>
      <c r="H963" s="62">
        <v>65.31</v>
      </c>
      <c r="I963" s="276">
        <f t="shared" si="318"/>
        <v>110376.2</v>
      </c>
      <c r="J963" s="300">
        <v>7.1000000000000004E-3</v>
      </c>
      <c r="K963" s="61">
        <f t="shared" si="319"/>
        <v>65.305918333333338</v>
      </c>
      <c r="L963" s="62">
        <f t="shared" si="306"/>
        <v>0</v>
      </c>
      <c r="M963" t="s">
        <v>10</v>
      </c>
      <c r="O963" s="3" t="str">
        <f t="shared" si="320"/>
        <v>E316</v>
      </c>
      <c r="P963" s="4"/>
      <c r="Q963" s="245">
        <f t="shared" si="308"/>
        <v>0</v>
      </c>
      <c r="S963" s="243"/>
      <c r="T963" s="243"/>
      <c r="V963" s="243"/>
      <c r="W963" s="243"/>
      <c r="Y963" s="243"/>
    </row>
    <row r="964" spans="1:25" outlineLevel="2" x14ac:dyDescent="0.25">
      <c r="A964" s="3" t="s">
        <v>145</v>
      </c>
      <c r="B964" s="3" t="str">
        <f t="shared" si="317"/>
        <v>E316 STM Misc, Sumas OP-3</v>
      </c>
      <c r="C964" s="3" t="s">
        <v>9</v>
      </c>
      <c r="D964" s="3"/>
      <c r="E964" s="256">
        <v>43921</v>
      </c>
      <c r="F964" s="61">
        <v>110376.2</v>
      </c>
      <c r="G964" s="300">
        <v>7.1000000000000004E-3</v>
      </c>
      <c r="H964" s="62">
        <v>65.31</v>
      </c>
      <c r="I964" s="276">
        <f t="shared" si="318"/>
        <v>110376.2</v>
      </c>
      <c r="J964" s="300">
        <v>7.1000000000000004E-3</v>
      </c>
      <c r="K964" s="61">
        <f t="shared" si="319"/>
        <v>65.305918333333338</v>
      </c>
      <c r="L964" s="62">
        <f t="shared" si="306"/>
        <v>0</v>
      </c>
      <c r="M964" t="s">
        <v>10</v>
      </c>
      <c r="O964" s="3" t="str">
        <f t="shared" si="320"/>
        <v>E316</v>
      </c>
      <c r="P964" s="4"/>
      <c r="Q964" s="245">
        <f t="shared" si="308"/>
        <v>0</v>
      </c>
      <c r="S964" s="243"/>
      <c r="T964" s="243"/>
      <c r="V964" s="243"/>
      <c r="W964" s="243"/>
      <c r="Y964" s="243"/>
    </row>
    <row r="965" spans="1:25" outlineLevel="2" x14ac:dyDescent="0.25">
      <c r="A965" s="3" t="s">
        <v>145</v>
      </c>
      <c r="B965" s="3" t="str">
        <f t="shared" si="317"/>
        <v>E316 STM Misc, Sumas OP-4</v>
      </c>
      <c r="C965" s="3" t="s">
        <v>9</v>
      </c>
      <c r="D965" s="3"/>
      <c r="E965" s="256">
        <v>43951</v>
      </c>
      <c r="F965" s="61">
        <v>110376.2</v>
      </c>
      <c r="G965" s="300">
        <v>7.1000000000000004E-3</v>
      </c>
      <c r="H965" s="62">
        <v>65.31</v>
      </c>
      <c r="I965" s="276">
        <f t="shared" si="318"/>
        <v>110376.2</v>
      </c>
      <c r="J965" s="300">
        <v>7.1000000000000004E-3</v>
      </c>
      <c r="K965" s="61">
        <f t="shared" si="319"/>
        <v>65.305918333333338</v>
      </c>
      <c r="L965" s="62">
        <f t="shared" si="306"/>
        <v>0</v>
      </c>
      <c r="M965" t="s">
        <v>10</v>
      </c>
      <c r="O965" s="3" t="str">
        <f t="shared" si="320"/>
        <v>E316</v>
      </c>
      <c r="P965" s="4"/>
      <c r="Q965" s="245">
        <f t="shared" si="308"/>
        <v>0</v>
      </c>
      <c r="S965" s="243"/>
      <c r="T965" s="243"/>
      <c r="V965" s="243"/>
      <c r="W965" s="243"/>
      <c r="Y965" s="243"/>
    </row>
    <row r="966" spans="1:25" outlineLevel="2" x14ac:dyDescent="0.25">
      <c r="A966" s="3" t="s">
        <v>145</v>
      </c>
      <c r="B966" s="3" t="str">
        <f t="shared" si="317"/>
        <v>E316 STM Misc, Sumas OP-5</v>
      </c>
      <c r="C966" s="3" t="s">
        <v>9</v>
      </c>
      <c r="D966" s="3"/>
      <c r="E966" s="256">
        <v>43982</v>
      </c>
      <c r="F966" s="61">
        <v>110376.2</v>
      </c>
      <c r="G966" s="300">
        <v>7.1000000000000004E-3</v>
      </c>
      <c r="H966" s="62">
        <v>65.31</v>
      </c>
      <c r="I966" s="276">
        <f t="shared" si="318"/>
        <v>110376.2</v>
      </c>
      <c r="J966" s="300">
        <v>7.1000000000000004E-3</v>
      </c>
      <c r="K966" s="61">
        <f t="shared" si="319"/>
        <v>65.305918333333338</v>
      </c>
      <c r="L966" s="62">
        <f t="shared" si="306"/>
        <v>0</v>
      </c>
      <c r="M966" t="s">
        <v>10</v>
      </c>
      <c r="O966" s="3" t="str">
        <f t="shared" si="320"/>
        <v>E316</v>
      </c>
      <c r="P966" s="4"/>
      <c r="Q966" s="245">
        <f t="shared" si="308"/>
        <v>0</v>
      </c>
      <c r="S966" s="243"/>
      <c r="T966" s="243"/>
      <c r="V966" s="243"/>
      <c r="W966" s="243"/>
      <c r="Y966" s="243"/>
    </row>
    <row r="967" spans="1:25" outlineLevel="2" x14ac:dyDescent="0.25">
      <c r="A967" s="3" t="s">
        <v>145</v>
      </c>
      <c r="B967" s="3" t="str">
        <f t="shared" si="317"/>
        <v>E316 STM Misc, Sumas OP-6</v>
      </c>
      <c r="C967" s="3" t="s">
        <v>9</v>
      </c>
      <c r="D967" s="3"/>
      <c r="E967" s="256">
        <v>44012</v>
      </c>
      <c r="F967" s="61">
        <v>110376.2</v>
      </c>
      <c r="G967" s="300">
        <v>7.1000000000000004E-3</v>
      </c>
      <c r="H967" s="62">
        <v>65.31</v>
      </c>
      <c r="I967" s="276">
        <f t="shared" si="318"/>
        <v>110376.2</v>
      </c>
      <c r="J967" s="300">
        <v>7.1000000000000004E-3</v>
      </c>
      <c r="K967" s="61">
        <f t="shared" si="319"/>
        <v>65.305918333333338</v>
      </c>
      <c r="L967" s="62">
        <f t="shared" si="306"/>
        <v>0</v>
      </c>
      <c r="M967" t="s">
        <v>10</v>
      </c>
      <c r="O967" s="3" t="str">
        <f t="shared" si="320"/>
        <v>E316</v>
      </c>
      <c r="P967" s="4"/>
      <c r="Q967" s="245">
        <f t="shared" si="308"/>
        <v>110376.2</v>
      </c>
      <c r="S967" s="243">
        <f>AVERAGE(F956:F967)-F967</f>
        <v>0</v>
      </c>
      <c r="T967" s="243">
        <f>AVERAGE(I956:I967)-I967</f>
        <v>0</v>
      </c>
      <c r="V967" s="243"/>
      <c r="W967" s="243"/>
      <c r="Y967" s="243"/>
    </row>
    <row r="968" spans="1:25" ht="15.75" outlineLevel="1" thickBot="1" x14ac:dyDescent="0.3">
      <c r="A968" s="5" t="s">
        <v>146</v>
      </c>
      <c r="C968" s="14" t="s">
        <v>12</v>
      </c>
      <c r="E968" s="255" t="s">
        <v>5</v>
      </c>
      <c r="F968" s="8"/>
      <c r="G968" s="299"/>
      <c r="H968" s="15">
        <f>SUBTOTAL(9,H956:H967)</f>
        <v>783.7199999999998</v>
      </c>
      <c r="I968" s="275"/>
      <c r="J968" s="299"/>
      <c r="K968" s="10">
        <f>SUBTOTAL(9,K956:K967)</f>
        <v>783.67102000000011</v>
      </c>
      <c r="L968" s="264">
        <f>SUBTOTAL(9,L956:L967)</f>
        <v>0</v>
      </c>
      <c r="O968" s="3" t="str">
        <f>LEFT(A968,5)</f>
        <v xml:space="preserve">E316 </v>
      </c>
      <c r="P968" s="4">
        <f>-L968</f>
        <v>0</v>
      </c>
      <c r="Q968" s="245">
        <f t="shared" si="308"/>
        <v>0</v>
      </c>
      <c r="S968" s="243"/>
    </row>
    <row r="969" spans="1:25" ht="15.75" outlineLevel="2" thickTop="1" x14ac:dyDescent="0.25">
      <c r="A969" s="1" t="s">
        <v>524</v>
      </c>
      <c r="B969" s="1" t="str">
        <f t="shared" ref="B969:B980" si="321">CONCATENATE(A969,"-",MONTH(E969))</f>
        <v>E3170 STM ARO Steam Prd-7</v>
      </c>
      <c r="C969" s="1" t="s">
        <v>147</v>
      </c>
      <c r="D969" s="1"/>
      <c r="E969" s="259">
        <v>43676</v>
      </c>
      <c r="F969" s="2">
        <v>252964</v>
      </c>
      <c r="G969" s="297" t="s">
        <v>759</v>
      </c>
      <c r="H969" s="263">
        <v>417.79</v>
      </c>
      <c r="I969" s="277">
        <f t="shared" si="318"/>
        <v>252964</v>
      </c>
      <c r="J969" s="297" t="s">
        <v>759</v>
      </c>
      <c r="K969" s="59">
        <f>VLOOKUP(CONCATENATE(A969,"-6"),B$9:$H$2996,7,0)</f>
        <v>417.78000000000003</v>
      </c>
      <c r="L969" s="263">
        <f t="shared" si="306"/>
        <v>-0.01</v>
      </c>
      <c r="M969" t="s">
        <v>2</v>
      </c>
      <c r="O969" s="3" t="str">
        <f t="shared" ref="O969:O980" si="322">LEFT(A969,4)</f>
        <v>E317</v>
      </c>
      <c r="P969" s="4"/>
      <c r="Q969" s="245">
        <f t="shared" si="308"/>
        <v>0</v>
      </c>
      <c r="S969" s="243"/>
      <c r="T969" s="243"/>
      <c r="V969" s="243"/>
      <c r="W969" s="243"/>
      <c r="Y969" s="243"/>
    </row>
    <row r="970" spans="1:25" outlineLevel="2" x14ac:dyDescent="0.25">
      <c r="A970" s="1" t="s">
        <v>524</v>
      </c>
      <c r="B970" s="1" t="str">
        <f t="shared" si="321"/>
        <v>E3170 STM ARO Steam Prd-8</v>
      </c>
      <c r="C970" s="1" t="s">
        <v>147</v>
      </c>
      <c r="D970" s="1"/>
      <c r="E970" s="259">
        <v>43708</v>
      </c>
      <c r="F970" s="2">
        <v>252964</v>
      </c>
      <c r="G970" s="297" t="s">
        <v>759</v>
      </c>
      <c r="H970" s="263">
        <v>417.79</v>
      </c>
      <c r="I970" s="277">
        <f t="shared" si="318"/>
        <v>252964</v>
      </c>
      <c r="J970" s="297" t="s">
        <v>759</v>
      </c>
      <c r="K970" s="61">
        <f>VLOOKUP(CONCATENATE(A970,"-6"),B$9:$H$2996,7,0)</f>
        <v>417.78000000000003</v>
      </c>
      <c r="L970" s="263">
        <f t="shared" si="306"/>
        <v>-0.01</v>
      </c>
      <c r="M970" t="s">
        <v>2</v>
      </c>
      <c r="O970" s="3" t="str">
        <f t="shared" si="322"/>
        <v>E317</v>
      </c>
      <c r="P970" s="4"/>
      <c r="Q970" s="245">
        <f t="shared" si="308"/>
        <v>0</v>
      </c>
      <c r="S970" s="243"/>
      <c r="T970" s="243"/>
      <c r="V970" s="243"/>
      <c r="W970" s="243"/>
      <c r="Y970" s="243"/>
    </row>
    <row r="971" spans="1:25" outlineLevel="2" x14ac:dyDescent="0.25">
      <c r="A971" s="1" t="s">
        <v>524</v>
      </c>
      <c r="B971" s="1" t="str">
        <f t="shared" si="321"/>
        <v>E3170 STM ARO Steam Prd-9</v>
      </c>
      <c r="C971" s="1" t="s">
        <v>147</v>
      </c>
      <c r="D971" s="1"/>
      <c r="E971" s="259">
        <v>43738</v>
      </c>
      <c r="F971" s="2">
        <v>252964</v>
      </c>
      <c r="G971" s="297" t="s">
        <v>759</v>
      </c>
      <c r="H971" s="263">
        <v>417.79</v>
      </c>
      <c r="I971" s="277">
        <f t="shared" si="318"/>
        <v>252964</v>
      </c>
      <c r="J971" s="297" t="s">
        <v>759</v>
      </c>
      <c r="K971" s="61">
        <f>VLOOKUP(CONCATENATE(A971,"-6"),B$9:$H$2996,7,0)</f>
        <v>417.78000000000003</v>
      </c>
      <c r="L971" s="263">
        <f t="shared" si="306"/>
        <v>-0.01</v>
      </c>
      <c r="M971" t="s">
        <v>2</v>
      </c>
      <c r="O971" s="3" t="str">
        <f t="shared" si="322"/>
        <v>E317</v>
      </c>
      <c r="P971" s="4"/>
      <c r="Q971" s="245">
        <f t="shared" si="308"/>
        <v>0</v>
      </c>
      <c r="S971" s="243"/>
      <c r="T971" s="243"/>
      <c r="V971" s="243"/>
      <c r="W971" s="243"/>
      <c r="Y971" s="243"/>
    </row>
    <row r="972" spans="1:25" outlineLevel="2" x14ac:dyDescent="0.25">
      <c r="A972" s="1" t="s">
        <v>524</v>
      </c>
      <c r="B972" s="1" t="str">
        <f t="shared" si="321"/>
        <v>E3170 STM ARO Steam Prd-10</v>
      </c>
      <c r="C972" s="1" t="s">
        <v>147</v>
      </c>
      <c r="D972" s="1"/>
      <c r="E972" s="259">
        <v>43769</v>
      </c>
      <c r="F972" s="2">
        <v>252964</v>
      </c>
      <c r="G972" s="297" t="s">
        <v>759</v>
      </c>
      <c r="H972" s="263">
        <v>417.79</v>
      </c>
      <c r="I972" s="277">
        <f t="shared" si="318"/>
        <v>252964</v>
      </c>
      <c r="J972" s="297" t="s">
        <v>759</v>
      </c>
      <c r="K972" s="61">
        <f>VLOOKUP(CONCATENATE(A972,"-6"),B$9:$H$2996,7,0)</f>
        <v>417.78000000000003</v>
      </c>
      <c r="L972" s="263">
        <f t="shared" si="306"/>
        <v>-0.01</v>
      </c>
      <c r="M972" t="s">
        <v>2</v>
      </c>
      <c r="O972" s="3" t="str">
        <f t="shared" si="322"/>
        <v>E317</v>
      </c>
      <c r="P972" s="4"/>
      <c r="Q972" s="245">
        <f t="shared" si="308"/>
        <v>0</v>
      </c>
      <c r="S972" s="243"/>
      <c r="T972" s="243"/>
      <c r="V972" s="243"/>
      <c r="W972" s="243"/>
      <c r="Y972" s="243"/>
    </row>
    <row r="973" spans="1:25" outlineLevel="2" x14ac:dyDescent="0.25">
      <c r="A973" s="1" t="s">
        <v>524</v>
      </c>
      <c r="B973" s="1" t="str">
        <f t="shared" si="321"/>
        <v>E3170 STM ARO Steam Prd-11</v>
      </c>
      <c r="C973" s="1" t="s">
        <v>147</v>
      </c>
      <c r="D973" s="1"/>
      <c r="E973" s="259">
        <v>43799</v>
      </c>
      <c r="F973" s="2">
        <v>252964</v>
      </c>
      <c r="G973" s="297" t="s">
        <v>759</v>
      </c>
      <c r="H973" s="263">
        <v>417.79</v>
      </c>
      <c r="I973" s="277">
        <f t="shared" si="318"/>
        <v>252964</v>
      </c>
      <c r="J973" s="297" t="s">
        <v>759</v>
      </c>
      <c r="K973" s="61">
        <f>VLOOKUP(CONCATENATE(A973,"-6"),B$9:$H$2996,7,0)</f>
        <v>417.78000000000003</v>
      </c>
      <c r="L973" s="263">
        <f t="shared" si="306"/>
        <v>-0.01</v>
      </c>
      <c r="M973" t="s">
        <v>2</v>
      </c>
      <c r="O973" s="3" t="str">
        <f t="shared" si="322"/>
        <v>E317</v>
      </c>
      <c r="P973" s="4"/>
      <c r="Q973" s="245">
        <f t="shared" si="308"/>
        <v>0</v>
      </c>
      <c r="S973" s="243"/>
      <c r="T973" s="243"/>
      <c r="V973" s="243"/>
      <c r="W973" s="243"/>
      <c r="Y973" s="243"/>
    </row>
    <row r="974" spans="1:25" outlineLevel="2" x14ac:dyDescent="0.25">
      <c r="A974" s="1" t="s">
        <v>524</v>
      </c>
      <c r="B974" s="1" t="str">
        <f t="shared" si="321"/>
        <v>E3170 STM ARO Steam Prd-12</v>
      </c>
      <c r="C974" s="1" t="s">
        <v>147</v>
      </c>
      <c r="D974" s="1"/>
      <c r="E974" s="259">
        <v>43830</v>
      </c>
      <c r="F974" s="2">
        <v>252964</v>
      </c>
      <c r="G974" s="297" t="s">
        <v>759</v>
      </c>
      <c r="H974" s="263">
        <v>417.79</v>
      </c>
      <c r="I974" s="277">
        <f t="shared" si="318"/>
        <v>252964</v>
      </c>
      <c r="J974" s="297" t="s">
        <v>759</v>
      </c>
      <c r="K974" s="61">
        <f>VLOOKUP(CONCATENATE(A974,"-6"),B$9:$H$2996,7,0)</f>
        <v>417.78000000000003</v>
      </c>
      <c r="L974" s="263">
        <f t="shared" si="306"/>
        <v>-0.01</v>
      </c>
      <c r="M974" t="s">
        <v>2</v>
      </c>
      <c r="O974" s="3" t="str">
        <f t="shared" si="322"/>
        <v>E317</v>
      </c>
      <c r="P974" s="4"/>
      <c r="Q974" s="245">
        <f t="shared" si="308"/>
        <v>0</v>
      </c>
      <c r="S974" s="243"/>
      <c r="T974" s="243"/>
      <c r="V974" s="243"/>
      <c r="W974" s="243"/>
      <c r="Y974" s="243"/>
    </row>
    <row r="975" spans="1:25" outlineLevel="2" x14ac:dyDescent="0.25">
      <c r="A975" s="1" t="s">
        <v>524</v>
      </c>
      <c r="B975" s="1" t="str">
        <f t="shared" si="321"/>
        <v>E3170 STM ARO Steam Prd-1</v>
      </c>
      <c r="C975" s="1" t="s">
        <v>147</v>
      </c>
      <c r="D975" s="1"/>
      <c r="E975" s="259">
        <v>43861</v>
      </c>
      <c r="F975" s="2">
        <v>252964</v>
      </c>
      <c r="G975" s="297" t="s">
        <v>759</v>
      </c>
      <c r="H975" s="263">
        <v>417.79</v>
      </c>
      <c r="I975" s="277">
        <f t="shared" si="318"/>
        <v>252964</v>
      </c>
      <c r="J975" s="297" t="s">
        <v>759</v>
      </c>
      <c r="K975" s="61">
        <f>VLOOKUP(CONCATENATE(A975,"-6"),B$9:$H$2996,7,0)</f>
        <v>417.78000000000003</v>
      </c>
      <c r="L975" s="263">
        <f t="shared" si="306"/>
        <v>-0.01</v>
      </c>
      <c r="M975" t="s">
        <v>2</v>
      </c>
      <c r="O975" s="3" t="str">
        <f t="shared" si="322"/>
        <v>E317</v>
      </c>
      <c r="P975" s="4"/>
      <c r="Q975" s="245">
        <f t="shared" si="308"/>
        <v>0</v>
      </c>
      <c r="S975" s="243"/>
      <c r="T975" s="243"/>
      <c r="V975" s="243"/>
      <c r="W975" s="243"/>
      <c r="Y975" s="243"/>
    </row>
    <row r="976" spans="1:25" outlineLevel="2" x14ac:dyDescent="0.25">
      <c r="A976" s="1" t="s">
        <v>524</v>
      </c>
      <c r="B976" s="1" t="str">
        <f t="shared" si="321"/>
        <v>E3170 STM ARO Steam Prd-2</v>
      </c>
      <c r="C976" s="1" t="s">
        <v>147</v>
      </c>
      <c r="D976" s="1"/>
      <c r="E976" s="259">
        <v>43889</v>
      </c>
      <c r="F976" s="2">
        <v>252964</v>
      </c>
      <c r="G976" s="297" t="s">
        <v>759</v>
      </c>
      <c r="H976" s="263">
        <v>417.79</v>
      </c>
      <c r="I976" s="277">
        <f t="shared" si="318"/>
        <v>252964</v>
      </c>
      <c r="J976" s="297" t="s">
        <v>759</v>
      </c>
      <c r="K976" s="61">
        <f>VLOOKUP(CONCATENATE(A976,"-6"),B$9:$H$2996,7,0)</f>
        <v>417.78000000000003</v>
      </c>
      <c r="L976" s="263">
        <f t="shared" si="306"/>
        <v>-0.01</v>
      </c>
      <c r="M976" t="s">
        <v>2</v>
      </c>
      <c r="O976" s="3" t="str">
        <f t="shared" si="322"/>
        <v>E317</v>
      </c>
      <c r="P976" s="4"/>
      <c r="Q976" s="245">
        <f t="shared" si="308"/>
        <v>0</v>
      </c>
      <c r="S976" s="243"/>
      <c r="T976" s="243"/>
      <c r="V976" s="243"/>
      <c r="W976" s="243"/>
      <c r="Y976" s="243"/>
    </row>
    <row r="977" spans="1:25" outlineLevel="2" x14ac:dyDescent="0.25">
      <c r="A977" s="1" t="s">
        <v>524</v>
      </c>
      <c r="B977" s="1" t="str">
        <f t="shared" si="321"/>
        <v>E3170 STM ARO Steam Prd-3</v>
      </c>
      <c r="C977" s="1" t="s">
        <v>147</v>
      </c>
      <c r="D977" s="1"/>
      <c r="E977" s="259">
        <v>43921</v>
      </c>
      <c r="F977" s="2">
        <v>252964</v>
      </c>
      <c r="G977" s="297" t="s">
        <v>759</v>
      </c>
      <c r="H977" s="263">
        <v>417.79</v>
      </c>
      <c r="I977" s="277">
        <f t="shared" si="318"/>
        <v>252964</v>
      </c>
      <c r="J977" s="297" t="s">
        <v>759</v>
      </c>
      <c r="K977" s="61">
        <f>VLOOKUP(CONCATENATE(A977,"-6"),B$9:$H$2996,7,0)</f>
        <v>417.78000000000003</v>
      </c>
      <c r="L977" s="263">
        <f t="shared" si="306"/>
        <v>-0.01</v>
      </c>
      <c r="M977" t="s">
        <v>2</v>
      </c>
      <c r="O977" s="3" t="str">
        <f t="shared" si="322"/>
        <v>E317</v>
      </c>
      <c r="P977" s="4"/>
      <c r="Q977" s="245">
        <f t="shared" si="308"/>
        <v>0</v>
      </c>
      <c r="S977" s="243"/>
      <c r="T977" s="243"/>
      <c r="V977" s="243"/>
      <c r="W977" s="243"/>
      <c r="Y977" s="243"/>
    </row>
    <row r="978" spans="1:25" outlineLevel="2" x14ac:dyDescent="0.25">
      <c r="A978" s="1" t="s">
        <v>524</v>
      </c>
      <c r="B978" s="1" t="str">
        <f t="shared" si="321"/>
        <v>E3170 STM ARO Steam Prd-4</v>
      </c>
      <c r="C978" s="1" t="s">
        <v>147</v>
      </c>
      <c r="D978" s="1"/>
      <c r="E978" s="259">
        <v>43951</v>
      </c>
      <c r="F978" s="2">
        <v>252964</v>
      </c>
      <c r="G978" s="297" t="s">
        <v>759</v>
      </c>
      <c r="H978" s="263">
        <v>417.79</v>
      </c>
      <c r="I978" s="277">
        <f t="shared" si="318"/>
        <v>252964</v>
      </c>
      <c r="J978" s="297" t="s">
        <v>759</v>
      </c>
      <c r="K978" s="61">
        <f>VLOOKUP(CONCATENATE(A978,"-6"),B$9:$H$2996,7,0)</f>
        <v>417.78000000000003</v>
      </c>
      <c r="L978" s="263">
        <f t="shared" si="306"/>
        <v>-0.01</v>
      </c>
      <c r="M978" t="s">
        <v>2</v>
      </c>
      <c r="O978" s="3" t="str">
        <f t="shared" si="322"/>
        <v>E317</v>
      </c>
      <c r="P978" s="4"/>
      <c r="Q978" s="245">
        <f t="shared" si="308"/>
        <v>0</v>
      </c>
      <c r="S978" s="243"/>
      <c r="T978" s="243"/>
      <c r="V978" s="243"/>
      <c r="W978" s="243"/>
      <c r="Y978" s="243"/>
    </row>
    <row r="979" spans="1:25" outlineLevel="2" x14ac:dyDescent="0.25">
      <c r="A979" s="1" t="s">
        <v>524</v>
      </c>
      <c r="B979" s="1" t="str">
        <f t="shared" si="321"/>
        <v>E3170 STM ARO Steam Prd-5</v>
      </c>
      <c r="C979" s="1" t="s">
        <v>147</v>
      </c>
      <c r="D979" s="1"/>
      <c r="E979" s="259">
        <v>43982</v>
      </c>
      <c r="F979" s="2">
        <v>252964</v>
      </c>
      <c r="G979" s="297" t="s">
        <v>759</v>
      </c>
      <c r="H979" s="263">
        <v>417.79</v>
      </c>
      <c r="I979" s="277">
        <f t="shared" si="318"/>
        <v>252964</v>
      </c>
      <c r="J979" s="297" t="s">
        <v>759</v>
      </c>
      <c r="K979" s="61">
        <f>VLOOKUP(CONCATENATE(A979,"-6"),B$9:$H$2996,7,0)</f>
        <v>417.78000000000003</v>
      </c>
      <c r="L979" s="263">
        <f t="shared" si="306"/>
        <v>-0.01</v>
      </c>
      <c r="M979" t="s">
        <v>2</v>
      </c>
      <c r="O979" s="3" t="str">
        <f t="shared" si="322"/>
        <v>E317</v>
      </c>
      <c r="P979" s="4"/>
      <c r="Q979" s="245">
        <f t="shared" si="308"/>
        <v>0</v>
      </c>
      <c r="S979" s="243"/>
      <c r="T979" s="243"/>
      <c r="V979" s="243"/>
      <c r="W979" s="243"/>
      <c r="Y979" s="243"/>
    </row>
    <row r="980" spans="1:25" outlineLevel="2" x14ac:dyDescent="0.25">
      <c r="A980" s="1" t="s">
        <v>524</v>
      </c>
      <c r="B980" s="1" t="str">
        <f t="shared" si="321"/>
        <v>E3170 STM ARO Steam Prd-6</v>
      </c>
      <c r="C980" s="1" t="s">
        <v>147</v>
      </c>
      <c r="D980" s="1"/>
      <c r="E980" s="259">
        <v>44012</v>
      </c>
      <c r="F980" s="2">
        <v>252964</v>
      </c>
      <c r="G980" s="297" t="s">
        <v>759</v>
      </c>
      <c r="H980" s="263">
        <v>417.78000000000003</v>
      </c>
      <c r="I980" s="277">
        <f t="shared" si="318"/>
        <v>252964</v>
      </c>
      <c r="J980" s="297" t="s">
        <v>759</v>
      </c>
      <c r="K980" s="61">
        <f>VLOOKUP(CONCATENATE(A980,"-6"),B$9:$H$2996,7,0)</f>
        <v>417.78000000000003</v>
      </c>
      <c r="L980" s="263">
        <f t="shared" ref="L980:L1043" si="323">ROUND(K980-H980,2)</f>
        <v>0</v>
      </c>
      <c r="M980" t="s">
        <v>2</v>
      </c>
      <c r="O980" s="3" t="str">
        <f t="shared" si="322"/>
        <v>E317</v>
      </c>
      <c r="P980" s="4"/>
      <c r="Q980" s="245">
        <f t="shared" si="308"/>
        <v>252964</v>
      </c>
      <c r="S980" s="243">
        <f>AVERAGE(F969:F980)-F980</f>
        <v>0</v>
      </c>
      <c r="T980" s="243"/>
      <c r="V980" s="243"/>
      <c r="W980" s="243"/>
      <c r="Y980" s="243"/>
    </row>
    <row r="981" spans="1:25" ht="15.75" outlineLevel="1" thickBot="1" x14ac:dyDescent="0.3">
      <c r="A981" s="5" t="s">
        <v>148</v>
      </c>
      <c r="C981" s="14" t="s">
        <v>12</v>
      </c>
      <c r="E981" s="255" t="s">
        <v>5</v>
      </c>
      <c r="F981" s="8"/>
      <c r="G981" s="299"/>
      <c r="H981" s="15">
        <f>SUBTOTAL(9,H969:H980)</f>
        <v>5013.47</v>
      </c>
      <c r="I981" s="275"/>
      <c r="J981" s="299"/>
      <c r="K981" s="10">
        <f>SUBTOTAL(9,K969:K980)</f>
        <v>5013.3600000000006</v>
      </c>
      <c r="L981" s="264">
        <f>SUBTOTAL(9,L969:L980)</f>
        <v>-0.10999999999999999</v>
      </c>
      <c r="O981" s="3" t="str">
        <f>LEFT(A981,5)</f>
        <v>E3170</v>
      </c>
      <c r="P981" s="4">
        <f>-L981</f>
        <v>0.10999999999999999</v>
      </c>
      <c r="Q981" s="245">
        <f t="shared" si="308"/>
        <v>0</v>
      </c>
      <c r="S981" s="243"/>
    </row>
    <row r="982" spans="1:25" ht="15.75" outlineLevel="2" thickTop="1" x14ac:dyDescent="0.25">
      <c r="A982" s="1" t="s">
        <v>149</v>
      </c>
      <c r="B982" s="1" t="str">
        <f t="shared" ref="B982:B993" si="324">CONCATENATE(A982,"-",MONTH(E982))</f>
        <v>E3171 STM ARO Steam Production-7</v>
      </c>
      <c r="C982" s="1" t="s">
        <v>147</v>
      </c>
      <c r="D982" s="1"/>
      <c r="E982" s="259">
        <v>43676</v>
      </c>
      <c r="F982" s="2">
        <v>95257190.469999999</v>
      </c>
      <c r="G982" s="297" t="s">
        <v>759</v>
      </c>
      <c r="H982" s="263">
        <v>347170.03000000026</v>
      </c>
      <c r="I982" s="277">
        <f>VLOOKUP(CONCATENATE(A982,"-6"),$B$8:$F$2996,5,FALSE)</f>
        <v>46629967.799999997</v>
      </c>
      <c r="J982" s="297" t="s">
        <v>759</v>
      </c>
      <c r="K982" s="59">
        <f>VLOOKUP(CONCATENATE(A982,"-6"),B$9:$H$2996,7,0)</f>
        <v>368581.72000000003</v>
      </c>
      <c r="L982" s="263">
        <f t="shared" si="323"/>
        <v>21411.69</v>
      </c>
      <c r="M982" t="s">
        <v>2</v>
      </c>
      <c r="O982" s="3" t="str">
        <f t="shared" ref="O982:O993" si="325">LEFT(A982,4)</f>
        <v>E317</v>
      </c>
      <c r="P982" s="4"/>
      <c r="Q982" s="245">
        <f>IF(E982=DATE(2020,6,30),I982,0)</f>
        <v>0</v>
      </c>
      <c r="S982" s="243"/>
      <c r="T982" s="243"/>
      <c r="V982" s="243"/>
      <c r="W982" s="243"/>
      <c r="Y982" s="243"/>
    </row>
    <row r="983" spans="1:25" outlineLevel="2" x14ac:dyDescent="0.25">
      <c r="A983" s="1" t="s">
        <v>149</v>
      </c>
      <c r="B983" s="1" t="str">
        <f t="shared" si="324"/>
        <v>E3171 STM ARO Steam Production-8</v>
      </c>
      <c r="C983" s="1" t="s">
        <v>147</v>
      </c>
      <c r="D983" s="1"/>
      <c r="E983" s="259">
        <v>43708</v>
      </c>
      <c r="F983" s="2">
        <v>95257190.469999999</v>
      </c>
      <c r="G983" s="297" t="s">
        <v>759</v>
      </c>
      <c r="H983" s="263">
        <v>347169.98000000045</v>
      </c>
      <c r="I983" s="277">
        <f t="shared" ref="I983:I993" si="326">VLOOKUP(CONCATENATE(A983,"-6"),$B$8:$F$2996,5,FALSE)</f>
        <v>46629967.799999997</v>
      </c>
      <c r="J983" s="297" t="s">
        <v>759</v>
      </c>
      <c r="K983" s="61">
        <f>VLOOKUP(CONCATENATE(A983,"-6"),B$9:$H$2996,7,0)</f>
        <v>368581.72000000003</v>
      </c>
      <c r="L983" s="263">
        <f t="shared" si="323"/>
        <v>21411.74</v>
      </c>
      <c r="M983" t="s">
        <v>2</v>
      </c>
      <c r="O983" s="3" t="str">
        <f t="shared" si="325"/>
        <v>E317</v>
      </c>
      <c r="P983" s="4"/>
      <c r="Q983" s="245">
        <f t="shared" si="308"/>
        <v>0</v>
      </c>
      <c r="S983" s="243"/>
      <c r="T983" s="243"/>
      <c r="V983" s="243"/>
      <c r="W983" s="243"/>
      <c r="Y983" s="243"/>
    </row>
    <row r="984" spans="1:25" outlineLevel="2" x14ac:dyDescent="0.25">
      <c r="A984" s="1" t="s">
        <v>149</v>
      </c>
      <c r="B984" s="1" t="str">
        <f t="shared" si="324"/>
        <v>E3171 STM ARO Steam Production-9</v>
      </c>
      <c r="C984" s="1" t="s">
        <v>147</v>
      </c>
      <c r="D984" s="1"/>
      <c r="E984" s="259">
        <v>43738</v>
      </c>
      <c r="F984" s="2">
        <v>95257190.469999999</v>
      </c>
      <c r="G984" s="297" t="s">
        <v>759</v>
      </c>
      <c r="H984" s="263">
        <v>347169.99000000022</v>
      </c>
      <c r="I984" s="277">
        <f t="shared" si="326"/>
        <v>46629967.799999997</v>
      </c>
      <c r="J984" s="297" t="s">
        <v>759</v>
      </c>
      <c r="K984" s="61">
        <f>VLOOKUP(CONCATENATE(A984,"-6"),B$9:$H$2996,7,0)</f>
        <v>368581.72000000003</v>
      </c>
      <c r="L984" s="263">
        <f t="shared" si="323"/>
        <v>21411.73</v>
      </c>
      <c r="M984" t="s">
        <v>2</v>
      </c>
      <c r="O984" s="3" t="str">
        <f t="shared" si="325"/>
        <v>E317</v>
      </c>
      <c r="P984" s="4"/>
      <c r="Q984" s="245">
        <f t="shared" si="308"/>
        <v>0</v>
      </c>
      <c r="S984" s="243"/>
      <c r="T984" s="243"/>
      <c r="V984" s="243"/>
      <c r="W984" s="243"/>
      <c r="Y984" s="243"/>
    </row>
    <row r="985" spans="1:25" outlineLevel="2" x14ac:dyDescent="0.25">
      <c r="A985" s="1" t="s">
        <v>149</v>
      </c>
      <c r="B985" s="1" t="str">
        <f t="shared" si="324"/>
        <v>E3171 STM ARO Steam Production-10</v>
      </c>
      <c r="C985" s="1" t="s">
        <v>147</v>
      </c>
      <c r="D985" s="1"/>
      <c r="E985" s="259">
        <v>43769</v>
      </c>
      <c r="F985" s="2">
        <v>95257190.469999999</v>
      </c>
      <c r="G985" s="297" t="s">
        <v>759</v>
      </c>
      <c r="H985" s="263">
        <v>347169.9299999997</v>
      </c>
      <c r="I985" s="277">
        <f t="shared" si="326"/>
        <v>46629967.799999997</v>
      </c>
      <c r="J985" s="297" t="s">
        <v>759</v>
      </c>
      <c r="K985" s="61">
        <f>VLOOKUP(CONCATENATE(A985,"-6"),B$9:$H$2996,7,0)</f>
        <v>368581.72000000003</v>
      </c>
      <c r="L985" s="263">
        <f t="shared" si="323"/>
        <v>21411.79</v>
      </c>
      <c r="M985" t="s">
        <v>2</v>
      </c>
      <c r="O985" s="3" t="str">
        <f t="shared" si="325"/>
        <v>E317</v>
      </c>
      <c r="P985" s="4"/>
      <c r="Q985" s="245">
        <f>IF(E985=DATE(2020,6,30),I985,0)</f>
        <v>0</v>
      </c>
      <c r="S985" s="243"/>
      <c r="T985" s="243"/>
      <c r="V985" s="243"/>
      <c r="W985" s="243"/>
      <c r="Y985" s="243"/>
    </row>
    <row r="986" spans="1:25" outlineLevel="2" x14ac:dyDescent="0.25">
      <c r="A986" s="1" t="s">
        <v>149</v>
      </c>
      <c r="B986" s="1" t="str">
        <f t="shared" si="324"/>
        <v>E3171 STM ARO Steam Production-11</v>
      </c>
      <c r="C986" s="1" t="s">
        <v>147</v>
      </c>
      <c r="D986" s="1"/>
      <c r="E986" s="259">
        <v>43799</v>
      </c>
      <c r="F986" s="2">
        <v>95257190.469999999</v>
      </c>
      <c r="G986" s="297" t="s">
        <v>759</v>
      </c>
      <c r="H986" s="263">
        <v>347169.95000000019</v>
      </c>
      <c r="I986" s="277">
        <f t="shared" si="326"/>
        <v>46629967.799999997</v>
      </c>
      <c r="J986" s="297" t="s">
        <v>759</v>
      </c>
      <c r="K986" s="61">
        <f>VLOOKUP(CONCATENATE(A986,"-6"),B$9:$H$2996,7,0)</f>
        <v>368581.72000000003</v>
      </c>
      <c r="L986" s="263">
        <f t="shared" si="323"/>
        <v>21411.77</v>
      </c>
      <c r="M986" t="s">
        <v>2</v>
      </c>
      <c r="O986" s="3" t="str">
        <f t="shared" si="325"/>
        <v>E317</v>
      </c>
      <c r="P986" s="4"/>
      <c r="Q986" s="245">
        <f t="shared" si="308"/>
        <v>0</v>
      </c>
      <c r="S986" s="243"/>
      <c r="T986" s="243"/>
      <c r="V986" s="243"/>
      <c r="W986" s="243"/>
      <c r="Y986" s="243"/>
    </row>
    <row r="987" spans="1:25" outlineLevel="2" x14ac:dyDescent="0.25">
      <c r="A987" s="1" t="s">
        <v>149</v>
      </c>
      <c r="B987" s="1" t="str">
        <f t="shared" si="324"/>
        <v>E3171 STM ARO Steam Production-12</v>
      </c>
      <c r="C987" s="1" t="s">
        <v>147</v>
      </c>
      <c r="D987" s="1"/>
      <c r="E987" s="259">
        <v>43830</v>
      </c>
      <c r="F987" s="2">
        <v>95257190.469999999</v>
      </c>
      <c r="G987" s="297" t="s">
        <v>759</v>
      </c>
      <c r="H987" s="263">
        <v>347170.05999999959</v>
      </c>
      <c r="I987" s="277">
        <f t="shared" si="326"/>
        <v>46629967.799999997</v>
      </c>
      <c r="J987" s="297" t="s">
        <v>759</v>
      </c>
      <c r="K987" s="61">
        <f>VLOOKUP(CONCATENATE(A987,"-6"),B$9:$H$2996,7,0)</f>
        <v>368581.72000000003</v>
      </c>
      <c r="L987" s="263">
        <f t="shared" si="323"/>
        <v>21411.66</v>
      </c>
      <c r="M987" t="s">
        <v>2</v>
      </c>
      <c r="O987" s="3" t="str">
        <f t="shared" si="325"/>
        <v>E317</v>
      </c>
      <c r="P987" s="4"/>
      <c r="Q987" s="245">
        <f t="shared" si="308"/>
        <v>0</v>
      </c>
      <c r="S987" s="243"/>
      <c r="T987" s="243"/>
      <c r="V987" s="243"/>
      <c r="W987" s="243"/>
      <c r="Y987" s="243"/>
    </row>
    <row r="988" spans="1:25" outlineLevel="2" x14ac:dyDescent="0.25">
      <c r="A988" s="1" t="s">
        <v>149</v>
      </c>
      <c r="B988" s="1" t="str">
        <f t="shared" si="324"/>
        <v>E3171 STM ARO Steam Production-1</v>
      </c>
      <c r="C988" s="1" t="s">
        <v>147</v>
      </c>
      <c r="D988" s="1"/>
      <c r="E988" s="259">
        <v>43861</v>
      </c>
      <c r="F988" s="2">
        <v>44628026.509999998</v>
      </c>
      <c r="G988" s="297" t="s">
        <v>759</v>
      </c>
      <c r="H988" s="263">
        <v>347170.12</v>
      </c>
      <c r="I988" s="277">
        <f t="shared" si="326"/>
        <v>46629967.799999997</v>
      </c>
      <c r="J988" s="297" t="s">
        <v>759</v>
      </c>
      <c r="K988" s="61">
        <f>VLOOKUP(CONCATENATE(A988,"-6"),B$9:$H$2996,7,0)</f>
        <v>368581.72000000003</v>
      </c>
      <c r="L988" s="263">
        <f t="shared" si="323"/>
        <v>21411.599999999999</v>
      </c>
      <c r="M988" t="s">
        <v>2</v>
      </c>
      <c r="O988" s="3" t="str">
        <f t="shared" si="325"/>
        <v>E317</v>
      </c>
      <c r="P988" s="4"/>
      <c r="Q988" s="245">
        <f t="shared" si="308"/>
        <v>0</v>
      </c>
      <c r="S988" s="243"/>
      <c r="T988" s="243"/>
      <c r="V988" s="243"/>
      <c r="W988" s="243"/>
      <c r="Y988" s="243"/>
    </row>
    <row r="989" spans="1:25" outlineLevel="2" x14ac:dyDescent="0.25">
      <c r="A989" s="1" t="s">
        <v>149</v>
      </c>
      <c r="B989" s="1" t="str">
        <f t="shared" si="324"/>
        <v>E3171 STM ARO Steam Production-2</v>
      </c>
      <c r="C989" s="1" t="s">
        <v>147</v>
      </c>
      <c r="D989" s="1"/>
      <c r="E989" s="259">
        <v>43889</v>
      </c>
      <c r="F989" s="2">
        <v>44628026.509999998</v>
      </c>
      <c r="G989" s="297" t="s">
        <v>759</v>
      </c>
      <c r="H989" s="263">
        <v>347170.14</v>
      </c>
      <c r="I989" s="277">
        <f t="shared" si="326"/>
        <v>46629967.799999997</v>
      </c>
      <c r="J989" s="297" t="s">
        <v>759</v>
      </c>
      <c r="K989" s="61">
        <f>VLOOKUP(CONCATENATE(A989,"-6"),B$9:$H$2996,7,0)</f>
        <v>368581.72000000003</v>
      </c>
      <c r="L989" s="263">
        <f t="shared" si="323"/>
        <v>21411.58</v>
      </c>
      <c r="M989" t="s">
        <v>2</v>
      </c>
      <c r="O989" s="3" t="str">
        <f t="shared" si="325"/>
        <v>E317</v>
      </c>
      <c r="P989" s="4"/>
      <c r="Q989" s="245">
        <f t="shared" si="308"/>
        <v>0</v>
      </c>
      <c r="S989" s="243"/>
      <c r="T989" s="243"/>
      <c r="V989" s="243"/>
      <c r="W989" s="243"/>
      <c r="Y989" s="243"/>
    </row>
    <row r="990" spans="1:25" outlineLevel="2" x14ac:dyDescent="0.25">
      <c r="A990" s="1" t="s">
        <v>149</v>
      </c>
      <c r="B990" s="1" t="str">
        <f t="shared" si="324"/>
        <v>E3171 STM ARO Steam Production-3</v>
      </c>
      <c r="C990" s="1" t="s">
        <v>147</v>
      </c>
      <c r="D990" s="1"/>
      <c r="E990" s="259">
        <v>43921</v>
      </c>
      <c r="F990" s="2">
        <v>46629967.799999997</v>
      </c>
      <c r="G990" s="297" t="s">
        <v>759</v>
      </c>
      <c r="H990" s="263">
        <v>357818.7</v>
      </c>
      <c r="I990" s="277">
        <f t="shared" si="326"/>
        <v>46629967.799999997</v>
      </c>
      <c r="J990" s="297" t="s">
        <v>759</v>
      </c>
      <c r="K990" s="61">
        <f>VLOOKUP(CONCATENATE(A990,"-6"),B$9:$H$2996,7,0)</f>
        <v>368581.72000000003</v>
      </c>
      <c r="L990" s="263">
        <f t="shared" si="323"/>
        <v>10763.02</v>
      </c>
      <c r="M990" t="s">
        <v>2</v>
      </c>
      <c r="O990" s="3" t="str">
        <f t="shared" si="325"/>
        <v>E317</v>
      </c>
      <c r="P990" s="4"/>
      <c r="Q990" s="245">
        <f t="shared" si="308"/>
        <v>0</v>
      </c>
      <c r="S990" s="243"/>
      <c r="T990" s="243"/>
      <c r="V990" s="243"/>
      <c r="W990" s="243"/>
      <c r="Y990" s="243"/>
    </row>
    <row r="991" spans="1:25" outlineLevel="2" x14ac:dyDescent="0.25">
      <c r="A991" s="1" t="s">
        <v>149</v>
      </c>
      <c r="B991" s="1" t="str">
        <f t="shared" si="324"/>
        <v>E3171 STM ARO Steam Production-4</v>
      </c>
      <c r="C991" s="1" t="s">
        <v>147</v>
      </c>
      <c r="D991" s="1"/>
      <c r="E991" s="259">
        <v>43951</v>
      </c>
      <c r="F991" s="2">
        <v>46629967.799999997</v>
      </c>
      <c r="G991" s="297" t="s">
        <v>759</v>
      </c>
      <c r="H991" s="263">
        <v>368581.81</v>
      </c>
      <c r="I991" s="277">
        <f t="shared" si="326"/>
        <v>46629967.799999997</v>
      </c>
      <c r="J991" s="297" t="s">
        <v>759</v>
      </c>
      <c r="K991" s="61">
        <f>VLOOKUP(CONCATENATE(A991,"-6"),B$9:$H$2996,7,0)</f>
        <v>368581.72000000003</v>
      </c>
      <c r="L991" s="263">
        <f t="shared" si="323"/>
        <v>-0.09</v>
      </c>
      <c r="M991" t="s">
        <v>2</v>
      </c>
      <c r="O991" s="3" t="str">
        <f t="shared" si="325"/>
        <v>E317</v>
      </c>
      <c r="P991" s="4"/>
      <c r="Q991" s="245">
        <f t="shared" si="308"/>
        <v>0</v>
      </c>
      <c r="S991" s="243"/>
      <c r="T991" s="243"/>
      <c r="V991" s="243"/>
      <c r="W991" s="243"/>
      <c r="Y991" s="243"/>
    </row>
    <row r="992" spans="1:25" outlineLevel="2" x14ac:dyDescent="0.25">
      <c r="A992" s="1" t="s">
        <v>149</v>
      </c>
      <c r="B992" s="1" t="str">
        <f t="shared" si="324"/>
        <v>E3171 STM ARO Steam Production-5</v>
      </c>
      <c r="C992" s="1" t="s">
        <v>147</v>
      </c>
      <c r="D992" s="1"/>
      <c r="E992" s="259">
        <v>43982</v>
      </c>
      <c r="F992" s="2">
        <v>46629967.799999997</v>
      </c>
      <c r="G992" s="297" t="s">
        <v>759</v>
      </c>
      <c r="H992" s="263">
        <v>368581.91000000003</v>
      </c>
      <c r="I992" s="277">
        <f t="shared" si="326"/>
        <v>46629967.799999997</v>
      </c>
      <c r="J992" s="297" t="s">
        <v>759</v>
      </c>
      <c r="K992" s="61">
        <f>VLOOKUP(CONCATENATE(A992,"-6"),B$9:$H$2996,7,0)</f>
        <v>368581.72000000003</v>
      </c>
      <c r="L992" s="263">
        <f t="shared" si="323"/>
        <v>-0.19</v>
      </c>
      <c r="M992" t="s">
        <v>2</v>
      </c>
      <c r="O992" s="3" t="str">
        <f t="shared" si="325"/>
        <v>E317</v>
      </c>
      <c r="P992" s="4"/>
      <c r="Q992" s="245">
        <f t="shared" ref="Q992:Q1055" si="327">IF(E992=DATE(2020,6,30),I992,0)</f>
        <v>0</v>
      </c>
      <c r="S992" s="243"/>
      <c r="T992" s="243"/>
      <c r="V992" s="243"/>
      <c r="W992" s="243"/>
      <c r="Y992" s="243"/>
    </row>
    <row r="993" spans="1:25" outlineLevel="2" x14ac:dyDescent="0.25">
      <c r="A993" s="1" t="s">
        <v>149</v>
      </c>
      <c r="B993" s="1" t="str">
        <f t="shared" si="324"/>
        <v>E3171 STM ARO Steam Production-6</v>
      </c>
      <c r="C993" s="1" t="s">
        <v>147</v>
      </c>
      <c r="D993" s="1"/>
      <c r="E993" s="259">
        <v>44012</v>
      </c>
      <c r="F993" s="2">
        <v>46629967.799999997</v>
      </c>
      <c r="G993" s="297" t="s">
        <v>759</v>
      </c>
      <c r="H993" s="263">
        <v>368581.72000000003</v>
      </c>
      <c r="I993" s="277">
        <f t="shared" si="326"/>
        <v>46629967.799999997</v>
      </c>
      <c r="J993" s="297" t="s">
        <v>759</v>
      </c>
      <c r="K993" s="61">
        <f>VLOOKUP(CONCATENATE(A993,"-6"),B$9:$H$2996,7,0)</f>
        <v>368581.72000000003</v>
      </c>
      <c r="L993" s="263">
        <f t="shared" si="323"/>
        <v>0</v>
      </c>
      <c r="M993" t="s">
        <v>2</v>
      </c>
      <c r="O993" s="3" t="str">
        <f t="shared" si="325"/>
        <v>E317</v>
      </c>
      <c r="P993" s="4"/>
      <c r="Q993" s="245">
        <f t="shared" si="327"/>
        <v>46629967.799999997</v>
      </c>
      <c r="S993" s="243">
        <f>AVERAGE(F982:F993)-F993</f>
        <v>23979954.453333318</v>
      </c>
      <c r="T993" s="243"/>
      <c r="V993" s="243"/>
      <c r="W993" s="243"/>
      <c r="Y993" s="243"/>
    </row>
    <row r="994" spans="1:25" ht="15.75" outlineLevel="1" thickBot="1" x14ac:dyDescent="0.3">
      <c r="A994" s="5" t="s">
        <v>150</v>
      </c>
      <c r="C994" s="14" t="s">
        <v>12</v>
      </c>
      <c r="E994" s="255" t="s">
        <v>5</v>
      </c>
      <c r="F994" s="8"/>
      <c r="G994" s="299"/>
      <c r="H994" s="15">
        <f>SUBTOTAL(9,H982:H993)</f>
        <v>4240924.3400000008</v>
      </c>
      <c r="I994" s="275"/>
      <c r="J994" s="299"/>
      <c r="K994" s="10">
        <f>SUBTOTAL(9,K982:K993)</f>
        <v>4422980.6400000015</v>
      </c>
      <c r="L994" s="264">
        <f>SUBTOTAL(9,L982:L993)</f>
        <v>182056.3</v>
      </c>
      <c r="O994" s="3" t="str">
        <f>LEFT(A994,5)</f>
        <v>E3171</v>
      </c>
      <c r="P994" s="4">
        <f>-L994</f>
        <v>-182056.3</v>
      </c>
      <c r="Q994" s="245">
        <f t="shared" si="327"/>
        <v>0</v>
      </c>
      <c r="S994" s="243"/>
    </row>
    <row r="995" spans="1:25" ht="15.75" outlineLevel="2" thickTop="1" x14ac:dyDescent="0.25">
      <c r="A995" s="3" t="s">
        <v>151</v>
      </c>
      <c r="B995" s="3" t="str">
        <f t="shared" ref="B995:B1006" si="328">CONCATENATE(A995,"-",MONTH(E995))</f>
        <v>E33010 HYD Easements, Snoqualmie 1-7</v>
      </c>
      <c r="C995" s="3" t="s">
        <v>9</v>
      </c>
      <c r="D995" s="3"/>
      <c r="E995" s="256">
        <v>43676</v>
      </c>
      <c r="F995" s="61">
        <v>32898.730000000003</v>
      </c>
      <c r="G995" s="300">
        <v>0.02</v>
      </c>
      <c r="H995" s="62">
        <v>54.83</v>
      </c>
      <c r="I995" s="276">
        <f t="shared" ref="I995:I1006" si="329">VLOOKUP(CONCATENATE(A995,"-6"),$B$8:$F$2996,5,FALSE)</f>
        <v>32898.730000000003</v>
      </c>
      <c r="J995" s="300">
        <v>0.02</v>
      </c>
      <c r="K995" s="59">
        <f t="shared" ref="K995:K1006" si="330">I995*J995/12</f>
        <v>54.831216666666677</v>
      </c>
      <c r="L995" s="62">
        <f t="shared" si="323"/>
        <v>0</v>
      </c>
      <c r="M995" t="s">
        <v>10</v>
      </c>
      <c r="O995" s="3" t="str">
        <f t="shared" ref="O995:O1006" si="331">LEFT(A995,4)</f>
        <v>E330</v>
      </c>
      <c r="P995" s="4"/>
      <c r="Q995" s="245">
        <f t="shared" si="327"/>
        <v>0</v>
      </c>
      <c r="S995" s="243"/>
      <c r="T995" s="243"/>
      <c r="V995" s="243"/>
      <c r="W995" s="243"/>
      <c r="Y995" s="243"/>
    </row>
    <row r="996" spans="1:25" outlineLevel="2" x14ac:dyDescent="0.25">
      <c r="A996" s="3" t="s">
        <v>151</v>
      </c>
      <c r="B996" s="3" t="str">
        <f t="shared" si="328"/>
        <v>E33010 HYD Easements, Snoqualmie 1-8</v>
      </c>
      <c r="C996" s="3" t="s">
        <v>9</v>
      </c>
      <c r="D996" s="3"/>
      <c r="E996" s="256">
        <v>43708</v>
      </c>
      <c r="F996" s="61">
        <v>32898.730000000003</v>
      </c>
      <c r="G996" s="300">
        <v>0.02</v>
      </c>
      <c r="H996" s="62">
        <v>54.83</v>
      </c>
      <c r="I996" s="276">
        <f t="shared" si="329"/>
        <v>32898.730000000003</v>
      </c>
      <c r="J996" s="300">
        <v>0.02</v>
      </c>
      <c r="K996" s="61">
        <f t="shared" si="330"/>
        <v>54.831216666666677</v>
      </c>
      <c r="L996" s="62">
        <f t="shared" si="323"/>
        <v>0</v>
      </c>
      <c r="M996" t="s">
        <v>10</v>
      </c>
      <c r="O996" s="3" t="str">
        <f t="shared" si="331"/>
        <v>E330</v>
      </c>
      <c r="P996" s="4"/>
      <c r="Q996" s="245">
        <f t="shared" si="327"/>
        <v>0</v>
      </c>
      <c r="S996" s="243"/>
      <c r="T996" s="243"/>
      <c r="V996" s="243"/>
      <c r="W996" s="243"/>
      <c r="Y996" s="243"/>
    </row>
    <row r="997" spans="1:25" outlineLevel="2" x14ac:dyDescent="0.25">
      <c r="A997" s="3" t="s">
        <v>151</v>
      </c>
      <c r="B997" s="3" t="str">
        <f t="shared" si="328"/>
        <v>E33010 HYD Easements, Snoqualmie 1-9</v>
      </c>
      <c r="C997" s="3" t="s">
        <v>9</v>
      </c>
      <c r="D997" s="3"/>
      <c r="E997" s="256">
        <v>43738</v>
      </c>
      <c r="F997" s="61">
        <v>32898.730000000003</v>
      </c>
      <c r="G997" s="300">
        <v>0.02</v>
      </c>
      <c r="H997" s="62">
        <v>54.83</v>
      </c>
      <c r="I997" s="276">
        <f t="shared" si="329"/>
        <v>32898.730000000003</v>
      </c>
      <c r="J997" s="300">
        <v>0.02</v>
      </c>
      <c r="K997" s="61">
        <f t="shared" si="330"/>
        <v>54.831216666666677</v>
      </c>
      <c r="L997" s="62">
        <f t="shared" si="323"/>
        <v>0</v>
      </c>
      <c r="M997" t="s">
        <v>10</v>
      </c>
      <c r="O997" s="3" t="str">
        <f t="shared" si="331"/>
        <v>E330</v>
      </c>
      <c r="P997" s="4"/>
      <c r="Q997" s="245">
        <f t="shared" si="327"/>
        <v>0</v>
      </c>
      <c r="S997" s="243"/>
      <c r="T997" s="243"/>
      <c r="V997" s="243"/>
      <c r="W997" s="243"/>
      <c r="Y997" s="243"/>
    </row>
    <row r="998" spans="1:25" outlineLevel="2" x14ac:dyDescent="0.25">
      <c r="A998" s="3" t="s">
        <v>151</v>
      </c>
      <c r="B998" s="3" t="str">
        <f t="shared" si="328"/>
        <v>E33010 HYD Easements, Snoqualmie 1-10</v>
      </c>
      <c r="C998" s="3" t="s">
        <v>9</v>
      </c>
      <c r="D998" s="3"/>
      <c r="E998" s="256">
        <v>43769</v>
      </c>
      <c r="F998" s="61">
        <v>32898.730000000003</v>
      </c>
      <c r="G998" s="300">
        <v>0.02</v>
      </c>
      <c r="H998" s="62">
        <v>54.83</v>
      </c>
      <c r="I998" s="276">
        <f t="shared" si="329"/>
        <v>32898.730000000003</v>
      </c>
      <c r="J998" s="300">
        <v>0.02</v>
      </c>
      <c r="K998" s="61">
        <f t="shared" si="330"/>
        <v>54.831216666666677</v>
      </c>
      <c r="L998" s="62">
        <f t="shared" si="323"/>
        <v>0</v>
      </c>
      <c r="M998" t="s">
        <v>10</v>
      </c>
      <c r="O998" s="3" t="str">
        <f t="shared" si="331"/>
        <v>E330</v>
      </c>
      <c r="P998" s="4"/>
      <c r="Q998" s="245">
        <f t="shared" si="327"/>
        <v>0</v>
      </c>
      <c r="S998" s="243"/>
      <c r="T998" s="243"/>
      <c r="V998" s="243"/>
      <c r="W998" s="243"/>
      <c r="Y998" s="243"/>
    </row>
    <row r="999" spans="1:25" outlineLevel="2" x14ac:dyDescent="0.25">
      <c r="A999" s="3" t="s">
        <v>151</v>
      </c>
      <c r="B999" s="3" t="str">
        <f t="shared" si="328"/>
        <v>E33010 HYD Easements, Snoqualmie 1-11</v>
      </c>
      <c r="C999" s="3" t="s">
        <v>9</v>
      </c>
      <c r="D999" s="3"/>
      <c r="E999" s="256">
        <v>43799</v>
      </c>
      <c r="F999" s="61">
        <v>32898.730000000003</v>
      </c>
      <c r="G999" s="300">
        <v>0.02</v>
      </c>
      <c r="H999" s="62">
        <v>54.83</v>
      </c>
      <c r="I999" s="276">
        <f t="shared" si="329"/>
        <v>32898.730000000003</v>
      </c>
      <c r="J999" s="300">
        <v>0.02</v>
      </c>
      <c r="K999" s="61">
        <f t="shared" si="330"/>
        <v>54.831216666666677</v>
      </c>
      <c r="L999" s="62">
        <f t="shared" si="323"/>
        <v>0</v>
      </c>
      <c r="M999" t="s">
        <v>10</v>
      </c>
      <c r="O999" s="3" t="str">
        <f t="shared" si="331"/>
        <v>E330</v>
      </c>
      <c r="P999" s="4"/>
      <c r="Q999" s="245">
        <f t="shared" si="327"/>
        <v>0</v>
      </c>
      <c r="S999" s="243"/>
      <c r="T999" s="243"/>
      <c r="V999" s="243"/>
      <c r="W999" s="243"/>
      <c r="Y999" s="243"/>
    </row>
    <row r="1000" spans="1:25" outlineLevel="2" x14ac:dyDescent="0.25">
      <c r="A1000" s="3" t="s">
        <v>151</v>
      </c>
      <c r="B1000" s="3" t="str">
        <f t="shared" si="328"/>
        <v>E33010 HYD Easements, Snoqualmie 1-12</v>
      </c>
      <c r="C1000" s="3" t="s">
        <v>9</v>
      </c>
      <c r="D1000" s="3"/>
      <c r="E1000" s="256">
        <v>43830</v>
      </c>
      <c r="F1000" s="61">
        <v>32898.730000000003</v>
      </c>
      <c r="G1000" s="300">
        <v>0.02</v>
      </c>
      <c r="H1000" s="62">
        <v>54.83</v>
      </c>
      <c r="I1000" s="276">
        <f t="shared" si="329"/>
        <v>32898.730000000003</v>
      </c>
      <c r="J1000" s="300">
        <v>0.02</v>
      </c>
      <c r="K1000" s="61">
        <f t="shared" si="330"/>
        <v>54.831216666666677</v>
      </c>
      <c r="L1000" s="62">
        <f t="shared" si="323"/>
        <v>0</v>
      </c>
      <c r="M1000" t="s">
        <v>10</v>
      </c>
      <c r="O1000" s="3" t="str">
        <f t="shared" si="331"/>
        <v>E330</v>
      </c>
      <c r="P1000" s="4"/>
      <c r="Q1000" s="245">
        <f t="shared" si="327"/>
        <v>0</v>
      </c>
      <c r="S1000" s="243"/>
      <c r="T1000" s="243"/>
      <c r="V1000" s="243"/>
      <c r="W1000" s="243"/>
      <c r="Y1000" s="243"/>
    </row>
    <row r="1001" spans="1:25" outlineLevel="2" x14ac:dyDescent="0.25">
      <c r="A1001" s="3" t="s">
        <v>151</v>
      </c>
      <c r="B1001" s="3" t="str">
        <f t="shared" si="328"/>
        <v>E33010 HYD Easements, Snoqualmie 1-1</v>
      </c>
      <c r="C1001" s="3" t="s">
        <v>9</v>
      </c>
      <c r="D1001" s="3"/>
      <c r="E1001" s="256">
        <v>43861</v>
      </c>
      <c r="F1001" s="61">
        <v>32898.730000000003</v>
      </c>
      <c r="G1001" s="300">
        <v>0.02</v>
      </c>
      <c r="H1001" s="62">
        <v>54.83</v>
      </c>
      <c r="I1001" s="276">
        <f t="shared" si="329"/>
        <v>32898.730000000003</v>
      </c>
      <c r="J1001" s="300">
        <v>0.02</v>
      </c>
      <c r="K1001" s="61">
        <f t="shared" si="330"/>
        <v>54.831216666666677</v>
      </c>
      <c r="L1001" s="62">
        <f t="shared" si="323"/>
        <v>0</v>
      </c>
      <c r="M1001" t="s">
        <v>10</v>
      </c>
      <c r="O1001" s="3" t="str">
        <f t="shared" si="331"/>
        <v>E330</v>
      </c>
      <c r="P1001" s="4"/>
      <c r="Q1001" s="245">
        <f t="shared" si="327"/>
        <v>0</v>
      </c>
      <c r="S1001" s="243"/>
      <c r="T1001" s="243"/>
      <c r="V1001" s="243"/>
      <c r="W1001" s="243"/>
      <c r="Y1001" s="243"/>
    </row>
    <row r="1002" spans="1:25" outlineLevel="2" x14ac:dyDescent="0.25">
      <c r="A1002" s="3" t="s">
        <v>151</v>
      </c>
      <c r="B1002" s="3" t="str">
        <f t="shared" si="328"/>
        <v>E33010 HYD Easements, Snoqualmie 1-2</v>
      </c>
      <c r="C1002" s="3" t="s">
        <v>9</v>
      </c>
      <c r="D1002" s="3"/>
      <c r="E1002" s="256">
        <v>43889</v>
      </c>
      <c r="F1002" s="61">
        <v>32898.730000000003</v>
      </c>
      <c r="G1002" s="300">
        <v>0.02</v>
      </c>
      <c r="H1002" s="62">
        <v>54.83</v>
      </c>
      <c r="I1002" s="276">
        <f t="shared" si="329"/>
        <v>32898.730000000003</v>
      </c>
      <c r="J1002" s="300">
        <v>0.02</v>
      </c>
      <c r="K1002" s="61">
        <f t="shared" si="330"/>
        <v>54.831216666666677</v>
      </c>
      <c r="L1002" s="62">
        <f t="shared" si="323"/>
        <v>0</v>
      </c>
      <c r="M1002" t="s">
        <v>10</v>
      </c>
      <c r="O1002" s="3" t="str">
        <f t="shared" si="331"/>
        <v>E330</v>
      </c>
      <c r="P1002" s="4"/>
      <c r="Q1002" s="245">
        <f t="shared" si="327"/>
        <v>0</v>
      </c>
      <c r="S1002" s="243"/>
      <c r="T1002" s="243"/>
      <c r="V1002" s="243"/>
      <c r="W1002" s="243"/>
      <c r="Y1002" s="243"/>
    </row>
    <row r="1003" spans="1:25" outlineLevel="2" x14ac:dyDescent="0.25">
      <c r="A1003" s="3" t="s">
        <v>151</v>
      </c>
      <c r="B1003" s="3" t="str">
        <f t="shared" si="328"/>
        <v>E33010 HYD Easements, Snoqualmie 1-3</v>
      </c>
      <c r="C1003" s="3" t="s">
        <v>9</v>
      </c>
      <c r="D1003" s="3"/>
      <c r="E1003" s="256">
        <v>43921</v>
      </c>
      <c r="F1003" s="61">
        <v>32898.730000000003</v>
      </c>
      <c r="G1003" s="300">
        <v>0.02</v>
      </c>
      <c r="H1003" s="62">
        <v>54.83</v>
      </c>
      <c r="I1003" s="276">
        <f t="shared" si="329"/>
        <v>32898.730000000003</v>
      </c>
      <c r="J1003" s="300">
        <v>0.02</v>
      </c>
      <c r="K1003" s="61">
        <f t="shared" si="330"/>
        <v>54.831216666666677</v>
      </c>
      <c r="L1003" s="62">
        <f t="shared" si="323"/>
        <v>0</v>
      </c>
      <c r="M1003" t="s">
        <v>10</v>
      </c>
      <c r="O1003" s="3" t="str">
        <f t="shared" si="331"/>
        <v>E330</v>
      </c>
      <c r="P1003" s="4"/>
      <c r="Q1003" s="245">
        <f t="shared" si="327"/>
        <v>0</v>
      </c>
      <c r="S1003" s="243"/>
      <c r="T1003" s="243"/>
      <c r="V1003" s="243"/>
      <c r="W1003" s="243"/>
      <c r="Y1003" s="243"/>
    </row>
    <row r="1004" spans="1:25" outlineLevel="2" x14ac:dyDescent="0.25">
      <c r="A1004" s="3" t="s">
        <v>151</v>
      </c>
      <c r="B1004" s="3" t="str">
        <f t="shared" si="328"/>
        <v>E33010 HYD Easements, Snoqualmie 1-4</v>
      </c>
      <c r="C1004" s="3" t="s">
        <v>9</v>
      </c>
      <c r="D1004" s="3"/>
      <c r="E1004" s="256">
        <v>43951</v>
      </c>
      <c r="F1004" s="61">
        <v>32898.730000000003</v>
      </c>
      <c r="G1004" s="300">
        <v>0.02</v>
      </c>
      <c r="H1004" s="62">
        <v>54.83</v>
      </c>
      <c r="I1004" s="276">
        <f t="shared" si="329"/>
        <v>32898.730000000003</v>
      </c>
      <c r="J1004" s="300">
        <v>0.02</v>
      </c>
      <c r="K1004" s="61">
        <f t="shared" si="330"/>
        <v>54.831216666666677</v>
      </c>
      <c r="L1004" s="62">
        <f t="shared" si="323"/>
        <v>0</v>
      </c>
      <c r="M1004" t="s">
        <v>10</v>
      </c>
      <c r="O1004" s="3" t="str">
        <f t="shared" si="331"/>
        <v>E330</v>
      </c>
      <c r="P1004" s="4"/>
      <c r="Q1004" s="245">
        <f t="shared" si="327"/>
        <v>0</v>
      </c>
      <c r="S1004" s="243"/>
      <c r="T1004" s="243"/>
      <c r="V1004" s="243"/>
      <c r="W1004" s="243"/>
      <c r="Y1004" s="243"/>
    </row>
    <row r="1005" spans="1:25" outlineLevel="2" x14ac:dyDescent="0.25">
      <c r="A1005" s="3" t="s">
        <v>151</v>
      </c>
      <c r="B1005" s="3" t="str">
        <f t="shared" si="328"/>
        <v>E33010 HYD Easements, Snoqualmie 1-5</v>
      </c>
      <c r="C1005" s="3" t="s">
        <v>9</v>
      </c>
      <c r="D1005" s="3"/>
      <c r="E1005" s="256">
        <v>43982</v>
      </c>
      <c r="F1005" s="61">
        <v>32898.730000000003</v>
      </c>
      <c r="G1005" s="300">
        <v>0.02</v>
      </c>
      <c r="H1005" s="62">
        <v>54.83</v>
      </c>
      <c r="I1005" s="276">
        <f t="shared" si="329"/>
        <v>32898.730000000003</v>
      </c>
      <c r="J1005" s="300">
        <v>0.02</v>
      </c>
      <c r="K1005" s="61">
        <f t="shared" si="330"/>
        <v>54.831216666666677</v>
      </c>
      <c r="L1005" s="62">
        <f t="shared" si="323"/>
        <v>0</v>
      </c>
      <c r="M1005" t="s">
        <v>10</v>
      </c>
      <c r="O1005" s="3" t="str">
        <f t="shared" si="331"/>
        <v>E330</v>
      </c>
      <c r="P1005" s="4"/>
      <c r="Q1005" s="245">
        <f t="shared" si="327"/>
        <v>0</v>
      </c>
      <c r="S1005" s="243"/>
      <c r="T1005" s="243"/>
      <c r="V1005" s="243"/>
      <c r="W1005" s="243"/>
      <c r="Y1005" s="243"/>
    </row>
    <row r="1006" spans="1:25" outlineLevel="2" x14ac:dyDescent="0.25">
      <c r="A1006" s="3" t="s">
        <v>151</v>
      </c>
      <c r="B1006" s="3" t="str">
        <f t="shared" si="328"/>
        <v>E33010 HYD Easements, Snoqualmie 1-6</v>
      </c>
      <c r="C1006" s="3" t="s">
        <v>9</v>
      </c>
      <c r="D1006" s="3"/>
      <c r="E1006" s="256">
        <v>44012</v>
      </c>
      <c r="F1006" s="61">
        <v>32898.730000000003</v>
      </c>
      <c r="G1006" s="300">
        <v>0.02</v>
      </c>
      <c r="H1006" s="62">
        <v>54.83</v>
      </c>
      <c r="I1006" s="276">
        <f t="shared" si="329"/>
        <v>32898.730000000003</v>
      </c>
      <c r="J1006" s="300">
        <v>0.02</v>
      </c>
      <c r="K1006" s="61">
        <f t="shared" si="330"/>
        <v>54.831216666666677</v>
      </c>
      <c r="L1006" s="62">
        <f t="shared" si="323"/>
        <v>0</v>
      </c>
      <c r="M1006" t="s">
        <v>10</v>
      </c>
      <c r="O1006" s="3" t="str">
        <f t="shared" si="331"/>
        <v>E330</v>
      </c>
      <c r="P1006" s="4"/>
      <c r="Q1006" s="245">
        <f t="shared" si="327"/>
        <v>32898.730000000003</v>
      </c>
      <c r="S1006" s="243">
        <f>AVERAGE(F995:F1006)-F1006</f>
        <v>0</v>
      </c>
      <c r="T1006" s="243">
        <f>AVERAGE(I995:I1006)-I1006</f>
        <v>0</v>
      </c>
      <c r="V1006" s="243"/>
      <c r="W1006" s="243"/>
      <c r="Y1006" s="243"/>
    </row>
    <row r="1007" spans="1:25" ht="15.75" outlineLevel="1" thickBot="1" x14ac:dyDescent="0.3">
      <c r="A1007" s="5" t="s">
        <v>152</v>
      </c>
      <c r="C1007" s="14" t="s">
        <v>153</v>
      </c>
      <c r="E1007" s="255" t="s">
        <v>5</v>
      </c>
      <c r="F1007" s="8"/>
      <c r="G1007" s="299"/>
      <c r="H1007" s="264">
        <f>SUBTOTAL(9,H995:H1006)</f>
        <v>657.96</v>
      </c>
      <c r="I1007" s="275"/>
      <c r="J1007" s="299"/>
      <c r="K1007" s="25">
        <f>SUBTOTAL(9,K995:K1006)</f>
        <v>657.97460000000035</v>
      </c>
      <c r="L1007" s="264">
        <f>SUBTOTAL(9,L995:L1006)</f>
        <v>0</v>
      </c>
      <c r="O1007" s="3" t="str">
        <f>LEFT(A1007,5)</f>
        <v>E3301</v>
      </c>
      <c r="P1007" s="4">
        <f>-L1007</f>
        <v>0</v>
      </c>
      <c r="Q1007" s="245">
        <f t="shared" si="327"/>
        <v>0</v>
      </c>
      <c r="S1007" s="243"/>
    </row>
    <row r="1008" spans="1:25" ht="15.75" outlineLevel="2" thickTop="1" x14ac:dyDescent="0.25">
      <c r="A1008" s="3" t="s">
        <v>154</v>
      </c>
      <c r="B1008" s="3" t="str">
        <f t="shared" ref="B1008:B1019" si="332">CONCATENATE(A1008,"-",MONTH(E1008))</f>
        <v>E331 HYD S/I, LB AdultFishTrap2010-7</v>
      </c>
      <c r="C1008" s="3" t="s">
        <v>9</v>
      </c>
      <c r="D1008" s="3"/>
      <c r="E1008" s="256">
        <v>43676</v>
      </c>
      <c r="F1008" s="61">
        <v>422422.56</v>
      </c>
      <c r="G1008" s="300">
        <v>2.2000000000000002E-2</v>
      </c>
      <c r="H1008" s="62">
        <v>774.44</v>
      </c>
      <c r="I1008" s="276">
        <f t="shared" ref="I1008:I1019" si="333">VLOOKUP(CONCATENATE(A1008,"-6"),$B$8:$F$2996,5,FALSE)</f>
        <v>422422.56</v>
      </c>
      <c r="J1008" s="300">
        <v>2.2000000000000002E-2</v>
      </c>
      <c r="K1008" s="59">
        <f t="shared" ref="K1008:K1019" si="334">I1008*J1008/12</f>
        <v>774.44136000000015</v>
      </c>
      <c r="L1008" s="62">
        <f t="shared" si="323"/>
        <v>0</v>
      </c>
      <c r="M1008" t="s">
        <v>10</v>
      </c>
      <c r="O1008" s="3" t="str">
        <f t="shared" ref="O1008:O1019" si="335">LEFT(A1008,4)</f>
        <v>E331</v>
      </c>
      <c r="P1008" s="4"/>
      <c r="Q1008" s="245">
        <f t="shared" si="327"/>
        <v>0</v>
      </c>
      <c r="S1008" s="243"/>
      <c r="T1008" s="243"/>
      <c r="V1008" s="243"/>
      <c r="W1008" s="243"/>
      <c r="Y1008" s="243"/>
    </row>
    <row r="1009" spans="1:25" outlineLevel="2" x14ac:dyDescent="0.25">
      <c r="A1009" s="3" t="s">
        <v>154</v>
      </c>
      <c r="B1009" s="3" t="str">
        <f t="shared" si="332"/>
        <v>E331 HYD S/I, LB AdultFishTrap2010-8</v>
      </c>
      <c r="C1009" s="3" t="s">
        <v>9</v>
      </c>
      <c r="D1009" s="3"/>
      <c r="E1009" s="256">
        <v>43708</v>
      </c>
      <c r="F1009" s="61">
        <v>422422.56</v>
      </c>
      <c r="G1009" s="300">
        <v>2.2000000000000002E-2</v>
      </c>
      <c r="H1009" s="62">
        <v>774.44</v>
      </c>
      <c r="I1009" s="276">
        <f t="shared" si="333"/>
        <v>422422.56</v>
      </c>
      <c r="J1009" s="300">
        <v>2.2000000000000002E-2</v>
      </c>
      <c r="K1009" s="61">
        <f t="shared" si="334"/>
        <v>774.44136000000015</v>
      </c>
      <c r="L1009" s="62">
        <f t="shared" si="323"/>
        <v>0</v>
      </c>
      <c r="M1009" t="s">
        <v>10</v>
      </c>
      <c r="O1009" s="3" t="str">
        <f t="shared" si="335"/>
        <v>E331</v>
      </c>
      <c r="P1009" s="4"/>
      <c r="Q1009" s="245">
        <f t="shared" si="327"/>
        <v>0</v>
      </c>
      <c r="S1009" s="243"/>
      <c r="T1009" s="243"/>
      <c r="V1009" s="243"/>
      <c r="W1009" s="243"/>
      <c r="Y1009" s="243"/>
    </row>
    <row r="1010" spans="1:25" outlineLevel="2" x14ac:dyDescent="0.25">
      <c r="A1010" s="3" t="s">
        <v>154</v>
      </c>
      <c r="B1010" s="3" t="str">
        <f t="shared" si="332"/>
        <v>E331 HYD S/I, LB AdultFishTrap2010-9</v>
      </c>
      <c r="C1010" s="3" t="s">
        <v>9</v>
      </c>
      <c r="D1010" s="3"/>
      <c r="E1010" s="256">
        <v>43738</v>
      </c>
      <c r="F1010" s="61">
        <v>422422.56</v>
      </c>
      <c r="G1010" s="300">
        <v>2.2000000000000002E-2</v>
      </c>
      <c r="H1010" s="62">
        <v>774.44</v>
      </c>
      <c r="I1010" s="276">
        <f t="shared" si="333"/>
        <v>422422.56</v>
      </c>
      <c r="J1010" s="300">
        <v>2.2000000000000002E-2</v>
      </c>
      <c r="K1010" s="61">
        <f t="shared" si="334"/>
        <v>774.44136000000015</v>
      </c>
      <c r="L1010" s="62">
        <f t="shared" si="323"/>
        <v>0</v>
      </c>
      <c r="M1010" t="s">
        <v>10</v>
      </c>
      <c r="O1010" s="3" t="str">
        <f t="shared" si="335"/>
        <v>E331</v>
      </c>
      <c r="P1010" s="4"/>
      <c r="Q1010" s="245">
        <f t="shared" si="327"/>
        <v>0</v>
      </c>
      <c r="S1010" s="243"/>
      <c r="T1010" s="243"/>
      <c r="V1010" s="243"/>
      <c r="W1010" s="243"/>
      <c r="Y1010" s="243"/>
    </row>
    <row r="1011" spans="1:25" outlineLevel="2" x14ac:dyDescent="0.25">
      <c r="A1011" s="3" t="s">
        <v>154</v>
      </c>
      <c r="B1011" s="3" t="str">
        <f t="shared" si="332"/>
        <v>E331 HYD S/I, LB AdultFishTrap2010-10</v>
      </c>
      <c r="C1011" s="3" t="s">
        <v>9</v>
      </c>
      <c r="D1011" s="3"/>
      <c r="E1011" s="256">
        <v>43769</v>
      </c>
      <c r="F1011" s="61">
        <v>422422.56</v>
      </c>
      <c r="G1011" s="300">
        <v>2.2000000000000002E-2</v>
      </c>
      <c r="H1011" s="62">
        <v>774.44</v>
      </c>
      <c r="I1011" s="276">
        <f t="shared" si="333"/>
        <v>422422.56</v>
      </c>
      <c r="J1011" s="300">
        <v>2.2000000000000002E-2</v>
      </c>
      <c r="K1011" s="61">
        <f t="shared" si="334"/>
        <v>774.44136000000015</v>
      </c>
      <c r="L1011" s="62">
        <f t="shared" si="323"/>
        <v>0</v>
      </c>
      <c r="M1011" t="s">
        <v>10</v>
      </c>
      <c r="O1011" s="3" t="str">
        <f t="shared" si="335"/>
        <v>E331</v>
      </c>
      <c r="P1011" s="4"/>
      <c r="Q1011" s="245">
        <f t="shared" si="327"/>
        <v>0</v>
      </c>
      <c r="S1011" s="243"/>
      <c r="T1011" s="243"/>
      <c r="V1011" s="243"/>
      <c r="W1011" s="243"/>
      <c r="Y1011" s="243"/>
    </row>
    <row r="1012" spans="1:25" outlineLevel="2" x14ac:dyDescent="0.25">
      <c r="A1012" s="3" t="s">
        <v>154</v>
      </c>
      <c r="B1012" s="3" t="str">
        <f t="shared" si="332"/>
        <v>E331 HYD S/I, LB AdultFishTrap2010-11</v>
      </c>
      <c r="C1012" s="3" t="s">
        <v>9</v>
      </c>
      <c r="D1012" s="3"/>
      <c r="E1012" s="256">
        <v>43799</v>
      </c>
      <c r="F1012" s="61">
        <v>422422.56</v>
      </c>
      <c r="G1012" s="300">
        <v>2.2000000000000002E-2</v>
      </c>
      <c r="H1012" s="62">
        <v>774.44</v>
      </c>
      <c r="I1012" s="276">
        <f t="shared" si="333"/>
        <v>422422.56</v>
      </c>
      <c r="J1012" s="300">
        <v>2.2000000000000002E-2</v>
      </c>
      <c r="K1012" s="61">
        <f t="shared" si="334"/>
        <v>774.44136000000015</v>
      </c>
      <c r="L1012" s="62">
        <f t="shared" si="323"/>
        <v>0</v>
      </c>
      <c r="M1012" t="s">
        <v>10</v>
      </c>
      <c r="O1012" s="3" t="str">
        <f t="shared" si="335"/>
        <v>E331</v>
      </c>
      <c r="P1012" s="4"/>
      <c r="Q1012" s="245">
        <f t="shared" si="327"/>
        <v>0</v>
      </c>
      <c r="S1012" s="243"/>
      <c r="T1012" s="243"/>
      <c r="V1012" s="243"/>
      <c r="W1012" s="243"/>
      <c r="Y1012" s="243"/>
    </row>
    <row r="1013" spans="1:25" outlineLevel="2" x14ac:dyDescent="0.25">
      <c r="A1013" s="3" t="s">
        <v>154</v>
      </c>
      <c r="B1013" s="3" t="str">
        <f t="shared" si="332"/>
        <v>E331 HYD S/I, LB AdultFishTrap2010-12</v>
      </c>
      <c r="C1013" s="3" t="s">
        <v>9</v>
      </c>
      <c r="D1013" s="3"/>
      <c r="E1013" s="256">
        <v>43830</v>
      </c>
      <c r="F1013" s="61">
        <v>422422.56</v>
      </c>
      <c r="G1013" s="300">
        <v>2.2000000000000002E-2</v>
      </c>
      <c r="H1013" s="62">
        <v>774.44</v>
      </c>
      <c r="I1013" s="276">
        <f t="shared" si="333"/>
        <v>422422.56</v>
      </c>
      <c r="J1013" s="300">
        <v>2.2000000000000002E-2</v>
      </c>
      <c r="K1013" s="61">
        <f t="shared" si="334"/>
        <v>774.44136000000015</v>
      </c>
      <c r="L1013" s="62">
        <f t="shared" si="323"/>
        <v>0</v>
      </c>
      <c r="M1013" t="s">
        <v>10</v>
      </c>
      <c r="O1013" s="3" t="str">
        <f t="shared" si="335"/>
        <v>E331</v>
      </c>
      <c r="P1013" s="4"/>
      <c r="Q1013" s="245">
        <f t="shared" si="327"/>
        <v>0</v>
      </c>
      <c r="S1013" s="243"/>
      <c r="T1013" s="243"/>
      <c r="V1013" s="243"/>
      <c r="W1013" s="243"/>
      <c r="Y1013" s="243"/>
    </row>
    <row r="1014" spans="1:25" outlineLevel="2" x14ac:dyDescent="0.25">
      <c r="A1014" s="3" t="s">
        <v>154</v>
      </c>
      <c r="B1014" s="3" t="str">
        <f t="shared" si="332"/>
        <v>E331 HYD S/I, LB AdultFishTrap2010-1</v>
      </c>
      <c r="C1014" s="3" t="s">
        <v>9</v>
      </c>
      <c r="D1014" s="3"/>
      <c r="E1014" s="256">
        <v>43861</v>
      </c>
      <c r="F1014" s="61">
        <v>422422.56</v>
      </c>
      <c r="G1014" s="300">
        <v>2.2000000000000002E-2</v>
      </c>
      <c r="H1014" s="62">
        <v>774.44</v>
      </c>
      <c r="I1014" s="276">
        <f t="shared" si="333"/>
        <v>422422.56</v>
      </c>
      <c r="J1014" s="300">
        <v>2.2000000000000002E-2</v>
      </c>
      <c r="K1014" s="61">
        <f t="shared" si="334"/>
        <v>774.44136000000015</v>
      </c>
      <c r="L1014" s="62">
        <f t="shared" si="323"/>
        <v>0</v>
      </c>
      <c r="M1014" t="s">
        <v>10</v>
      </c>
      <c r="O1014" s="3" t="str">
        <f t="shared" si="335"/>
        <v>E331</v>
      </c>
      <c r="P1014" s="4"/>
      <c r="Q1014" s="245">
        <f t="shared" si="327"/>
        <v>0</v>
      </c>
      <c r="S1014" s="243"/>
      <c r="T1014" s="243"/>
      <c r="V1014" s="243"/>
      <c r="W1014" s="243"/>
      <c r="Y1014" s="243"/>
    </row>
    <row r="1015" spans="1:25" outlineLevel="2" x14ac:dyDescent="0.25">
      <c r="A1015" s="3" t="s">
        <v>154</v>
      </c>
      <c r="B1015" s="3" t="str">
        <f t="shared" si="332"/>
        <v>E331 HYD S/I, LB AdultFishTrap2010-2</v>
      </c>
      <c r="C1015" s="3" t="s">
        <v>9</v>
      </c>
      <c r="D1015" s="3"/>
      <c r="E1015" s="256">
        <v>43889</v>
      </c>
      <c r="F1015" s="61">
        <v>422422.56</v>
      </c>
      <c r="G1015" s="300">
        <v>2.2000000000000002E-2</v>
      </c>
      <c r="H1015" s="62">
        <v>774.44</v>
      </c>
      <c r="I1015" s="276">
        <f t="shared" si="333"/>
        <v>422422.56</v>
      </c>
      <c r="J1015" s="300">
        <v>2.2000000000000002E-2</v>
      </c>
      <c r="K1015" s="61">
        <f t="shared" si="334"/>
        <v>774.44136000000015</v>
      </c>
      <c r="L1015" s="62">
        <f t="shared" si="323"/>
        <v>0</v>
      </c>
      <c r="M1015" t="s">
        <v>10</v>
      </c>
      <c r="O1015" s="3" t="str">
        <f t="shared" si="335"/>
        <v>E331</v>
      </c>
      <c r="P1015" s="4"/>
      <c r="Q1015" s="245">
        <f t="shared" si="327"/>
        <v>0</v>
      </c>
      <c r="S1015" s="243"/>
      <c r="T1015" s="243"/>
      <c r="V1015" s="243"/>
      <c r="W1015" s="243"/>
      <c r="Y1015" s="243"/>
    </row>
    <row r="1016" spans="1:25" outlineLevel="2" x14ac:dyDescent="0.25">
      <c r="A1016" s="3" t="s">
        <v>154</v>
      </c>
      <c r="B1016" s="3" t="str">
        <f t="shared" si="332"/>
        <v>E331 HYD S/I, LB AdultFishTrap2010-3</v>
      </c>
      <c r="C1016" s="3" t="s">
        <v>9</v>
      </c>
      <c r="D1016" s="3"/>
      <c r="E1016" s="256">
        <v>43921</v>
      </c>
      <c r="F1016" s="61">
        <v>422422.56</v>
      </c>
      <c r="G1016" s="300">
        <v>2.2000000000000002E-2</v>
      </c>
      <c r="H1016" s="62">
        <v>774.44</v>
      </c>
      <c r="I1016" s="276">
        <f t="shared" si="333"/>
        <v>422422.56</v>
      </c>
      <c r="J1016" s="300">
        <v>2.2000000000000002E-2</v>
      </c>
      <c r="K1016" s="61">
        <f t="shared" si="334"/>
        <v>774.44136000000015</v>
      </c>
      <c r="L1016" s="62">
        <f t="shared" si="323"/>
        <v>0</v>
      </c>
      <c r="M1016" t="s">
        <v>10</v>
      </c>
      <c r="O1016" s="3" t="str">
        <f t="shared" si="335"/>
        <v>E331</v>
      </c>
      <c r="P1016" s="4"/>
      <c r="Q1016" s="245">
        <f t="shared" si="327"/>
        <v>0</v>
      </c>
      <c r="S1016" s="243"/>
      <c r="T1016" s="243"/>
      <c r="V1016" s="243"/>
      <c r="W1016" s="243"/>
      <c r="Y1016" s="243"/>
    </row>
    <row r="1017" spans="1:25" outlineLevel="2" x14ac:dyDescent="0.25">
      <c r="A1017" s="3" t="s">
        <v>154</v>
      </c>
      <c r="B1017" s="3" t="str">
        <f t="shared" si="332"/>
        <v>E331 HYD S/I, LB AdultFishTrap2010-4</v>
      </c>
      <c r="C1017" s="3" t="s">
        <v>9</v>
      </c>
      <c r="D1017" s="3"/>
      <c r="E1017" s="256">
        <v>43951</v>
      </c>
      <c r="F1017" s="61">
        <v>422422.56</v>
      </c>
      <c r="G1017" s="300">
        <v>2.2000000000000002E-2</v>
      </c>
      <c r="H1017" s="62">
        <v>774.44</v>
      </c>
      <c r="I1017" s="276">
        <f t="shared" si="333"/>
        <v>422422.56</v>
      </c>
      <c r="J1017" s="300">
        <v>2.2000000000000002E-2</v>
      </c>
      <c r="K1017" s="61">
        <f t="shared" si="334"/>
        <v>774.44136000000015</v>
      </c>
      <c r="L1017" s="62">
        <f t="shared" si="323"/>
        <v>0</v>
      </c>
      <c r="M1017" t="s">
        <v>10</v>
      </c>
      <c r="O1017" s="3" t="str">
        <f t="shared" si="335"/>
        <v>E331</v>
      </c>
      <c r="P1017" s="4"/>
      <c r="Q1017" s="245">
        <f t="shared" si="327"/>
        <v>0</v>
      </c>
      <c r="S1017" s="243"/>
      <c r="T1017" s="243"/>
      <c r="V1017" s="243"/>
      <c r="W1017" s="243"/>
      <c r="Y1017" s="243"/>
    </row>
    <row r="1018" spans="1:25" outlineLevel="2" x14ac:dyDescent="0.25">
      <c r="A1018" s="3" t="s">
        <v>154</v>
      </c>
      <c r="B1018" s="3" t="str">
        <f t="shared" si="332"/>
        <v>E331 HYD S/I, LB AdultFishTrap2010-5</v>
      </c>
      <c r="C1018" s="3" t="s">
        <v>9</v>
      </c>
      <c r="D1018" s="3"/>
      <c r="E1018" s="256">
        <v>43982</v>
      </c>
      <c r="F1018" s="61">
        <v>422422.56</v>
      </c>
      <c r="G1018" s="300">
        <v>2.2000000000000002E-2</v>
      </c>
      <c r="H1018" s="62">
        <v>774.44</v>
      </c>
      <c r="I1018" s="276">
        <f t="shared" si="333"/>
        <v>422422.56</v>
      </c>
      <c r="J1018" s="300">
        <v>2.2000000000000002E-2</v>
      </c>
      <c r="K1018" s="61">
        <f t="shared" si="334"/>
        <v>774.44136000000015</v>
      </c>
      <c r="L1018" s="62">
        <f t="shared" si="323"/>
        <v>0</v>
      </c>
      <c r="M1018" t="s">
        <v>10</v>
      </c>
      <c r="O1018" s="3" t="str">
        <f t="shared" si="335"/>
        <v>E331</v>
      </c>
      <c r="P1018" s="4"/>
      <c r="Q1018" s="245">
        <f t="shared" si="327"/>
        <v>0</v>
      </c>
      <c r="S1018" s="243"/>
      <c r="T1018" s="243"/>
      <c r="V1018" s="243"/>
      <c r="W1018" s="243"/>
      <c r="Y1018" s="243"/>
    </row>
    <row r="1019" spans="1:25" outlineLevel="2" x14ac:dyDescent="0.25">
      <c r="A1019" s="3" t="s">
        <v>154</v>
      </c>
      <c r="B1019" s="3" t="str">
        <f t="shared" si="332"/>
        <v>E331 HYD S/I, LB AdultFishTrap2010-6</v>
      </c>
      <c r="C1019" s="3" t="s">
        <v>9</v>
      </c>
      <c r="D1019" s="3"/>
      <c r="E1019" s="256">
        <v>44012</v>
      </c>
      <c r="F1019" s="61">
        <v>422422.56</v>
      </c>
      <c r="G1019" s="300">
        <v>2.2000000000000002E-2</v>
      </c>
      <c r="H1019" s="62">
        <v>774.44</v>
      </c>
      <c r="I1019" s="276">
        <f t="shared" si="333"/>
        <v>422422.56</v>
      </c>
      <c r="J1019" s="300">
        <v>2.2000000000000002E-2</v>
      </c>
      <c r="K1019" s="61">
        <f t="shared" si="334"/>
        <v>774.44136000000015</v>
      </c>
      <c r="L1019" s="62">
        <f t="shared" si="323"/>
        <v>0</v>
      </c>
      <c r="M1019" t="s">
        <v>10</v>
      </c>
      <c r="O1019" s="3" t="str">
        <f t="shared" si="335"/>
        <v>E331</v>
      </c>
      <c r="P1019" s="4"/>
      <c r="Q1019" s="245">
        <f t="shared" si="327"/>
        <v>422422.56</v>
      </c>
      <c r="S1019" s="243">
        <f>AVERAGE(F1008:F1019)-F1019</f>
        <v>0</v>
      </c>
      <c r="T1019" s="243">
        <f>AVERAGE(I1008:I1019)-I1019</f>
        <v>0</v>
      </c>
      <c r="V1019" s="243"/>
      <c r="W1019" s="243"/>
      <c r="Y1019" s="243"/>
    </row>
    <row r="1020" spans="1:25" ht="15.75" outlineLevel="1" thickBot="1" x14ac:dyDescent="0.3">
      <c r="A1020" s="5" t="s">
        <v>155</v>
      </c>
      <c r="C1020" s="14" t="s">
        <v>153</v>
      </c>
      <c r="E1020" s="255" t="s">
        <v>5</v>
      </c>
      <c r="F1020" s="8"/>
      <c r="G1020" s="299"/>
      <c r="H1020" s="264">
        <f>SUBTOTAL(9,H1008:H1019)</f>
        <v>9293.2800000000025</v>
      </c>
      <c r="I1020" s="275"/>
      <c r="J1020" s="299"/>
      <c r="K1020" s="25">
        <f>SUBTOTAL(9,K1008:K1019)</f>
        <v>9293.2963200000013</v>
      </c>
      <c r="L1020" s="264">
        <f>SUBTOTAL(9,L1008:L1019)</f>
        <v>0</v>
      </c>
      <c r="O1020" s="3" t="str">
        <f>LEFT(A1020,5)</f>
        <v xml:space="preserve">E331 </v>
      </c>
      <c r="P1020" s="4">
        <f>-L1020</f>
        <v>0</v>
      </c>
      <c r="Q1020" s="245">
        <f t="shared" si="327"/>
        <v>0</v>
      </c>
      <c r="S1020" s="243"/>
    </row>
    <row r="1021" spans="1:25" ht="15.75" outlineLevel="2" thickTop="1" x14ac:dyDescent="0.25">
      <c r="A1021" s="3" t="s">
        <v>156</v>
      </c>
      <c r="B1021" s="3" t="str">
        <f t="shared" ref="B1021:B1032" si="336">CONCATENATE(A1021,"-",MONTH(E1021))</f>
        <v>E331 HYD S/I, UB FishHatchery2010-7</v>
      </c>
      <c r="C1021" s="3" t="s">
        <v>9</v>
      </c>
      <c r="D1021" s="3"/>
      <c r="E1021" s="256">
        <v>43676</v>
      </c>
      <c r="F1021" s="61">
        <v>7877977</v>
      </c>
      <c r="G1021" s="300">
        <v>1.67E-2</v>
      </c>
      <c r="H1021" s="62">
        <v>10963.52</v>
      </c>
      <c r="I1021" s="276">
        <f t="shared" ref="I1021:I1032" si="337">VLOOKUP(CONCATENATE(A1021,"-6"),$B$8:$F$2996,5,FALSE)</f>
        <v>7877977</v>
      </c>
      <c r="J1021" s="300">
        <v>1.67E-2</v>
      </c>
      <c r="K1021" s="59">
        <f t="shared" ref="K1021:K1032" si="338">I1021*J1021/12</f>
        <v>10963.517991666668</v>
      </c>
      <c r="L1021" s="62">
        <f t="shared" si="323"/>
        <v>0</v>
      </c>
      <c r="M1021" t="s">
        <v>10</v>
      </c>
      <c r="O1021" s="3" t="str">
        <f t="shared" ref="O1021:O1032" si="339">LEFT(A1021,4)</f>
        <v>E331</v>
      </c>
      <c r="P1021" s="4"/>
      <c r="Q1021" s="245">
        <f t="shared" si="327"/>
        <v>0</v>
      </c>
      <c r="S1021" s="243"/>
      <c r="T1021" s="243"/>
      <c r="V1021" s="243"/>
      <c r="W1021" s="243"/>
      <c r="Y1021" s="243"/>
    </row>
    <row r="1022" spans="1:25" outlineLevel="2" x14ac:dyDescent="0.25">
      <c r="A1022" s="3" t="s">
        <v>156</v>
      </c>
      <c r="B1022" s="3" t="str">
        <f t="shared" si="336"/>
        <v>E331 HYD S/I, UB FishHatchery2010-8</v>
      </c>
      <c r="C1022" s="3" t="s">
        <v>9</v>
      </c>
      <c r="D1022" s="3"/>
      <c r="E1022" s="256">
        <v>43708</v>
      </c>
      <c r="F1022" s="61">
        <v>7877977</v>
      </c>
      <c r="G1022" s="300">
        <v>1.67E-2</v>
      </c>
      <c r="H1022" s="62">
        <v>10963.52</v>
      </c>
      <c r="I1022" s="276">
        <f t="shared" si="337"/>
        <v>7877977</v>
      </c>
      <c r="J1022" s="300">
        <v>1.67E-2</v>
      </c>
      <c r="K1022" s="61">
        <f t="shared" si="338"/>
        <v>10963.517991666668</v>
      </c>
      <c r="L1022" s="62">
        <f t="shared" si="323"/>
        <v>0</v>
      </c>
      <c r="M1022" t="s">
        <v>10</v>
      </c>
      <c r="O1022" s="3" t="str">
        <f t="shared" si="339"/>
        <v>E331</v>
      </c>
      <c r="P1022" s="4"/>
      <c r="Q1022" s="245">
        <f t="shared" si="327"/>
        <v>0</v>
      </c>
      <c r="S1022" s="243"/>
      <c r="T1022" s="243"/>
      <c r="V1022" s="243"/>
      <c r="W1022" s="243"/>
      <c r="Y1022" s="243"/>
    </row>
    <row r="1023" spans="1:25" outlineLevel="2" x14ac:dyDescent="0.25">
      <c r="A1023" s="3" t="s">
        <v>156</v>
      </c>
      <c r="B1023" s="3" t="str">
        <f t="shared" si="336"/>
        <v>E331 HYD S/I, UB FishHatchery2010-9</v>
      </c>
      <c r="C1023" s="3" t="s">
        <v>9</v>
      </c>
      <c r="D1023" s="3"/>
      <c r="E1023" s="256">
        <v>43738</v>
      </c>
      <c r="F1023" s="61">
        <v>7877977</v>
      </c>
      <c r="G1023" s="300">
        <v>1.67E-2</v>
      </c>
      <c r="H1023" s="62">
        <v>10963.52</v>
      </c>
      <c r="I1023" s="276">
        <f t="shared" si="337"/>
        <v>7877977</v>
      </c>
      <c r="J1023" s="300">
        <v>1.67E-2</v>
      </c>
      <c r="K1023" s="61">
        <f t="shared" si="338"/>
        <v>10963.517991666668</v>
      </c>
      <c r="L1023" s="62">
        <f t="shared" si="323"/>
        <v>0</v>
      </c>
      <c r="M1023" t="s">
        <v>10</v>
      </c>
      <c r="O1023" s="3" t="str">
        <f t="shared" si="339"/>
        <v>E331</v>
      </c>
      <c r="P1023" s="4"/>
      <c r="Q1023" s="245">
        <f t="shared" si="327"/>
        <v>0</v>
      </c>
      <c r="S1023" s="243"/>
      <c r="T1023" s="243"/>
      <c r="V1023" s="243"/>
      <c r="W1023" s="243"/>
      <c r="Y1023" s="243"/>
    </row>
    <row r="1024" spans="1:25" outlineLevel="2" x14ac:dyDescent="0.25">
      <c r="A1024" s="3" t="s">
        <v>156</v>
      </c>
      <c r="B1024" s="3" t="str">
        <f t="shared" si="336"/>
        <v>E331 HYD S/I, UB FishHatchery2010-10</v>
      </c>
      <c r="C1024" s="3" t="s">
        <v>9</v>
      </c>
      <c r="D1024" s="3"/>
      <c r="E1024" s="256">
        <v>43769</v>
      </c>
      <c r="F1024" s="61">
        <v>7877977</v>
      </c>
      <c r="G1024" s="300">
        <v>1.67E-2</v>
      </c>
      <c r="H1024" s="62">
        <v>10963.52</v>
      </c>
      <c r="I1024" s="276">
        <f t="shared" si="337"/>
        <v>7877977</v>
      </c>
      <c r="J1024" s="300">
        <v>1.67E-2</v>
      </c>
      <c r="K1024" s="61">
        <f t="shared" si="338"/>
        <v>10963.517991666668</v>
      </c>
      <c r="L1024" s="62">
        <f t="shared" si="323"/>
        <v>0</v>
      </c>
      <c r="M1024" t="s">
        <v>10</v>
      </c>
      <c r="O1024" s="3" t="str">
        <f t="shared" si="339"/>
        <v>E331</v>
      </c>
      <c r="P1024" s="4"/>
      <c r="Q1024" s="245">
        <f t="shared" si="327"/>
        <v>0</v>
      </c>
      <c r="S1024" s="243"/>
      <c r="T1024" s="243"/>
      <c r="V1024" s="243"/>
      <c r="W1024" s="243"/>
      <c r="Y1024" s="243"/>
    </row>
    <row r="1025" spans="1:25" outlineLevel="2" x14ac:dyDescent="0.25">
      <c r="A1025" s="3" t="s">
        <v>156</v>
      </c>
      <c r="B1025" s="3" t="str">
        <f t="shared" si="336"/>
        <v>E331 HYD S/I, UB FishHatchery2010-11</v>
      </c>
      <c r="C1025" s="3" t="s">
        <v>9</v>
      </c>
      <c r="D1025" s="3"/>
      <c r="E1025" s="256">
        <v>43799</v>
      </c>
      <c r="F1025" s="61">
        <v>7877977</v>
      </c>
      <c r="G1025" s="300">
        <v>1.67E-2</v>
      </c>
      <c r="H1025" s="62">
        <v>10963.52</v>
      </c>
      <c r="I1025" s="276">
        <f t="shared" si="337"/>
        <v>7877977</v>
      </c>
      <c r="J1025" s="300">
        <v>1.67E-2</v>
      </c>
      <c r="K1025" s="61">
        <f t="shared" si="338"/>
        <v>10963.517991666668</v>
      </c>
      <c r="L1025" s="62">
        <f t="shared" si="323"/>
        <v>0</v>
      </c>
      <c r="M1025" t="s">
        <v>10</v>
      </c>
      <c r="O1025" s="3" t="str">
        <f t="shared" si="339"/>
        <v>E331</v>
      </c>
      <c r="P1025" s="4"/>
      <c r="Q1025" s="245">
        <f t="shared" si="327"/>
        <v>0</v>
      </c>
      <c r="S1025" s="243"/>
      <c r="T1025" s="243"/>
      <c r="V1025" s="243"/>
      <c r="W1025" s="243"/>
      <c r="Y1025" s="243"/>
    </row>
    <row r="1026" spans="1:25" outlineLevel="2" x14ac:dyDescent="0.25">
      <c r="A1026" s="3" t="s">
        <v>156</v>
      </c>
      <c r="B1026" s="3" t="str">
        <f t="shared" si="336"/>
        <v>E331 HYD S/I, UB FishHatchery2010-12</v>
      </c>
      <c r="C1026" s="3" t="s">
        <v>9</v>
      </c>
      <c r="D1026" s="3"/>
      <c r="E1026" s="256">
        <v>43830</v>
      </c>
      <c r="F1026" s="61">
        <v>7877977</v>
      </c>
      <c r="G1026" s="300">
        <v>1.67E-2</v>
      </c>
      <c r="H1026" s="62">
        <v>10963.52</v>
      </c>
      <c r="I1026" s="276">
        <f t="shared" si="337"/>
        <v>7877977</v>
      </c>
      <c r="J1026" s="300">
        <v>1.67E-2</v>
      </c>
      <c r="K1026" s="61">
        <f t="shared" si="338"/>
        <v>10963.517991666668</v>
      </c>
      <c r="L1026" s="62">
        <f t="shared" si="323"/>
        <v>0</v>
      </c>
      <c r="M1026" t="s">
        <v>10</v>
      </c>
      <c r="O1026" s="3" t="str">
        <f t="shared" si="339"/>
        <v>E331</v>
      </c>
      <c r="P1026" s="4"/>
      <c r="Q1026" s="245">
        <f t="shared" si="327"/>
        <v>0</v>
      </c>
      <c r="S1026" s="243"/>
      <c r="T1026" s="243"/>
      <c r="V1026" s="243"/>
      <c r="W1026" s="243"/>
      <c r="Y1026" s="243"/>
    </row>
    <row r="1027" spans="1:25" outlineLevel="2" x14ac:dyDescent="0.25">
      <c r="A1027" s="3" t="s">
        <v>156</v>
      </c>
      <c r="B1027" s="3" t="str">
        <f t="shared" si="336"/>
        <v>E331 HYD S/I, UB FishHatchery2010-1</v>
      </c>
      <c r="C1027" s="3" t="s">
        <v>9</v>
      </c>
      <c r="D1027" s="3"/>
      <c r="E1027" s="256">
        <v>43861</v>
      </c>
      <c r="F1027" s="61">
        <v>7877977</v>
      </c>
      <c r="G1027" s="300">
        <v>1.67E-2</v>
      </c>
      <c r="H1027" s="62">
        <v>10963.52</v>
      </c>
      <c r="I1027" s="276">
        <f t="shared" si="337"/>
        <v>7877977</v>
      </c>
      <c r="J1027" s="300">
        <v>1.67E-2</v>
      </c>
      <c r="K1027" s="61">
        <f t="shared" si="338"/>
        <v>10963.517991666668</v>
      </c>
      <c r="L1027" s="62">
        <f t="shared" si="323"/>
        <v>0</v>
      </c>
      <c r="M1027" t="s">
        <v>10</v>
      </c>
      <c r="O1027" s="3" t="str">
        <f t="shared" si="339"/>
        <v>E331</v>
      </c>
      <c r="P1027" s="4"/>
      <c r="Q1027" s="245">
        <f t="shared" si="327"/>
        <v>0</v>
      </c>
      <c r="S1027" s="243"/>
      <c r="T1027" s="243"/>
      <c r="V1027" s="243"/>
      <c r="W1027" s="243"/>
      <c r="Y1027" s="243"/>
    </row>
    <row r="1028" spans="1:25" outlineLevel="2" x14ac:dyDescent="0.25">
      <c r="A1028" s="3" t="s">
        <v>156</v>
      </c>
      <c r="B1028" s="3" t="str">
        <f t="shared" si="336"/>
        <v>E331 HYD S/I, UB FishHatchery2010-2</v>
      </c>
      <c r="C1028" s="3" t="s">
        <v>9</v>
      </c>
      <c r="D1028" s="3"/>
      <c r="E1028" s="256">
        <v>43889</v>
      </c>
      <c r="F1028" s="61">
        <v>7877977</v>
      </c>
      <c r="G1028" s="300">
        <v>1.67E-2</v>
      </c>
      <c r="H1028" s="62">
        <v>10963.52</v>
      </c>
      <c r="I1028" s="276">
        <f t="shared" si="337"/>
        <v>7877977</v>
      </c>
      <c r="J1028" s="300">
        <v>1.67E-2</v>
      </c>
      <c r="K1028" s="61">
        <f t="shared" si="338"/>
        <v>10963.517991666668</v>
      </c>
      <c r="L1028" s="62">
        <f t="shared" si="323"/>
        <v>0</v>
      </c>
      <c r="M1028" t="s">
        <v>10</v>
      </c>
      <c r="O1028" s="3" t="str">
        <f t="shared" si="339"/>
        <v>E331</v>
      </c>
      <c r="P1028" s="4"/>
      <c r="Q1028" s="245">
        <f t="shared" si="327"/>
        <v>0</v>
      </c>
      <c r="S1028" s="243"/>
      <c r="T1028" s="243"/>
      <c r="V1028" s="243"/>
      <c r="W1028" s="243"/>
      <c r="Y1028" s="243"/>
    </row>
    <row r="1029" spans="1:25" outlineLevel="2" x14ac:dyDescent="0.25">
      <c r="A1029" s="3" t="s">
        <v>156</v>
      </c>
      <c r="B1029" s="3" t="str">
        <f t="shared" si="336"/>
        <v>E331 HYD S/I, UB FishHatchery2010-3</v>
      </c>
      <c r="C1029" s="3" t="s">
        <v>9</v>
      </c>
      <c r="D1029" s="3"/>
      <c r="E1029" s="256">
        <v>43921</v>
      </c>
      <c r="F1029" s="61">
        <v>7877977</v>
      </c>
      <c r="G1029" s="300">
        <v>1.67E-2</v>
      </c>
      <c r="H1029" s="62">
        <v>10963.52</v>
      </c>
      <c r="I1029" s="276">
        <f t="shared" si="337"/>
        <v>7877977</v>
      </c>
      <c r="J1029" s="300">
        <v>1.67E-2</v>
      </c>
      <c r="K1029" s="61">
        <f t="shared" si="338"/>
        <v>10963.517991666668</v>
      </c>
      <c r="L1029" s="62">
        <f t="shared" si="323"/>
        <v>0</v>
      </c>
      <c r="M1029" t="s">
        <v>10</v>
      </c>
      <c r="O1029" s="3" t="str">
        <f t="shared" si="339"/>
        <v>E331</v>
      </c>
      <c r="P1029" s="4"/>
      <c r="Q1029" s="245">
        <f t="shared" si="327"/>
        <v>0</v>
      </c>
      <c r="S1029" s="243"/>
      <c r="T1029" s="243"/>
      <c r="V1029" s="243"/>
      <c r="W1029" s="243"/>
      <c r="Y1029" s="243"/>
    </row>
    <row r="1030" spans="1:25" outlineLevel="2" x14ac:dyDescent="0.25">
      <c r="A1030" s="3" t="s">
        <v>156</v>
      </c>
      <c r="B1030" s="3" t="str">
        <f t="shared" si="336"/>
        <v>E331 HYD S/I, UB FishHatchery2010-4</v>
      </c>
      <c r="C1030" s="3" t="s">
        <v>9</v>
      </c>
      <c r="D1030" s="3"/>
      <c r="E1030" s="256">
        <v>43951</v>
      </c>
      <c r="F1030" s="61">
        <v>7877977</v>
      </c>
      <c r="G1030" s="300">
        <v>1.67E-2</v>
      </c>
      <c r="H1030" s="62">
        <v>10963.52</v>
      </c>
      <c r="I1030" s="276">
        <f t="shared" si="337"/>
        <v>7877977</v>
      </c>
      <c r="J1030" s="300">
        <v>1.67E-2</v>
      </c>
      <c r="K1030" s="61">
        <f t="shared" si="338"/>
        <v>10963.517991666668</v>
      </c>
      <c r="L1030" s="62">
        <f t="shared" si="323"/>
        <v>0</v>
      </c>
      <c r="M1030" t="s">
        <v>10</v>
      </c>
      <c r="O1030" s="3" t="str">
        <f t="shared" si="339"/>
        <v>E331</v>
      </c>
      <c r="P1030" s="4"/>
      <c r="Q1030" s="245">
        <f t="shared" si="327"/>
        <v>0</v>
      </c>
      <c r="S1030" s="243"/>
      <c r="T1030" s="243"/>
      <c r="V1030" s="243"/>
      <c r="W1030" s="243"/>
      <c r="Y1030" s="243"/>
    </row>
    <row r="1031" spans="1:25" outlineLevel="2" x14ac:dyDescent="0.25">
      <c r="A1031" s="3" t="s">
        <v>156</v>
      </c>
      <c r="B1031" s="3" t="str">
        <f t="shared" si="336"/>
        <v>E331 HYD S/I, UB FishHatchery2010-5</v>
      </c>
      <c r="C1031" s="3" t="s">
        <v>9</v>
      </c>
      <c r="D1031" s="3"/>
      <c r="E1031" s="256">
        <v>43982</v>
      </c>
      <c r="F1031" s="61">
        <v>7877977</v>
      </c>
      <c r="G1031" s="300">
        <v>1.67E-2</v>
      </c>
      <c r="H1031" s="62">
        <v>10963.52</v>
      </c>
      <c r="I1031" s="276">
        <f t="shared" si="337"/>
        <v>7877977</v>
      </c>
      <c r="J1031" s="300">
        <v>1.67E-2</v>
      </c>
      <c r="K1031" s="61">
        <f t="shared" si="338"/>
        <v>10963.517991666668</v>
      </c>
      <c r="L1031" s="62">
        <f t="shared" si="323"/>
        <v>0</v>
      </c>
      <c r="M1031" t="s">
        <v>10</v>
      </c>
      <c r="O1031" s="3" t="str">
        <f t="shared" si="339"/>
        <v>E331</v>
      </c>
      <c r="P1031" s="4"/>
      <c r="Q1031" s="245">
        <f t="shared" si="327"/>
        <v>0</v>
      </c>
      <c r="S1031" s="243"/>
      <c r="T1031" s="243"/>
      <c r="V1031" s="243"/>
      <c r="W1031" s="243"/>
      <c r="Y1031" s="243"/>
    </row>
    <row r="1032" spans="1:25" outlineLevel="2" x14ac:dyDescent="0.25">
      <c r="A1032" s="3" t="s">
        <v>156</v>
      </c>
      <c r="B1032" s="3" t="str">
        <f t="shared" si="336"/>
        <v>E331 HYD S/I, UB FishHatchery2010-6</v>
      </c>
      <c r="C1032" s="3" t="s">
        <v>9</v>
      </c>
      <c r="D1032" s="3"/>
      <c r="E1032" s="256">
        <v>44012</v>
      </c>
      <c r="F1032" s="61">
        <v>7877977</v>
      </c>
      <c r="G1032" s="300">
        <v>1.67E-2</v>
      </c>
      <c r="H1032" s="62">
        <v>10963.52</v>
      </c>
      <c r="I1032" s="276">
        <f t="shared" si="337"/>
        <v>7877977</v>
      </c>
      <c r="J1032" s="300">
        <v>1.67E-2</v>
      </c>
      <c r="K1032" s="61">
        <f t="shared" si="338"/>
        <v>10963.517991666668</v>
      </c>
      <c r="L1032" s="62">
        <f t="shared" si="323"/>
        <v>0</v>
      </c>
      <c r="M1032" t="s">
        <v>10</v>
      </c>
      <c r="O1032" s="3" t="str">
        <f t="shared" si="339"/>
        <v>E331</v>
      </c>
      <c r="P1032" s="4"/>
      <c r="Q1032" s="245">
        <f t="shared" si="327"/>
        <v>7877977</v>
      </c>
      <c r="S1032" s="243">
        <f>AVERAGE(F1021:F1032)-F1032</f>
        <v>0</v>
      </c>
      <c r="T1032" s="243">
        <f>AVERAGE(I1021:I1032)-I1032</f>
        <v>0</v>
      </c>
      <c r="V1032" s="243"/>
      <c r="W1032" s="243"/>
      <c r="Y1032" s="243"/>
    </row>
    <row r="1033" spans="1:25" ht="15.75" outlineLevel="1" thickBot="1" x14ac:dyDescent="0.3">
      <c r="A1033" s="5" t="s">
        <v>157</v>
      </c>
      <c r="C1033" s="14" t="s">
        <v>153</v>
      </c>
      <c r="E1033" s="255" t="s">
        <v>5</v>
      </c>
      <c r="F1033" s="8"/>
      <c r="G1033" s="299"/>
      <c r="H1033" s="264">
        <f>SUBTOTAL(9,H1021:H1032)</f>
        <v>131562.24000000002</v>
      </c>
      <c r="I1033" s="275"/>
      <c r="J1033" s="299"/>
      <c r="K1033" s="25">
        <f>SUBTOTAL(9,K1021:K1032)</f>
        <v>131562.21590000001</v>
      </c>
      <c r="L1033" s="264">
        <f>SUBTOTAL(9,L1021:L1032)</f>
        <v>0</v>
      </c>
      <c r="O1033" s="3" t="str">
        <f>LEFT(A1033,5)</f>
        <v xml:space="preserve">E331 </v>
      </c>
      <c r="P1033" s="4">
        <f>-L1033</f>
        <v>0</v>
      </c>
      <c r="Q1033" s="245">
        <f t="shared" si="327"/>
        <v>0</v>
      </c>
      <c r="S1033" s="243"/>
    </row>
    <row r="1034" spans="1:25" ht="15.75" outlineLevel="2" thickTop="1" x14ac:dyDescent="0.25">
      <c r="A1034" s="3" t="s">
        <v>158</v>
      </c>
      <c r="B1034" s="3" t="str">
        <f t="shared" ref="B1034:B1045" si="340">CONCATENATE(A1034,"-",MONTH(E1034))</f>
        <v>E331 HYD Str/Impv, LB-2013-7</v>
      </c>
      <c r="C1034" s="3" t="s">
        <v>9</v>
      </c>
      <c r="D1034" s="3"/>
      <c r="E1034" s="256">
        <v>43676</v>
      </c>
      <c r="F1034" s="61">
        <v>30363652.280000001</v>
      </c>
      <c r="G1034" s="300">
        <v>2.2000000000000002E-2</v>
      </c>
      <c r="H1034" s="62">
        <v>55666.69</v>
      </c>
      <c r="I1034" s="276">
        <f t="shared" ref="I1034:I1045" si="341">VLOOKUP(CONCATENATE(A1034,"-6"),$B$8:$F$2996,5,FALSE)</f>
        <v>30363652.280000001</v>
      </c>
      <c r="J1034" s="300">
        <v>2.2000000000000002E-2</v>
      </c>
      <c r="K1034" s="59">
        <f t="shared" ref="K1034:K1045" si="342">I1034*J1034/12</f>
        <v>55666.695846666677</v>
      </c>
      <c r="L1034" s="62">
        <f t="shared" si="323"/>
        <v>0.01</v>
      </c>
      <c r="M1034" t="s">
        <v>10</v>
      </c>
      <c r="O1034" s="3" t="str">
        <f t="shared" ref="O1034:O1045" si="343">LEFT(A1034,4)</f>
        <v>E331</v>
      </c>
      <c r="P1034" s="4"/>
      <c r="Q1034" s="245">
        <f t="shared" si="327"/>
        <v>0</v>
      </c>
      <c r="S1034" s="243"/>
      <c r="T1034" s="243"/>
      <c r="V1034" s="243"/>
      <c r="W1034" s="243"/>
      <c r="Y1034" s="243"/>
    </row>
    <row r="1035" spans="1:25" outlineLevel="2" x14ac:dyDescent="0.25">
      <c r="A1035" s="3" t="s">
        <v>158</v>
      </c>
      <c r="B1035" s="3" t="str">
        <f t="shared" si="340"/>
        <v>E331 HYD Str/Impv, LB-2013-8</v>
      </c>
      <c r="C1035" s="3" t="s">
        <v>9</v>
      </c>
      <c r="D1035" s="3"/>
      <c r="E1035" s="256">
        <v>43708</v>
      </c>
      <c r="F1035" s="61">
        <v>30363652.280000001</v>
      </c>
      <c r="G1035" s="300">
        <v>2.2000000000000002E-2</v>
      </c>
      <c r="H1035" s="62">
        <v>55666.69</v>
      </c>
      <c r="I1035" s="276">
        <f t="shared" si="341"/>
        <v>30363652.280000001</v>
      </c>
      <c r="J1035" s="300">
        <v>2.2000000000000002E-2</v>
      </c>
      <c r="K1035" s="61">
        <f t="shared" si="342"/>
        <v>55666.695846666677</v>
      </c>
      <c r="L1035" s="62">
        <f t="shared" si="323"/>
        <v>0.01</v>
      </c>
      <c r="M1035" t="s">
        <v>10</v>
      </c>
      <c r="O1035" s="3" t="str">
        <f t="shared" si="343"/>
        <v>E331</v>
      </c>
      <c r="P1035" s="4"/>
      <c r="Q1035" s="245">
        <f t="shared" si="327"/>
        <v>0</v>
      </c>
      <c r="S1035" s="243"/>
      <c r="T1035" s="243"/>
      <c r="V1035" s="243"/>
      <c r="W1035" s="243"/>
      <c r="Y1035" s="243"/>
    </row>
    <row r="1036" spans="1:25" outlineLevel="2" x14ac:dyDescent="0.25">
      <c r="A1036" s="3" t="s">
        <v>158</v>
      </c>
      <c r="B1036" s="3" t="str">
        <f t="shared" si="340"/>
        <v>E331 HYD Str/Impv, LB-2013-9</v>
      </c>
      <c r="C1036" s="3" t="s">
        <v>9</v>
      </c>
      <c r="D1036" s="3"/>
      <c r="E1036" s="256">
        <v>43738</v>
      </c>
      <c r="F1036" s="61">
        <v>30363652.280000001</v>
      </c>
      <c r="G1036" s="300">
        <v>2.2000000000000002E-2</v>
      </c>
      <c r="H1036" s="62">
        <v>55666.69</v>
      </c>
      <c r="I1036" s="276">
        <f t="shared" si="341"/>
        <v>30363652.280000001</v>
      </c>
      <c r="J1036" s="300">
        <v>2.2000000000000002E-2</v>
      </c>
      <c r="K1036" s="61">
        <f t="shared" si="342"/>
        <v>55666.695846666677</v>
      </c>
      <c r="L1036" s="62">
        <f t="shared" si="323"/>
        <v>0.01</v>
      </c>
      <c r="M1036" t="s">
        <v>10</v>
      </c>
      <c r="O1036" s="3" t="str">
        <f t="shared" si="343"/>
        <v>E331</v>
      </c>
      <c r="P1036" s="4"/>
      <c r="Q1036" s="245">
        <f t="shared" si="327"/>
        <v>0</v>
      </c>
      <c r="S1036" s="243"/>
      <c r="T1036" s="243"/>
      <c r="V1036" s="243"/>
      <c r="W1036" s="243"/>
      <c r="Y1036" s="243"/>
    </row>
    <row r="1037" spans="1:25" outlineLevel="2" x14ac:dyDescent="0.25">
      <c r="A1037" s="3" t="s">
        <v>158</v>
      </c>
      <c r="B1037" s="3" t="str">
        <f t="shared" si="340"/>
        <v>E331 HYD Str/Impv, LB-2013-10</v>
      </c>
      <c r="C1037" s="3" t="s">
        <v>9</v>
      </c>
      <c r="D1037" s="3"/>
      <c r="E1037" s="256">
        <v>43769</v>
      </c>
      <c r="F1037" s="61">
        <v>30363652.280000001</v>
      </c>
      <c r="G1037" s="300">
        <v>2.2000000000000002E-2</v>
      </c>
      <c r="H1037" s="62">
        <v>55666.69</v>
      </c>
      <c r="I1037" s="276">
        <f t="shared" si="341"/>
        <v>30363652.280000001</v>
      </c>
      <c r="J1037" s="300">
        <v>2.2000000000000002E-2</v>
      </c>
      <c r="K1037" s="61">
        <f t="shared" si="342"/>
        <v>55666.695846666677</v>
      </c>
      <c r="L1037" s="62">
        <f t="shared" si="323"/>
        <v>0.01</v>
      </c>
      <c r="M1037" t="s">
        <v>10</v>
      </c>
      <c r="O1037" s="3" t="str">
        <f t="shared" si="343"/>
        <v>E331</v>
      </c>
      <c r="P1037" s="4"/>
      <c r="Q1037" s="245">
        <f t="shared" si="327"/>
        <v>0</v>
      </c>
      <c r="S1037" s="243"/>
      <c r="T1037" s="243"/>
      <c r="V1037" s="243"/>
      <c r="W1037" s="243"/>
      <c r="Y1037" s="243"/>
    </row>
    <row r="1038" spans="1:25" outlineLevel="2" x14ac:dyDescent="0.25">
      <c r="A1038" s="3" t="s">
        <v>158</v>
      </c>
      <c r="B1038" s="3" t="str">
        <f t="shared" si="340"/>
        <v>E331 HYD Str/Impv, LB-2013-11</v>
      </c>
      <c r="C1038" s="3" t="s">
        <v>9</v>
      </c>
      <c r="D1038" s="3"/>
      <c r="E1038" s="256">
        <v>43799</v>
      </c>
      <c r="F1038" s="61">
        <v>30363652.280000001</v>
      </c>
      <c r="G1038" s="300">
        <v>2.2000000000000002E-2</v>
      </c>
      <c r="H1038" s="62">
        <v>55666.69</v>
      </c>
      <c r="I1038" s="276">
        <f t="shared" si="341"/>
        <v>30363652.280000001</v>
      </c>
      <c r="J1038" s="300">
        <v>2.2000000000000002E-2</v>
      </c>
      <c r="K1038" s="61">
        <f t="shared" si="342"/>
        <v>55666.695846666677</v>
      </c>
      <c r="L1038" s="62">
        <f t="shared" si="323"/>
        <v>0.01</v>
      </c>
      <c r="M1038" t="s">
        <v>10</v>
      </c>
      <c r="O1038" s="3" t="str">
        <f t="shared" si="343"/>
        <v>E331</v>
      </c>
      <c r="P1038" s="4"/>
      <c r="Q1038" s="245">
        <f t="shared" si="327"/>
        <v>0</v>
      </c>
      <c r="S1038" s="243"/>
      <c r="T1038" s="243"/>
      <c r="V1038" s="243"/>
      <c r="W1038" s="243"/>
      <c r="Y1038" s="243"/>
    </row>
    <row r="1039" spans="1:25" outlineLevel="2" x14ac:dyDescent="0.25">
      <c r="A1039" s="3" t="s">
        <v>158</v>
      </c>
      <c r="B1039" s="3" t="str">
        <f t="shared" si="340"/>
        <v>E331 HYD Str/Impv, LB-2013-12</v>
      </c>
      <c r="C1039" s="3" t="s">
        <v>9</v>
      </c>
      <c r="D1039" s="3"/>
      <c r="E1039" s="256">
        <v>43830</v>
      </c>
      <c r="F1039" s="61">
        <v>30363652.280000001</v>
      </c>
      <c r="G1039" s="300">
        <v>2.2000000000000002E-2</v>
      </c>
      <c r="H1039" s="62">
        <v>55666.69</v>
      </c>
      <c r="I1039" s="276">
        <f t="shared" si="341"/>
        <v>30363652.280000001</v>
      </c>
      <c r="J1039" s="300">
        <v>2.2000000000000002E-2</v>
      </c>
      <c r="K1039" s="61">
        <f t="shared" si="342"/>
        <v>55666.695846666677</v>
      </c>
      <c r="L1039" s="62">
        <f t="shared" si="323"/>
        <v>0.01</v>
      </c>
      <c r="M1039" t="s">
        <v>10</v>
      </c>
      <c r="O1039" s="3" t="str">
        <f t="shared" si="343"/>
        <v>E331</v>
      </c>
      <c r="P1039" s="4"/>
      <c r="Q1039" s="245">
        <f t="shared" si="327"/>
        <v>0</v>
      </c>
      <c r="S1039" s="243"/>
      <c r="T1039" s="243"/>
      <c r="V1039" s="243"/>
      <c r="W1039" s="243"/>
      <c r="Y1039" s="243"/>
    </row>
    <row r="1040" spans="1:25" outlineLevel="2" x14ac:dyDescent="0.25">
      <c r="A1040" s="3" t="s">
        <v>158</v>
      </c>
      <c r="B1040" s="3" t="str">
        <f t="shared" si="340"/>
        <v>E331 HYD Str/Impv, LB-2013-1</v>
      </c>
      <c r="C1040" s="3" t="s">
        <v>9</v>
      </c>
      <c r="D1040" s="3"/>
      <c r="E1040" s="256">
        <v>43861</v>
      </c>
      <c r="F1040" s="61">
        <v>30363652.280000001</v>
      </c>
      <c r="G1040" s="300">
        <v>2.2000000000000002E-2</v>
      </c>
      <c r="H1040" s="62">
        <v>55666.69</v>
      </c>
      <c r="I1040" s="276">
        <f t="shared" si="341"/>
        <v>30363652.280000001</v>
      </c>
      <c r="J1040" s="300">
        <v>2.2000000000000002E-2</v>
      </c>
      <c r="K1040" s="61">
        <f t="shared" si="342"/>
        <v>55666.695846666677</v>
      </c>
      <c r="L1040" s="62">
        <f t="shared" si="323"/>
        <v>0.01</v>
      </c>
      <c r="M1040" t="s">
        <v>10</v>
      </c>
      <c r="O1040" s="3" t="str">
        <f t="shared" si="343"/>
        <v>E331</v>
      </c>
      <c r="P1040" s="4"/>
      <c r="Q1040" s="245">
        <f t="shared" si="327"/>
        <v>0</v>
      </c>
      <c r="S1040" s="243"/>
      <c r="T1040" s="243"/>
      <c r="V1040" s="243"/>
      <c r="W1040" s="243"/>
      <c r="Y1040" s="243"/>
    </row>
    <row r="1041" spans="1:25" outlineLevel="2" x14ac:dyDescent="0.25">
      <c r="A1041" s="3" t="s">
        <v>158</v>
      </c>
      <c r="B1041" s="3" t="str">
        <f t="shared" si="340"/>
        <v>E331 HYD Str/Impv, LB-2013-2</v>
      </c>
      <c r="C1041" s="3" t="s">
        <v>9</v>
      </c>
      <c r="D1041" s="3"/>
      <c r="E1041" s="256">
        <v>43889</v>
      </c>
      <c r="F1041" s="61">
        <v>30363652.280000001</v>
      </c>
      <c r="G1041" s="300">
        <v>2.2000000000000002E-2</v>
      </c>
      <c r="H1041" s="62">
        <v>55666.69</v>
      </c>
      <c r="I1041" s="276">
        <f t="shared" si="341"/>
        <v>30363652.280000001</v>
      </c>
      <c r="J1041" s="300">
        <v>2.2000000000000002E-2</v>
      </c>
      <c r="K1041" s="61">
        <f t="shared" si="342"/>
        <v>55666.695846666677</v>
      </c>
      <c r="L1041" s="62">
        <f t="shared" si="323"/>
        <v>0.01</v>
      </c>
      <c r="M1041" t="s">
        <v>10</v>
      </c>
      <c r="O1041" s="3" t="str">
        <f t="shared" si="343"/>
        <v>E331</v>
      </c>
      <c r="P1041" s="4"/>
      <c r="Q1041" s="245">
        <f t="shared" si="327"/>
        <v>0</v>
      </c>
      <c r="S1041" s="243"/>
      <c r="T1041" s="243"/>
      <c r="V1041" s="243"/>
      <c r="W1041" s="243"/>
      <c r="Y1041" s="243"/>
    </row>
    <row r="1042" spans="1:25" outlineLevel="2" x14ac:dyDescent="0.25">
      <c r="A1042" s="3" t="s">
        <v>158</v>
      </c>
      <c r="B1042" s="3" t="str">
        <f t="shared" si="340"/>
        <v>E331 HYD Str/Impv, LB-2013-3</v>
      </c>
      <c r="C1042" s="3" t="s">
        <v>9</v>
      </c>
      <c r="D1042" s="3"/>
      <c r="E1042" s="256">
        <v>43921</v>
      </c>
      <c r="F1042" s="61">
        <v>30363652.280000001</v>
      </c>
      <c r="G1042" s="300">
        <v>2.2000000000000002E-2</v>
      </c>
      <c r="H1042" s="62">
        <v>55666.69</v>
      </c>
      <c r="I1042" s="276">
        <f t="shared" si="341"/>
        <v>30363652.280000001</v>
      </c>
      <c r="J1042" s="300">
        <v>2.2000000000000002E-2</v>
      </c>
      <c r="K1042" s="61">
        <f t="shared" si="342"/>
        <v>55666.695846666677</v>
      </c>
      <c r="L1042" s="62">
        <f t="shared" si="323"/>
        <v>0.01</v>
      </c>
      <c r="M1042" t="s">
        <v>10</v>
      </c>
      <c r="O1042" s="3" t="str">
        <f t="shared" si="343"/>
        <v>E331</v>
      </c>
      <c r="P1042" s="4"/>
      <c r="Q1042" s="245">
        <f t="shared" si="327"/>
        <v>0</v>
      </c>
      <c r="S1042" s="243"/>
      <c r="T1042" s="243"/>
      <c r="V1042" s="243"/>
      <c r="W1042" s="243"/>
      <c r="Y1042" s="243"/>
    </row>
    <row r="1043" spans="1:25" outlineLevel="2" x14ac:dyDescent="0.25">
      <c r="A1043" s="3" t="s">
        <v>158</v>
      </c>
      <c r="B1043" s="3" t="str">
        <f t="shared" si="340"/>
        <v>E331 HYD Str/Impv, LB-2013-4</v>
      </c>
      <c r="C1043" s="3" t="s">
        <v>9</v>
      </c>
      <c r="D1043" s="3"/>
      <c r="E1043" s="256">
        <v>43951</v>
      </c>
      <c r="F1043" s="61">
        <v>30363652.280000001</v>
      </c>
      <c r="G1043" s="300">
        <v>2.2000000000000002E-2</v>
      </c>
      <c r="H1043" s="62">
        <v>55666.69</v>
      </c>
      <c r="I1043" s="276">
        <f t="shared" si="341"/>
        <v>30363652.280000001</v>
      </c>
      <c r="J1043" s="300">
        <v>2.2000000000000002E-2</v>
      </c>
      <c r="K1043" s="61">
        <f t="shared" si="342"/>
        <v>55666.695846666677</v>
      </c>
      <c r="L1043" s="62">
        <f t="shared" si="323"/>
        <v>0.01</v>
      </c>
      <c r="M1043" t="s">
        <v>10</v>
      </c>
      <c r="O1043" s="3" t="str">
        <f t="shared" si="343"/>
        <v>E331</v>
      </c>
      <c r="P1043" s="4"/>
      <c r="Q1043" s="245">
        <f t="shared" si="327"/>
        <v>0</v>
      </c>
      <c r="S1043" s="243"/>
      <c r="T1043" s="243"/>
      <c r="V1043" s="243"/>
      <c r="W1043" s="243"/>
      <c r="Y1043" s="243"/>
    </row>
    <row r="1044" spans="1:25" outlineLevel="2" x14ac:dyDescent="0.25">
      <c r="A1044" s="3" t="s">
        <v>158</v>
      </c>
      <c r="B1044" s="3" t="str">
        <f t="shared" si="340"/>
        <v>E331 HYD Str/Impv, LB-2013-5</v>
      </c>
      <c r="C1044" s="3" t="s">
        <v>9</v>
      </c>
      <c r="D1044" s="3"/>
      <c r="E1044" s="256">
        <v>43982</v>
      </c>
      <c r="F1044" s="61">
        <v>30363652.280000001</v>
      </c>
      <c r="G1044" s="300">
        <v>2.2000000000000002E-2</v>
      </c>
      <c r="H1044" s="62">
        <v>55666.69</v>
      </c>
      <c r="I1044" s="276">
        <f t="shared" si="341"/>
        <v>30363652.280000001</v>
      </c>
      <c r="J1044" s="300">
        <v>2.2000000000000002E-2</v>
      </c>
      <c r="K1044" s="61">
        <f t="shared" si="342"/>
        <v>55666.695846666677</v>
      </c>
      <c r="L1044" s="62">
        <f t="shared" ref="L1044:L1107" si="344">ROUND(K1044-H1044,2)</f>
        <v>0.01</v>
      </c>
      <c r="M1044" t="s">
        <v>10</v>
      </c>
      <c r="O1044" s="3" t="str">
        <f t="shared" si="343"/>
        <v>E331</v>
      </c>
      <c r="P1044" s="4"/>
      <c r="Q1044" s="245">
        <f t="shared" si="327"/>
        <v>0</v>
      </c>
      <c r="S1044" s="243"/>
      <c r="T1044" s="243"/>
      <c r="V1044" s="243"/>
      <c r="W1044" s="243"/>
      <c r="Y1044" s="243"/>
    </row>
    <row r="1045" spans="1:25" outlineLevel="2" x14ac:dyDescent="0.25">
      <c r="A1045" s="3" t="s">
        <v>158</v>
      </c>
      <c r="B1045" s="3" t="str">
        <f t="shared" si="340"/>
        <v>E331 HYD Str/Impv, LB-2013-6</v>
      </c>
      <c r="C1045" s="3" t="s">
        <v>9</v>
      </c>
      <c r="D1045" s="3"/>
      <c r="E1045" s="256">
        <v>44012</v>
      </c>
      <c r="F1045" s="61">
        <v>30363652.280000001</v>
      </c>
      <c r="G1045" s="300">
        <v>2.2000000000000002E-2</v>
      </c>
      <c r="H1045" s="62">
        <v>55666.69</v>
      </c>
      <c r="I1045" s="276">
        <f t="shared" si="341"/>
        <v>30363652.280000001</v>
      </c>
      <c r="J1045" s="300">
        <v>2.2000000000000002E-2</v>
      </c>
      <c r="K1045" s="61">
        <f t="shared" si="342"/>
        <v>55666.695846666677</v>
      </c>
      <c r="L1045" s="62">
        <f t="shared" si="344"/>
        <v>0.01</v>
      </c>
      <c r="M1045" t="s">
        <v>10</v>
      </c>
      <c r="O1045" s="3" t="str">
        <f t="shared" si="343"/>
        <v>E331</v>
      </c>
      <c r="P1045" s="4"/>
      <c r="Q1045" s="245">
        <f t="shared" si="327"/>
        <v>30363652.280000001</v>
      </c>
      <c r="S1045" s="243">
        <f>AVERAGE(F1034:F1045)-F1045</f>
        <v>0</v>
      </c>
      <c r="T1045" s="243">
        <f>AVERAGE(I1034:I1045)-I1045</f>
        <v>0</v>
      </c>
      <c r="V1045" s="243"/>
      <c r="W1045" s="243"/>
      <c r="Y1045" s="243"/>
    </row>
    <row r="1046" spans="1:25" ht="15.75" outlineLevel="1" thickBot="1" x14ac:dyDescent="0.3">
      <c r="A1046" s="5" t="s">
        <v>159</v>
      </c>
      <c r="C1046" s="14" t="s">
        <v>153</v>
      </c>
      <c r="E1046" s="255" t="s">
        <v>5</v>
      </c>
      <c r="F1046" s="8"/>
      <c r="G1046" s="299"/>
      <c r="H1046" s="264">
        <f>SUBTOTAL(9,H1034:H1045)</f>
        <v>668000.28</v>
      </c>
      <c r="I1046" s="275"/>
      <c r="J1046" s="299"/>
      <c r="K1046" s="25">
        <f>SUBTOTAL(9,K1034:K1045)</f>
        <v>668000.35016000026</v>
      </c>
      <c r="L1046" s="264">
        <f>SUBTOTAL(9,L1034:L1045)</f>
        <v>0.11999999999999998</v>
      </c>
      <c r="O1046" s="3" t="str">
        <f>LEFT(A1046,5)</f>
        <v xml:space="preserve">E331 </v>
      </c>
      <c r="P1046" s="4">
        <f>-L1046</f>
        <v>-0.11999999999999998</v>
      </c>
      <c r="Q1046" s="245">
        <f t="shared" si="327"/>
        <v>0</v>
      </c>
      <c r="S1046" s="243"/>
    </row>
    <row r="1047" spans="1:25" ht="15.75" outlineLevel="2" thickTop="1" x14ac:dyDescent="0.25">
      <c r="A1047" s="3" t="s">
        <v>160</v>
      </c>
      <c r="B1047" s="3" t="str">
        <f t="shared" ref="B1047:B1058" si="345">CONCATENATE(A1047,"-",MONTH(E1047))</f>
        <v>E331 HYD Str/Impv, Lower Baker-7</v>
      </c>
      <c r="C1047" s="3" t="s">
        <v>9</v>
      </c>
      <c r="D1047" s="3"/>
      <c r="E1047" s="256">
        <v>43676</v>
      </c>
      <c r="F1047" s="61">
        <v>5117675.4400000004</v>
      </c>
      <c r="G1047" s="300">
        <v>2.2000000000000002E-2</v>
      </c>
      <c r="H1047" s="62">
        <v>9382.4</v>
      </c>
      <c r="I1047" s="276">
        <f t="shared" ref="I1047:I1058" si="346">VLOOKUP(CONCATENATE(A1047,"-6"),$B$8:$F$2996,5,FALSE)</f>
        <v>5117675.4400000004</v>
      </c>
      <c r="J1047" s="300">
        <v>2.2000000000000002E-2</v>
      </c>
      <c r="K1047" s="59">
        <f t="shared" ref="K1047:K1058" si="347">I1047*J1047/12</f>
        <v>9382.4049733333359</v>
      </c>
      <c r="L1047" s="62">
        <f t="shared" si="344"/>
        <v>0</v>
      </c>
      <c r="M1047" t="s">
        <v>10</v>
      </c>
      <c r="O1047" s="3" t="str">
        <f t="shared" ref="O1047:O1058" si="348">LEFT(A1047,4)</f>
        <v>E331</v>
      </c>
      <c r="P1047" s="4"/>
      <c r="Q1047" s="245">
        <f t="shared" si="327"/>
        <v>0</v>
      </c>
      <c r="S1047" s="243"/>
      <c r="T1047" s="243"/>
      <c r="V1047" s="243"/>
      <c r="W1047" s="243"/>
      <c r="Y1047" s="243"/>
    </row>
    <row r="1048" spans="1:25" outlineLevel="2" x14ac:dyDescent="0.25">
      <c r="A1048" s="3" t="s">
        <v>160</v>
      </c>
      <c r="B1048" s="3" t="str">
        <f t="shared" si="345"/>
        <v>E331 HYD Str/Impv, Lower Baker-8</v>
      </c>
      <c r="C1048" s="3" t="s">
        <v>9</v>
      </c>
      <c r="D1048" s="3"/>
      <c r="E1048" s="256">
        <v>43708</v>
      </c>
      <c r="F1048" s="61">
        <v>5117675.4400000004</v>
      </c>
      <c r="G1048" s="300">
        <v>2.2000000000000002E-2</v>
      </c>
      <c r="H1048" s="62">
        <v>9382.4</v>
      </c>
      <c r="I1048" s="276">
        <f t="shared" si="346"/>
        <v>5117675.4400000004</v>
      </c>
      <c r="J1048" s="300">
        <v>2.2000000000000002E-2</v>
      </c>
      <c r="K1048" s="61">
        <f t="shared" si="347"/>
        <v>9382.4049733333359</v>
      </c>
      <c r="L1048" s="62">
        <f t="shared" si="344"/>
        <v>0</v>
      </c>
      <c r="M1048" t="s">
        <v>10</v>
      </c>
      <c r="O1048" s="3" t="str">
        <f t="shared" si="348"/>
        <v>E331</v>
      </c>
      <c r="P1048" s="4"/>
      <c r="Q1048" s="245">
        <f t="shared" si="327"/>
        <v>0</v>
      </c>
      <c r="S1048" s="243"/>
      <c r="T1048" s="243"/>
      <c r="V1048" s="243"/>
      <c r="W1048" s="243"/>
      <c r="Y1048" s="243"/>
    </row>
    <row r="1049" spans="1:25" outlineLevel="2" x14ac:dyDescent="0.25">
      <c r="A1049" s="3" t="s">
        <v>160</v>
      </c>
      <c r="B1049" s="3" t="str">
        <f t="shared" si="345"/>
        <v>E331 HYD Str/Impv, Lower Baker-9</v>
      </c>
      <c r="C1049" s="3" t="s">
        <v>9</v>
      </c>
      <c r="D1049" s="3"/>
      <c r="E1049" s="256">
        <v>43738</v>
      </c>
      <c r="F1049" s="61">
        <v>5117675.4400000004</v>
      </c>
      <c r="G1049" s="300">
        <v>2.2000000000000002E-2</v>
      </c>
      <c r="H1049" s="62">
        <v>9382.4</v>
      </c>
      <c r="I1049" s="276">
        <f t="shared" si="346"/>
        <v>5117675.4400000004</v>
      </c>
      <c r="J1049" s="300">
        <v>2.2000000000000002E-2</v>
      </c>
      <c r="K1049" s="61">
        <f t="shared" si="347"/>
        <v>9382.4049733333359</v>
      </c>
      <c r="L1049" s="62">
        <f t="shared" si="344"/>
        <v>0</v>
      </c>
      <c r="M1049" t="s">
        <v>10</v>
      </c>
      <c r="O1049" s="3" t="str">
        <f t="shared" si="348"/>
        <v>E331</v>
      </c>
      <c r="P1049" s="4"/>
      <c r="Q1049" s="245">
        <f t="shared" si="327"/>
        <v>0</v>
      </c>
      <c r="S1049" s="243"/>
      <c r="T1049" s="243"/>
      <c r="V1049" s="243"/>
      <c r="W1049" s="243"/>
      <c r="Y1049" s="243"/>
    </row>
    <row r="1050" spans="1:25" outlineLevel="2" x14ac:dyDescent="0.25">
      <c r="A1050" s="3" t="s">
        <v>160</v>
      </c>
      <c r="B1050" s="3" t="str">
        <f t="shared" si="345"/>
        <v>E331 HYD Str/Impv, Lower Baker-10</v>
      </c>
      <c r="C1050" s="3" t="s">
        <v>9</v>
      </c>
      <c r="D1050" s="3"/>
      <c r="E1050" s="256">
        <v>43769</v>
      </c>
      <c r="F1050" s="61">
        <v>5117675.4400000004</v>
      </c>
      <c r="G1050" s="300">
        <v>2.2000000000000002E-2</v>
      </c>
      <c r="H1050" s="62">
        <v>9382.4</v>
      </c>
      <c r="I1050" s="276">
        <f t="shared" si="346"/>
        <v>5117675.4400000004</v>
      </c>
      <c r="J1050" s="300">
        <v>2.2000000000000002E-2</v>
      </c>
      <c r="K1050" s="61">
        <f t="shared" si="347"/>
        <v>9382.4049733333359</v>
      </c>
      <c r="L1050" s="62">
        <f t="shared" si="344"/>
        <v>0</v>
      </c>
      <c r="M1050" t="s">
        <v>10</v>
      </c>
      <c r="O1050" s="3" t="str">
        <f t="shared" si="348"/>
        <v>E331</v>
      </c>
      <c r="P1050" s="4"/>
      <c r="Q1050" s="245">
        <f t="shared" si="327"/>
        <v>0</v>
      </c>
      <c r="S1050" s="243"/>
      <c r="T1050" s="243"/>
      <c r="V1050" s="243"/>
      <c r="W1050" s="243"/>
      <c r="Y1050" s="243"/>
    </row>
    <row r="1051" spans="1:25" outlineLevel="2" x14ac:dyDescent="0.25">
      <c r="A1051" s="3" t="s">
        <v>160</v>
      </c>
      <c r="B1051" s="3" t="str">
        <f t="shared" si="345"/>
        <v>E331 HYD Str/Impv, Lower Baker-11</v>
      </c>
      <c r="C1051" s="3" t="s">
        <v>9</v>
      </c>
      <c r="D1051" s="3"/>
      <c r="E1051" s="256">
        <v>43799</v>
      </c>
      <c r="F1051" s="61">
        <v>5117675.4400000004</v>
      </c>
      <c r="G1051" s="300">
        <v>2.2000000000000002E-2</v>
      </c>
      <c r="H1051" s="62">
        <v>9382.4</v>
      </c>
      <c r="I1051" s="276">
        <f t="shared" si="346"/>
        <v>5117675.4400000004</v>
      </c>
      <c r="J1051" s="300">
        <v>2.2000000000000002E-2</v>
      </c>
      <c r="K1051" s="61">
        <f t="shared" si="347"/>
        <v>9382.4049733333359</v>
      </c>
      <c r="L1051" s="62">
        <f t="shared" si="344"/>
        <v>0</v>
      </c>
      <c r="M1051" t="s">
        <v>10</v>
      </c>
      <c r="O1051" s="3" t="str">
        <f t="shared" si="348"/>
        <v>E331</v>
      </c>
      <c r="P1051" s="4"/>
      <c r="Q1051" s="245">
        <f t="shared" si="327"/>
        <v>0</v>
      </c>
      <c r="S1051" s="243"/>
      <c r="T1051" s="243"/>
      <c r="V1051" s="243"/>
      <c r="W1051" s="243"/>
      <c r="Y1051" s="243"/>
    </row>
    <row r="1052" spans="1:25" outlineLevel="2" x14ac:dyDescent="0.25">
      <c r="A1052" s="3" t="s">
        <v>160</v>
      </c>
      <c r="B1052" s="3" t="str">
        <f t="shared" si="345"/>
        <v>E331 HYD Str/Impv, Lower Baker-12</v>
      </c>
      <c r="C1052" s="3" t="s">
        <v>9</v>
      </c>
      <c r="D1052" s="3"/>
      <c r="E1052" s="256">
        <v>43830</v>
      </c>
      <c r="F1052" s="61">
        <v>5117675.4400000004</v>
      </c>
      <c r="G1052" s="300">
        <v>2.2000000000000002E-2</v>
      </c>
      <c r="H1052" s="62">
        <v>9382.4</v>
      </c>
      <c r="I1052" s="276">
        <f t="shared" si="346"/>
        <v>5117675.4400000004</v>
      </c>
      <c r="J1052" s="300">
        <v>2.2000000000000002E-2</v>
      </c>
      <c r="K1052" s="61">
        <f t="shared" si="347"/>
        <v>9382.4049733333359</v>
      </c>
      <c r="L1052" s="62">
        <f t="shared" si="344"/>
        <v>0</v>
      </c>
      <c r="M1052" t="s">
        <v>10</v>
      </c>
      <c r="O1052" s="3" t="str">
        <f t="shared" si="348"/>
        <v>E331</v>
      </c>
      <c r="P1052" s="4"/>
      <c r="Q1052" s="245">
        <f t="shared" si="327"/>
        <v>0</v>
      </c>
      <c r="S1052" s="243"/>
      <c r="T1052" s="243"/>
      <c r="V1052" s="243"/>
      <c r="W1052" s="243"/>
      <c r="Y1052" s="243"/>
    </row>
    <row r="1053" spans="1:25" outlineLevel="2" x14ac:dyDescent="0.25">
      <c r="A1053" s="3" t="s">
        <v>160</v>
      </c>
      <c r="B1053" s="3" t="str">
        <f t="shared" si="345"/>
        <v>E331 HYD Str/Impv, Lower Baker-1</v>
      </c>
      <c r="C1053" s="3" t="s">
        <v>9</v>
      </c>
      <c r="D1053" s="3"/>
      <c r="E1053" s="256">
        <v>43861</v>
      </c>
      <c r="F1053" s="61">
        <v>5117675.4400000004</v>
      </c>
      <c r="G1053" s="300">
        <v>2.2000000000000002E-2</v>
      </c>
      <c r="H1053" s="62">
        <v>9382.4</v>
      </c>
      <c r="I1053" s="276">
        <f t="shared" si="346"/>
        <v>5117675.4400000004</v>
      </c>
      <c r="J1053" s="300">
        <v>2.2000000000000002E-2</v>
      </c>
      <c r="K1053" s="61">
        <f t="shared" si="347"/>
        <v>9382.4049733333359</v>
      </c>
      <c r="L1053" s="62">
        <f t="shared" si="344"/>
        <v>0</v>
      </c>
      <c r="M1053" t="s">
        <v>10</v>
      </c>
      <c r="O1053" s="3" t="str">
        <f t="shared" si="348"/>
        <v>E331</v>
      </c>
      <c r="P1053" s="4"/>
      <c r="Q1053" s="245">
        <f t="shared" si="327"/>
        <v>0</v>
      </c>
      <c r="S1053" s="243"/>
      <c r="T1053" s="243"/>
      <c r="V1053" s="243"/>
      <c r="W1053" s="243"/>
      <c r="Y1053" s="243"/>
    </row>
    <row r="1054" spans="1:25" outlineLevel="2" x14ac:dyDescent="0.25">
      <c r="A1054" s="3" t="s">
        <v>160</v>
      </c>
      <c r="B1054" s="3" t="str">
        <f t="shared" si="345"/>
        <v>E331 HYD Str/Impv, Lower Baker-2</v>
      </c>
      <c r="C1054" s="3" t="s">
        <v>9</v>
      </c>
      <c r="D1054" s="3"/>
      <c r="E1054" s="256">
        <v>43889</v>
      </c>
      <c r="F1054" s="61">
        <v>5117675.4400000004</v>
      </c>
      <c r="G1054" s="300">
        <v>2.2000000000000002E-2</v>
      </c>
      <c r="H1054" s="62">
        <v>9382.4</v>
      </c>
      <c r="I1054" s="276">
        <f t="shared" si="346"/>
        <v>5117675.4400000004</v>
      </c>
      <c r="J1054" s="300">
        <v>2.2000000000000002E-2</v>
      </c>
      <c r="K1054" s="61">
        <f t="shared" si="347"/>
        <v>9382.4049733333359</v>
      </c>
      <c r="L1054" s="62">
        <f t="shared" si="344"/>
        <v>0</v>
      </c>
      <c r="M1054" t="s">
        <v>10</v>
      </c>
      <c r="O1054" s="3" t="str">
        <f t="shared" si="348"/>
        <v>E331</v>
      </c>
      <c r="P1054" s="4"/>
      <c r="Q1054" s="245">
        <f t="shared" si="327"/>
        <v>0</v>
      </c>
      <c r="S1054" s="243"/>
      <c r="T1054" s="243"/>
      <c r="V1054" s="243"/>
      <c r="W1054" s="243"/>
      <c r="Y1054" s="243"/>
    </row>
    <row r="1055" spans="1:25" outlineLevel="2" x14ac:dyDescent="0.25">
      <c r="A1055" s="3" t="s">
        <v>160</v>
      </c>
      <c r="B1055" s="3" t="str">
        <f t="shared" si="345"/>
        <v>E331 HYD Str/Impv, Lower Baker-3</v>
      </c>
      <c r="C1055" s="3" t="s">
        <v>9</v>
      </c>
      <c r="D1055" s="3"/>
      <c r="E1055" s="256">
        <v>43921</v>
      </c>
      <c r="F1055" s="61">
        <v>5117675.4400000004</v>
      </c>
      <c r="G1055" s="300">
        <v>2.2000000000000002E-2</v>
      </c>
      <c r="H1055" s="62">
        <v>9382.4</v>
      </c>
      <c r="I1055" s="276">
        <f t="shared" si="346"/>
        <v>5117675.4400000004</v>
      </c>
      <c r="J1055" s="300">
        <v>2.2000000000000002E-2</v>
      </c>
      <c r="K1055" s="61">
        <f t="shared" si="347"/>
        <v>9382.4049733333359</v>
      </c>
      <c r="L1055" s="62">
        <f t="shared" si="344"/>
        <v>0</v>
      </c>
      <c r="M1055" t="s">
        <v>10</v>
      </c>
      <c r="O1055" s="3" t="str">
        <f t="shared" si="348"/>
        <v>E331</v>
      </c>
      <c r="P1055" s="4"/>
      <c r="Q1055" s="245">
        <f t="shared" si="327"/>
        <v>0</v>
      </c>
      <c r="S1055" s="243"/>
      <c r="T1055" s="243"/>
      <c r="V1055" s="243"/>
      <c r="W1055" s="243"/>
      <c r="Y1055" s="243"/>
    </row>
    <row r="1056" spans="1:25" outlineLevel="2" x14ac:dyDescent="0.25">
      <c r="A1056" s="3" t="s">
        <v>160</v>
      </c>
      <c r="B1056" s="3" t="str">
        <f t="shared" si="345"/>
        <v>E331 HYD Str/Impv, Lower Baker-4</v>
      </c>
      <c r="C1056" s="3" t="s">
        <v>9</v>
      </c>
      <c r="D1056" s="3"/>
      <c r="E1056" s="256">
        <v>43951</v>
      </c>
      <c r="F1056" s="61">
        <v>5117675.4400000004</v>
      </c>
      <c r="G1056" s="300">
        <v>2.2000000000000002E-2</v>
      </c>
      <c r="H1056" s="62">
        <v>9382.4</v>
      </c>
      <c r="I1056" s="276">
        <f t="shared" si="346"/>
        <v>5117675.4400000004</v>
      </c>
      <c r="J1056" s="300">
        <v>2.2000000000000002E-2</v>
      </c>
      <c r="K1056" s="61">
        <f t="shared" si="347"/>
        <v>9382.4049733333359</v>
      </c>
      <c r="L1056" s="62">
        <f t="shared" si="344"/>
        <v>0</v>
      </c>
      <c r="M1056" t="s">
        <v>10</v>
      </c>
      <c r="O1056" s="3" t="str">
        <f t="shared" si="348"/>
        <v>E331</v>
      </c>
      <c r="P1056" s="4"/>
      <c r="Q1056" s="245">
        <f t="shared" ref="Q1056:Q1119" si="349">IF(E1056=DATE(2020,6,30),I1056,0)</f>
        <v>0</v>
      </c>
      <c r="S1056" s="243"/>
      <c r="T1056" s="243"/>
      <c r="V1056" s="243"/>
      <c r="W1056" s="243"/>
      <c r="Y1056" s="243"/>
    </row>
    <row r="1057" spans="1:25" outlineLevel="2" x14ac:dyDescent="0.25">
      <c r="A1057" s="3" t="s">
        <v>160</v>
      </c>
      <c r="B1057" s="3" t="str">
        <f t="shared" si="345"/>
        <v>E331 HYD Str/Impv, Lower Baker-5</v>
      </c>
      <c r="C1057" s="3" t="s">
        <v>9</v>
      </c>
      <c r="D1057" s="3"/>
      <c r="E1057" s="256">
        <v>43982</v>
      </c>
      <c r="F1057" s="61">
        <v>5117675.4400000004</v>
      </c>
      <c r="G1057" s="300">
        <v>2.2000000000000002E-2</v>
      </c>
      <c r="H1057" s="62">
        <v>9382.4</v>
      </c>
      <c r="I1057" s="276">
        <f t="shared" si="346"/>
        <v>5117675.4400000004</v>
      </c>
      <c r="J1057" s="300">
        <v>2.2000000000000002E-2</v>
      </c>
      <c r="K1057" s="61">
        <f t="shared" si="347"/>
        <v>9382.4049733333359</v>
      </c>
      <c r="L1057" s="62">
        <f t="shared" si="344"/>
        <v>0</v>
      </c>
      <c r="M1057" t="s">
        <v>10</v>
      </c>
      <c r="O1057" s="3" t="str">
        <f t="shared" si="348"/>
        <v>E331</v>
      </c>
      <c r="P1057" s="4"/>
      <c r="Q1057" s="245">
        <f t="shared" si="349"/>
        <v>0</v>
      </c>
      <c r="S1057" s="243"/>
      <c r="T1057" s="243"/>
      <c r="V1057" s="243"/>
      <c r="W1057" s="243"/>
      <c r="Y1057" s="243"/>
    </row>
    <row r="1058" spans="1:25" outlineLevel="2" x14ac:dyDescent="0.25">
      <c r="A1058" s="3" t="s">
        <v>160</v>
      </c>
      <c r="B1058" s="3" t="str">
        <f t="shared" si="345"/>
        <v>E331 HYD Str/Impv, Lower Baker-6</v>
      </c>
      <c r="C1058" s="3" t="s">
        <v>9</v>
      </c>
      <c r="D1058" s="3"/>
      <c r="E1058" s="256">
        <v>44012</v>
      </c>
      <c r="F1058" s="61">
        <v>5117675.4400000004</v>
      </c>
      <c r="G1058" s="300">
        <v>2.2000000000000002E-2</v>
      </c>
      <c r="H1058" s="62">
        <v>9382.4</v>
      </c>
      <c r="I1058" s="276">
        <f t="shared" si="346"/>
        <v>5117675.4400000004</v>
      </c>
      <c r="J1058" s="300">
        <v>2.2000000000000002E-2</v>
      </c>
      <c r="K1058" s="61">
        <f t="shared" si="347"/>
        <v>9382.4049733333359</v>
      </c>
      <c r="L1058" s="62">
        <f t="shared" si="344"/>
        <v>0</v>
      </c>
      <c r="M1058" t="s">
        <v>10</v>
      </c>
      <c r="O1058" s="3" t="str">
        <f t="shared" si="348"/>
        <v>E331</v>
      </c>
      <c r="P1058" s="4"/>
      <c r="Q1058" s="245">
        <f t="shared" si="349"/>
        <v>5117675.4400000004</v>
      </c>
      <c r="S1058" s="243">
        <f>AVERAGE(F1047:F1058)-F1058</f>
        <v>0</v>
      </c>
      <c r="T1058" s="243">
        <f>AVERAGE(I1047:I1058)-I1058</f>
        <v>0</v>
      </c>
      <c r="V1058" s="243"/>
      <c r="W1058" s="243"/>
      <c r="Y1058" s="243"/>
    </row>
    <row r="1059" spans="1:25" ht="15.75" outlineLevel="1" thickBot="1" x14ac:dyDescent="0.3">
      <c r="A1059" s="5" t="s">
        <v>161</v>
      </c>
      <c r="C1059" s="14" t="s">
        <v>153</v>
      </c>
      <c r="E1059" s="255" t="s">
        <v>5</v>
      </c>
      <c r="F1059" s="8"/>
      <c r="G1059" s="299"/>
      <c r="H1059" s="264">
        <f>SUBTOTAL(9,H1047:H1058)</f>
        <v>112588.79999999997</v>
      </c>
      <c r="I1059" s="275"/>
      <c r="J1059" s="299"/>
      <c r="K1059" s="25">
        <f>SUBTOTAL(9,K1047:K1058)</f>
        <v>112588.85968000004</v>
      </c>
      <c r="L1059" s="264">
        <f>SUBTOTAL(9,L1047:L1058)</f>
        <v>0</v>
      </c>
      <c r="O1059" s="3" t="str">
        <f>LEFT(A1059,5)</f>
        <v xml:space="preserve">E331 </v>
      </c>
      <c r="P1059" s="4">
        <f>-L1059</f>
        <v>0</v>
      </c>
      <c r="Q1059" s="245">
        <f t="shared" si="349"/>
        <v>0</v>
      </c>
      <c r="S1059" s="243"/>
    </row>
    <row r="1060" spans="1:25" ht="15.75" outlineLevel="2" thickTop="1" x14ac:dyDescent="0.25">
      <c r="A1060" s="3" t="s">
        <v>162</v>
      </c>
      <c r="B1060" s="3" t="str">
        <f t="shared" ref="B1060:B1071" si="350">CONCATENATE(A1060,"-",MONTH(E1060))</f>
        <v>E331 HYD Str/Impv, Snoq 1 - 2013-7</v>
      </c>
      <c r="C1060" s="3" t="s">
        <v>9</v>
      </c>
      <c r="D1060" s="3"/>
      <c r="E1060" s="256">
        <v>43676</v>
      </c>
      <c r="F1060" s="61">
        <v>46881506.289999999</v>
      </c>
      <c r="G1060" s="300">
        <v>3.4299999999999997E-2</v>
      </c>
      <c r="H1060" s="62">
        <v>134002.97</v>
      </c>
      <c r="I1060" s="276">
        <f t="shared" ref="I1060:I1071" si="351">VLOOKUP(CONCATENATE(A1060,"-6"),$B$8:$F$2996,5,FALSE)</f>
        <v>46881506.289999999</v>
      </c>
      <c r="J1060" s="300">
        <v>3.4299999999999997E-2</v>
      </c>
      <c r="K1060" s="59">
        <f t="shared" ref="K1060:K1071" si="352">I1060*J1060/12</f>
        <v>134002.97214558334</v>
      </c>
      <c r="L1060" s="62">
        <f t="shared" si="344"/>
        <v>0</v>
      </c>
      <c r="M1060" t="s">
        <v>10</v>
      </c>
      <c r="O1060" s="3" t="str">
        <f t="shared" ref="O1060:O1071" si="353">LEFT(A1060,4)</f>
        <v>E331</v>
      </c>
      <c r="P1060" s="4"/>
      <c r="Q1060" s="245">
        <f t="shared" si="349"/>
        <v>0</v>
      </c>
      <c r="S1060" s="243"/>
      <c r="T1060" s="243"/>
      <c r="V1060" s="243"/>
      <c r="W1060" s="243"/>
      <c r="Y1060" s="243"/>
    </row>
    <row r="1061" spans="1:25" outlineLevel="2" x14ac:dyDescent="0.25">
      <c r="A1061" s="3" t="s">
        <v>162</v>
      </c>
      <c r="B1061" s="3" t="str">
        <f t="shared" si="350"/>
        <v>E331 HYD Str/Impv, Snoq 1 - 2013-8</v>
      </c>
      <c r="C1061" s="3" t="s">
        <v>9</v>
      </c>
      <c r="D1061" s="3"/>
      <c r="E1061" s="256">
        <v>43708</v>
      </c>
      <c r="F1061" s="61">
        <v>46881506.289999999</v>
      </c>
      <c r="G1061" s="300">
        <v>3.4299999999999997E-2</v>
      </c>
      <c r="H1061" s="62">
        <v>134002.97</v>
      </c>
      <c r="I1061" s="276">
        <f t="shared" si="351"/>
        <v>46881506.289999999</v>
      </c>
      <c r="J1061" s="300">
        <v>3.4299999999999997E-2</v>
      </c>
      <c r="K1061" s="61">
        <f t="shared" si="352"/>
        <v>134002.97214558334</v>
      </c>
      <c r="L1061" s="62">
        <f t="shared" si="344"/>
        <v>0</v>
      </c>
      <c r="M1061" t="s">
        <v>10</v>
      </c>
      <c r="O1061" s="3" t="str">
        <f t="shared" si="353"/>
        <v>E331</v>
      </c>
      <c r="P1061" s="4"/>
      <c r="Q1061" s="245">
        <f t="shared" si="349"/>
        <v>0</v>
      </c>
      <c r="S1061" s="243"/>
      <c r="T1061" s="243"/>
      <c r="V1061" s="243"/>
      <c r="W1061" s="243"/>
      <c r="Y1061" s="243"/>
    </row>
    <row r="1062" spans="1:25" outlineLevel="2" x14ac:dyDescent="0.25">
      <c r="A1062" s="3" t="s">
        <v>162</v>
      </c>
      <c r="B1062" s="3" t="str">
        <f t="shared" si="350"/>
        <v>E331 HYD Str/Impv, Snoq 1 - 2013-9</v>
      </c>
      <c r="C1062" s="3" t="s">
        <v>9</v>
      </c>
      <c r="D1062" s="3"/>
      <c r="E1062" s="256">
        <v>43738</v>
      </c>
      <c r="F1062" s="61">
        <v>46881506.289999999</v>
      </c>
      <c r="G1062" s="300">
        <v>3.4299999999999997E-2</v>
      </c>
      <c r="H1062" s="62">
        <v>134002.97</v>
      </c>
      <c r="I1062" s="276">
        <f t="shared" si="351"/>
        <v>46881506.289999999</v>
      </c>
      <c r="J1062" s="300">
        <v>3.4299999999999997E-2</v>
      </c>
      <c r="K1062" s="61">
        <f t="shared" si="352"/>
        <v>134002.97214558334</v>
      </c>
      <c r="L1062" s="62">
        <f t="shared" si="344"/>
        <v>0</v>
      </c>
      <c r="M1062" t="s">
        <v>10</v>
      </c>
      <c r="O1062" s="3" t="str">
        <f t="shared" si="353"/>
        <v>E331</v>
      </c>
      <c r="P1062" s="4"/>
      <c r="Q1062" s="245">
        <f t="shared" si="349"/>
        <v>0</v>
      </c>
      <c r="S1062" s="243"/>
      <c r="T1062" s="243"/>
      <c r="V1062" s="243"/>
      <c r="W1062" s="243"/>
      <c r="Y1062" s="243"/>
    </row>
    <row r="1063" spans="1:25" outlineLevel="2" x14ac:dyDescent="0.25">
      <c r="A1063" s="3" t="s">
        <v>162</v>
      </c>
      <c r="B1063" s="3" t="str">
        <f t="shared" si="350"/>
        <v>E331 HYD Str/Impv, Snoq 1 - 2013-10</v>
      </c>
      <c r="C1063" s="3" t="s">
        <v>9</v>
      </c>
      <c r="D1063" s="3"/>
      <c r="E1063" s="256">
        <v>43769</v>
      </c>
      <c r="F1063" s="61">
        <v>46881506.289999999</v>
      </c>
      <c r="G1063" s="300">
        <v>3.4299999999999997E-2</v>
      </c>
      <c r="H1063" s="62">
        <v>134002.97</v>
      </c>
      <c r="I1063" s="276">
        <f t="shared" si="351"/>
        <v>46881506.289999999</v>
      </c>
      <c r="J1063" s="300">
        <v>3.4299999999999997E-2</v>
      </c>
      <c r="K1063" s="61">
        <f t="shared" si="352"/>
        <v>134002.97214558334</v>
      </c>
      <c r="L1063" s="62">
        <f t="shared" si="344"/>
        <v>0</v>
      </c>
      <c r="M1063" t="s">
        <v>10</v>
      </c>
      <c r="O1063" s="3" t="str">
        <f t="shared" si="353"/>
        <v>E331</v>
      </c>
      <c r="P1063" s="4"/>
      <c r="Q1063" s="245">
        <f t="shared" si="349"/>
        <v>0</v>
      </c>
      <c r="S1063" s="243"/>
      <c r="T1063" s="243"/>
      <c r="V1063" s="243"/>
      <c r="W1063" s="243"/>
      <c r="Y1063" s="243"/>
    </row>
    <row r="1064" spans="1:25" outlineLevel="2" x14ac:dyDescent="0.25">
      <c r="A1064" s="3" t="s">
        <v>162</v>
      </c>
      <c r="B1064" s="3" t="str">
        <f t="shared" si="350"/>
        <v>E331 HYD Str/Impv, Snoq 1 - 2013-11</v>
      </c>
      <c r="C1064" s="3" t="s">
        <v>9</v>
      </c>
      <c r="D1064" s="3"/>
      <c r="E1064" s="256">
        <v>43799</v>
      </c>
      <c r="F1064" s="61">
        <v>46881506.289999999</v>
      </c>
      <c r="G1064" s="300">
        <v>3.4299999999999997E-2</v>
      </c>
      <c r="H1064" s="62">
        <v>134002.97</v>
      </c>
      <c r="I1064" s="276">
        <f t="shared" si="351"/>
        <v>46881506.289999999</v>
      </c>
      <c r="J1064" s="300">
        <v>3.4299999999999997E-2</v>
      </c>
      <c r="K1064" s="61">
        <f t="shared" si="352"/>
        <v>134002.97214558334</v>
      </c>
      <c r="L1064" s="62">
        <f t="shared" si="344"/>
        <v>0</v>
      </c>
      <c r="M1064" t="s">
        <v>10</v>
      </c>
      <c r="O1064" s="3" t="str">
        <f t="shared" si="353"/>
        <v>E331</v>
      </c>
      <c r="P1064" s="4"/>
      <c r="Q1064" s="245">
        <f t="shared" si="349"/>
        <v>0</v>
      </c>
      <c r="S1064" s="243"/>
      <c r="T1064" s="243"/>
      <c r="V1064" s="243"/>
      <c r="W1064" s="243"/>
      <c r="Y1064" s="243"/>
    </row>
    <row r="1065" spans="1:25" outlineLevel="2" x14ac:dyDescent="0.25">
      <c r="A1065" s="3" t="s">
        <v>162</v>
      </c>
      <c r="B1065" s="3" t="str">
        <f t="shared" si="350"/>
        <v>E331 HYD Str/Impv, Snoq 1 - 2013-12</v>
      </c>
      <c r="C1065" s="3" t="s">
        <v>9</v>
      </c>
      <c r="D1065" s="3"/>
      <c r="E1065" s="256">
        <v>43830</v>
      </c>
      <c r="F1065" s="61">
        <v>46881506.289999999</v>
      </c>
      <c r="G1065" s="300">
        <v>3.4299999999999997E-2</v>
      </c>
      <c r="H1065" s="62">
        <v>134002.97</v>
      </c>
      <c r="I1065" s="276">
        <f t="shared" si="351"/>
        <v>46881506.289999999</v>
      </c>
      <c r="J1065" s="300">
        <v>3.4299999999999997E-2</v>
      </c>
      <c r="K1065" s="61">
        <f t="shared" si="352"/>
        <v>134002.97214558334</v>
      </c>
      <c r="L1065" s="62">
        <f t="shared" si="344"/>
        <v>0</v>
      </c>
      <c r="M1065" t="s">
        <v>10</v>
      </c>
      <c r="O1065" s="3" t="str">
        <f t="shared" si="353"/>
        <v>E331</v>
      </c>
      <c r="P1065" s="4"/>
      <c r="Q1065" s="245">
        <f t="shared" si="349"/>
        <v>0</v>
      </c>
      <c r="S1065" s="243"/>
      <c r="T1065" s="243"/>
      <c r="V1065" s="243"/>
      <c r="W1065" s="243"/>
      <c r="Y1065" s="243"/>
    </row>
    <row r="1066" spans="1:25" outlineLevel="2" x14ac:dyDescent="0.25">
      <c r="A1066" s="3" t="s">
        <v>162</v>
      </c>
      <c r="B1066" s="3" t="str">
        <f t="shared" si="350"/>
        <v>E331 HYD Str/Impv, Snoq 1 - 2013-1</v>
      </c>
      <c r="C1066" s="3" t="s">
        <v>9</v>
      </c>
      <c r="D1066" s="3"/>
      <c r="E1066" s="256">
        <v>43861</v>
      </c>
      <c r="F1066" s="61">
        <v>46881506.289999999</v>
      </c>
      <c r="G1066" s="300">
        <v>3.4299999999999997E-2</v>
      </c>
      <c r="H1066" s="62">
        <v>134002.97</v>
      </c>
      <c r="I1066" s="276">
        <f t="shared" si="351"/>
        <v>46881506.289999999</v>
      </c>
      <c r="J1066" s="300">
        <v>3.4299999999999997E-2</v>
      </c>
      <c r="K1066" s="61">
        <f t="shared" si="352"/>
        <v>134002.97214558334</v>
      </c>
      <c r="L1066" s="62">
        <f t="shared" si="344"/>
        <v>0</v>
      </c>
      <c r="M1066" t="s">
        <v>10</v>
      </c>
      <c r="O1066" s="3" t="str">
        <f t="shared" si="353"/>
        <v>E331</v>
      </c>
      <c r="P1066" s="4"/>
      <c r="Q1066" s="245">
        <f t="shared" si="349"/>
        <v>0</v>
      </c>
      <c r="S1066" s="243"/>
      <c r="T1066" s="243"/>
      <c r="V1066" s="243"/>
      <c r="W1066" s="243"/>
      <c r="Y1066" s="243"/>
    </row>
    <row r="1067" spans="1:25" outlineLevel="2" x14ac:dyDescent="0.25">
      <c r="A1067" s="3" t="s">
        <v>162</v>
      </c>
      <c r="B1067" s="3" t="str">
        <f t="shared" si="350"/>
        <v>E331 HYD Str/Impv, Snoq 1 - 2013-2</v>
      </c>
      <c r="C1067" s="3" t="s">
        <v>9</v>
      </c>
      <c r="D1067" s="3"/>
      <c r="E1067" s="256">
        <v>43889</v>
      </c>
      <c r="F1067" s="61">
        <v>46881506.289999999</v>
      </c>
      <c r="G1067" s="300">
        <v>3.4299999999999997E-2</v>
      </c>
      <c r="H1067" s="62">
        <v>134002.97</v>
      </c>
      <c r="I1067" s="276">
        <f t="shared" si="351"/>
        <v>46881506.289999999</v>
      </c>
      <c r="J1067" s="300">
        <v>3.4299999999999997E-2</v>
      </c>
      <c r="K1067" s="61">
        <f t="shared" si="352"/>
        <v>134002.97214558334</v>
      </c>
      <c r="L1067" s="62">
        <f t="shared" si="344"/>
        <v>0</v>
      </c>
      <c r="M1067" t="s">
        <v>10</v>
      </c>
      <c r="O1067" s="3" t="str">
        <f t="shared" si="353"/>
        <v>E331</v>
      </c>
      <c r="P1067" s="4"/>
      <c r="Q1067" s="245">
        <f t="shared" si="349"/>
        <v>0</v>
      </c>
      <c r="S1067" s="243"/>
      <c r="T1067" s="243"/>
      <c r="V1067" s="243"/>
      <c r="W1067" s="243"/>
      <c r="Y1067" s="243"/>
    </row>
    <row r="1068" spans="1:25" outlineLevel="2" x14ac:dyDescent="0.25">
      <c r="A1068" s="3" t="s">
        <v>162</v>
      </c>
      <c r="B1068" s="3" t="str">
        <f t="shared" si="350"/>
        <v>E331 HYD Str/Impv, Snoq 1 - 2013-3</v>
      </c>
      <c r="C1068" s="3" t="s">
        <v>9</v>
      </c>
      <c r="D1068" s="3"/>
      <c r="E1068" s="256">
        <v>43921</v>
      </c>
      <c r="F1068" s="61">
        <v>46881506.289999999</v>
      </c>
      <c r="G1068" s="300">
        <v>3.4299999999999997E-2</v>
      </c>
      <c r="H1068" s="62">
        <v>134002.97</v>
      </c>
      <c r="I1068" s="276">
        <f t="shared" si="351"/>
        <v>46881506.289999999</v>
      </c>
      <c r="J1068" s="300">
        <v>3.4299999999999997E-2</v>
      </c>
      <c r="K1068" s="61">
        <f t="shared" si="352"/>
        <v>134002.97214558334</v>
      </c>
      <c r="L1068" s="62">
        <f t="shared" si="344"/>
        <v>0</v>
      </c>
      <c r="M1068" t="s">
        <v>10</v>
      </c>
      <c r="O1068" s="3" t="str">
        <f t="shared" si="353"/>
        <v>E331</v>
      </c>
      <c r="P1068" s="4"/>
      <c r="Q1068" s="245">
        <f t="shared" si="349"/>
        <v>0</v>
      </c>
      <c r="S1068" s="243"/>
      <c r="T1068" s="243"/>
      <c r="V1068" s="243"/>
      <c r="W1068" s="243"/>
      <c r="Y1068" s="243"/>
    </row>
    <row r="1069" spans="1:25" outlineLevel="2" x14ac:dyDescent="0.25">
      <c r="A1069" s="3" t="s">
        <v>162</v>
      </c>
      <c r="B1069" s="3" t="str">
        <f t="shared" si="350"/>
        <v>E331 HYD Str/Impv, Snoq 1 - 2013-4</v>
      </c>
      <c r="C1069" s="3" t="s">
        <v>9</v>
      </c>
      <c r="D1069" s="3"/>
      <c r="E1069" s="256">
        <v>43951</v>
      </c>
      <c r="F1069" s="61">
        <v>46881506.289999999</v>
      </c>
      <c r="G1069" s="300">
        <v>3.4299999999999997E-2</v>
      </c>
      <c r="H1069" s="62">
        <v>134002.97</v>
      </c>
      <c r="I1069" s="276">
        <f t="shared" si="351"/>
        <v>46881506.289999999</v>
      </c>
      <c r="J1069" s="300">
        <v>3.4299999999999997E-2</v>
      </c>
      <c r="K1069" s="61">
        <f t="shared" si="352"/>
        <v>134002.97214558334</v>
      </c>
      <c r="L1069" s="62">
        <f t="shared" si="344"/>
        <v>0</v>
      </c>
      <c r="M1069" t="s">
        <v>10</v>
      </c>
      <c r="O1069" s="3" t="str">
        <f t="shared" si="353"/>
        <v>E331</v>
      </c>
      <c r="P1069" s="4"/>
      <c r="Q1069" s="245">
        <f t="shared" si="349"/>
        <v>0</v>
      </c>
      <c r="S1069" s="243"/>
      <c r="T1069" s="243"/>
      <c r="V1069" s="243"/>
      <c r="W1069" s="243"/>
      <c r="Y1069" s="243"/>
    </row>
    <row r="1070" spans="1:25" outlineLevel="2" x14ac:dyDescent="0.25">
      <c r="A1070" s="3" t="s">
        <v>162</v>
      </c>
      <c r="B1070" s="3" t="str">
        <f t="shared" si="350"/>
        <v>E331 HYD Str/Impv, Snoq 1 - 2013-5</v>
      </c>
      <c r="C1070" s="3" t="s">
        <v>9</v>
      </c>
      <c r="D1070" s="3"/>
      <c r="E1070" s="256">
        <v>43982</v>
      </c>
      <c r="F1070" s="61">
        <v>46881506.289999999</v>
      </c>
      <c r="G1070" s="300">
        <v>3.4299999999999997E-2</v>
      </c>
      <c r="H1070" s="62">
        <v>134002.97</v>
      </c>
      <c r="I1070" s="276">
        <f t="shared" si="351"/>
        <v>46881506.289999999</v>
      </c>
      <c r="J1070" s="300">
        <v>3.4299999999999997E-2</v>
      </c>
      <c r="K1070" s="61">
        <f t="shared" si="352"/>
        <v>134002.97214558334</v>
      </c>
      <c r="L1070" s="62">
        <f t="shared" si="344"/>
        <v>0</v>
      </c>
      <c r="M1070" t="s">
        <v>10</v>
      </c>
      <c r="O1070" s="3" t="str">
        <f t="shared" si="353"/>
        <v>E331</v>
      </c>
      <c r="P1070" s="4"/>
      <c r="Q1070" s="245">
        <f t="shared" si="349"/>
        <v>0</v>
      </c>
      <c r="S1070" s="243"/>
      <c r="T1070" s="243"/>
      <c r="V1070" s="243"/>
      <c r="W1070" s="243"/>
      <c r="Y1070" s="243"/>
    </row>
    <row r="1071" spans="1:25" outlineLevel="2" x14ac:dyDescent="0.25">
      <c r="A1071" s="3" t="s">
        <v>162</v>
      </c>
      <c r="B1071" s="3" t="str">
        <f t="shared" si="350"/>
        <v>E331 HYD Str/Impv, Snoq 1 - 2013-6</v>
      </c>
      <c r="C1071" s="3" t="s">
        <v>9</v>
      </c>
      <c r="D1071" s="3"/>
      <c r="E1071" s="256">
        <v>44012</v>
      </c>
      <c r="F1071" s="61">
        <v>46881506.289999999</v>
      </c>
      <c r="G1071" s="300">
        <v>3.4299999999999997E-2</v>
      </c>
      <c r="H1071" s="62">
        <v>134002.97</v>
      </c>
      <c r="I1071" s="276">
        <f t="shared" si="351"/>
        <v>46881506.289999999</v>
      </c>
      <c r="J1071" s="300">
        <v>3.4299999999999997E-2</v>
      </c>
      <c r="K1071" s="61">
        <f t="shared" si="352"/>
        <v>134002.97214558334</v>
      </c>
      <c r="L1071" s="62">
        <f t="shared" si="344"/>
        <v>0</v>
      </c>
      <c r="M1071" t="s">
        <v>10</v>
      </c>
      <c r="O1071" s="3" t="str">
        <f t="shared" si="353"/>
        <v>E331</v>
      </c>
      <c r="P1071" s="4"/>
      <c r="Q1071" s="245">
        <f t="shared" si="349"/>
        <v>46881506.289999999</v>
      </c>
      <c r="S1071" s="243">
        <f>AVERAGE(F1060:F1071)-F1071</f>
        <v>0</v>
      </c>
      <c r="T1071" s="243">
        <f>AVERAGE(I1060:I1071)-I1071</f>
        <v>0</v>
      </c>
      <c r="V1071" s="243"/>
      <c r="W1071" s="243"/>
      <c r="Y1071" s="243"/>
    </row>
    <row r="1072" spans="1:25" ht="15.75" outlineLevel="1" thickBot="1" x14ac:dyDescent="0.3">
      <c r="A1072" s="5" t="s">
        <v>163</v>
      </c>
      <c r="C1072" s="14" t="s">
        <v>153</v>
      </c>
      <c r="E1072" s="255" t="s">
        <v>5</v>
      </c>
      <c r="F1072" s="8"/>
      <c r="G1072" s="299"/>
      <c r="H1072" s="264">
        <f>SUBTOTAL(9,H1060:H1071)</f>
        <v>1608035.64</v>
      </c>
      <c r="I1072" s="275"/>
      <c r="J1072" s="299"/>
      <c r="K1072" s="25">
        <f>SUBTOTAL(9,K1060:K1071)</f>
        <v>1608035.6657469997</v>
      </c>
      <c r="L1072" s="264">
        <f>SUBTOTAL(9,L1060:L1071)</f>
        <v>0</v>
      </c>
      <c r="O1072" s="3" t="str">
        <f>LEFT(A1072,5)</f>
        <v xml:space="preserve">E331 </v>
      </c>
      <c r="P1072" s="4">
        <f>-L1072</f>
        <v>0</v>
      </c>
      <c r="Q1072" s="245">
        <f t="shared" si="349"/>
        <v>0</v>
      </c>
      <c r="S1072" s="243"/>
    </row>
    <row r="1073" spans="1:25" ht="15.75" outlineLevel="2" thickTop="1" x14ac:dyDescent="0.25">
      <c r="A1073" s="3" t="s">
        <v>164</v>
      </c>
      <c r="B1073" s="3" t="str">
        <f t="shared" ref="B1073:B1084" si="354">CONCATENATE(A1073,"-",MONTH(E1073))</f>
        <v>E331 HYD Str/Impv, Snoq 2 - 2013-7</v>
      </c>
      <c r="C1073" s="3" t="s">
        <v>9</v>
      </c>
      <c r="D1073" s="3"/>
      <c r="E1073" s="256">
        <v>43676</v>
      </c>
      <c r="F1073" s="61">
        <v>49094072.640000001</v>
      </c>
      <c r="G1073" s="300">
        <v>3.3599999999999998E-2</v>
      </c>
      <c r="H1073" s="62">
        <v>137463.40000000002</v>
      </c>
      <c r="I1073" s="276">
        <f t="shared" ref="I1073:I1084" si="355">VLOOKUP(CONCATENATE(A1073,"-6"),$B$8:$F$2996,5,FALSE)</f>
        <v>49094072.640000001</v>
      </c>
      <c r="J1073" s="300">
        <v>3.3599999999999998E-2</v>
      </c>
      <c r="K1073" s="59">
        <f t="shared" ref="K1073:K1084" si="356">I1073*J1073/12</f>
        <v>137463.40339199998</v>
      </c>
      <c r="L1073" s="62">
        <f t="shared" si="344"/>
        <v>0</v>
      </c>
      <c r="M1073" t="s">
        <v>10</v>
      </c>
      <c r="O1073" s="3" t="str">
        <f t="shared" ref="O1073:O1084" si="357">LEFT(A1073,4)</f>
        <v>E331</v>
      </c>
      <c r="P1073" s="4"/>
      <c r="Q1073" s="245">
        <f t="shared" si="349"/>
        <v>0</v>
      </c>
      <c r="S1073" s="243"/>
      <c r="T1073" s="243"/>
      <c r="V1073" s="243"/>
      <c r="W1073" s="243"/>
      <c r="Y1073" s="243"/>
    </row>
    <row r="1074" spans="1:25" outlineLevel="2" x14ac:dyDescent="0.25">
      <c r="A1074" s="3" t="s">
        <v>164</v>
      </c>
      <c r="B1074" s="3" t="str">
        <f t="shared" si="354"/>
        <v>E331 HYD Str/Impv, Snoq 2 - 2013-8</v>
      </c>
      <c r="C1074" s="3" t="s">
        <v>9</v>
      </c>
      <c r="D1074" s="3"/>
      <c r="E1074" s="256">
        <v>43708</v>
      </c>
      <c r="F1074" s="61">
        <v>49094072.640000001</v>
      </c>
      <c r="G1074" s="300">
        <v>3.3599999999999998E-2</v>
      </c>
      <c r="H1074" s="62">
        <v>137463.40000000002</v>
      </c>
      <c r="I1074" s="276">
        <f t="shared" si="355"/>
        <v>49094072.640000001</v>
      </c>
      <c r="J1074" s="300">
        <v>3.3599999999999998E-2</v>
      </c>
      <c r="K1074" s="61">
        <f t="shared" si="356"/>
        <v>137463.40339199998</v>
      </c>
      <c r="L1074" s="62">
        <f t="shared" si="344"/>
        <v>0</v>
      </c>
      <c r="M1074" t="s">
        <v>10</v>
      </c>
      <c r="O1074" s="3" t="str">
        <f t="shared" si="357"/>
        <v>E331</v>
      </c>
      <c r="P1074" s="4"/>
      <c r="Q1074" s="245">
        <f t="shared" si="349"/>
        <v>0</v>
      </c>
      <c r="S1074" s="243"/>
      <c r="T1074" s="243"/>
      <c r="V1074" s="243"/>
      <c r="W1074" s="243"/>
      <c r="Y1074" s="243"/>
    </row>
    <row r="1075" spans="1:25" outlineLevel="2" x14ac:dyDescent="0.25">
      <c r="A1075" s="3" t="s">
        <v>164</v>
      </c>
      <c r="B1075" s="3" t="str">
        <f t="shared" si="354"/>
        <v>E331 HYD Str/Impv, Snoq 2 - 2013-9</v>
      </c>
      <c r="C1075" s="3" t="s">
        <v>9</v>
      </c>
      <c r="D1075" s="3"/>
      <c r="E1075" s="256">
        <v>43738</v>
      </c>
      <c r="F1075" s="61">
        <v>49094072.640000001</v>
      </c>
      <c r="G1075" s="300">
        <v>3.3599999999999998E-2</v>
      </c>
      <c r="H1075" s="62">
        <v>137463.40000000002</v>
      </c>
      <c r="I1075" s="276">
        <f t="shared" si="355"/>
        <v>49094072.640000001</v>
      </c>
      <c r="J1075" s="300">
        <v>3.3599999999999998E-2</v>
      </c>
      <c r="K1075" s="61">
        <f t="shared" si="356"/>
        <v>137463.40339199998</v>
      </c>
      <c r="L1075" s="62">
        <f t="shared" si="344"/>
        <v>0</v>
      </c>
      <c r="M1075" t="s">
        <v>10</v>
      </c>
      <c r="O1075" s="3" t="str">
        <f t="shared" si="357"/>
        <v>E331</v>
      </c>
      <c r="P1075" s="4"/>
      <c r="Q1075" s="245">
        <f t="shared" si="349"/>
        <v>0</v>
      </c>
      <c r="S1075" s="243"/>
      <c r="T1075" s="243"/>
      <c r="V1075" s="243"/>
      <c r="W1075" s="243"/>
      <c r="Y1075" s="243"/>
    </row>
    <row r="1076" spans="1:25" outlineLevel="2" x14ac:dyDescent="0.25">
      <c r="A1076" s="3" t="s">
        <v>164</v>
      </c>
      <c r="B1076" s="3" t="str">
        <f t="shared" si="354"/>
        <v>E331 HYD Str/Impv, Snoq 2 - 2013-10</v>
      </c>
      <c r="C1076" s="3" t="s">
        <v>9</v>
      </c>
      <c r="D1076" s="3"/>
      <c r="E1076" s="256">
        <v>43769</v>
      </c>
      <c r="F1076" s="61">
        <v>49094072.640000001</v>
      </c>
      <c r="G1076" s="300">
        <v>3.3599999999999998E-2</v>
      </c>
      <c r="H1076" s="62">
        <v>137463.40000000002</v>
      </c>
      <c r="I1076" s="276">
        <f t="shared" si="355"/>
        <v>49094072.640000001</v>
      </c>
      <c r="J1076" s="300">
        <v>3.3599999999999998E-2</v>
      </c>
      <c r="K1076" s="61">
        <f t="shared" si="356"/>
        <v>137463.40339199998</v>
      </c>
      <c r="L1076" s="62">
        <f t="shared" si="344"/>
        <v>0</v>
      </c>
      <c r="M1076" t="s">
        <v>10</v>
      </c>
      <c r="O1076" s="3" t="str">
        <f t="shared" si="357"/>
        <v>E331</v>
      </c>
      <c r="P1076" s="4"/>
      <c r="Q1076" s="245">
        <f t="shared" si="349"/>
        <v>0</v>
      </c>
      <c r="S1076" s="243"/>
      <c r="T1076" s="243"/>
      <c r="V1076" s="243"/>
      <c r="W1076" s="243"/>
      <c r="Y1076" s="243"/>
    </row>
    <row r="1077" spans="1:25" outlineLevel="2" x14ac:dyDescent="0.25">
      <c r="A1077" s="3" t="s">
        <v>164</v>
      </c>
      <c r="B1077" s="3" t="str">
        <f t="shared" si="354"/>
        <v>E331 HYD Str/Impv, Snoq 2 - 2013-11</v>
      </c>
      <c r="C1077" s="3" t="s">
        <v>9</v>
      </c>
      <c r="D1077" s="3"/>
      <c r="E1077" s="256">
        <v>43799</v>
      </c>
      <c r="F1077" s="61">
        <v>49094072.640000001</v>
      </c>
      <c r="G1077" s="300">
        <v>3.3599999999999998E-2</v>
      </c>
      <c r="H1077" s="62">
        <v>137463.40000000002</v>
      </c>
      <c r="I1077" s="276">
        <f t="shared" si="355"/>
        <v>49094072.640000001</v>
      </c>
      <c r="J1077" s="300">
        <v>3.3599999999999998E-2</v>
      </c>
      <c r="K1077" s="61">
        <f t="shared" si="356"/>
        <v>137463.40339199998</v>
      </c>
      <c r="L1077" s="62">
        <f t="shared" si="344"/>
        <v>0</v>
      </c>
      <c r="M1077" t="s">
        <v>10</v>
      </c>
      <c r="O1077" s="3" t="str">
        <f t="shared" si="357"/>
        <v>E331</v>
      </c>
      <c r="P1077" s="4"/>
      <c r="Q1077" s="245">
        <f t="shared" si="349"/>
        <v>0</v>
      </c>
      <c r="S1077" s="243"/>
      <c r="T1077" s="243"/>
      <c r="V1077" s="243"/>
      <c r="W1077" s="243"/>
      <c r="Y1077" s="243"/>
    </row>
    <row r="1078" spans="1:25" outlineLevel="2" x14ac:dyDescent="0.25">
      <c r="A1078" s="3" t="s">
        <v>164</v>
      </c>
      <c r="B1078" s="3" t="str">
        <f t="shared" si="354"/>
        <v>E331 HYD Str/Impv, Snoq 2 - 2013-12</v>
      </c>
      <c r="C1078" s="3" t="s">
        <v>9</v>
      </c>
      <c r="D1078" s="3"/>
      <c r="E1078" s="256">
        <v>43830</v>
      </c>
      <c r="F1078" s="61">
        <v>49094072.640000001</v>
      </c>
      <c r="G1078" s="300">
        <v>3.3599999999999998E-2</v>
      </c>
      <c r="H1078" s="62">
        <v>137463.40000000002</v>
      </c>
      <c r="I1078" s="276">
        <f t="shared" si="355"/>
        <v>49094072.640000001</v>
      </c>
      <c r="J1078" s="300">
        <v>3.3599999999999998E-2</v>
      </c>
      <c r="K1078" s="61">
        <f t="shared" si="356"/>
        <v>137463.40339199998</v>
      </c>
      <c r="L1078" s="62">
        <f t="shared" si="344"/>
        <v>0</v>
      </c>
      <c r="M1078" t="s">
        <v>10</v>
      </c>
      <c r="O1078" s="3" t="str">
        <f t="shared" si="357"/>
        <v>E331</v>
      </c>
      <c r="P1078" s="4"/>
      <c r="Q1078" s="245">
        <f t="shared" si="349"/>
        <v>0</v>
      </c>
      <c r="S1078" s="243"/>
      <c r="T1078" s="243"/>
      <c r="V1078" s="243"/>
      <c r="W1078" s="243"/>
      <c r="Y1078" s="243"/>
    </row>
    <row r="1079" spans="1:25" outlineLevel="2" x14ac:dyDescent="0.25">
      <c r="A1079" s="3" t="s">
        <v>164</v>
      </c>
      <c r="B1079" s="3" t="str">
        <f t="shared" si="354"/>
        <v>E331 HYD Str/Impv, Snoq 2 - 2013-1</v>
      </c>
      <c r="C1079" s="3" t="s">
        <v>9</v>
      </c>
      <c r="D1079" s="3"/>
      <c r="E1079" s="256">
        <v>43861</v>
      </c>
      <c r="F1079" s="61">
        <v>49094072.640000001</v>
      </c>
      <c r="G1079" s="300">
        <v>3.3599999999999998E-2</v>
      </c>
      <c r="H1079" s="62">
        <v>137463.40000000002</v>
      </c>
      <c r="I1079" s="276">
        <f t="shared" si="355"/>
        <v>49094072.640000001</v>
      </c>
      <c r="J1079" s="300">
        <v>3.3599999999999998E-2</v>
      </c>
      <c r="K1079" s="61">
        <f t="shared" si="356"/>
        <v>137463.40339199998</v>
      </c>
      <c r="L1079" s="62">
        <f t="shared" si="344"/>
        <v>0</v>
      </c>
      <c r="M1079" t="s">
        <v>10</v>
      </c>
      <c r="O1079" s="3" t="str">
        <f t="shared" si="357"/>
        <v>E331</v>
      </c>
      <c r="P1079" s="4"/>
      <c r="Q1079" s="245">
        <f t="shared" si="349"/>
        <v>0</v>
      </c>
      <c r="S1079" s="243"/>
      <c r="T1079" s="243"/>
      <c r="V1079" s="243"/>
      <c r="W1079" s="243"/>
      <c r="Y1079" s="243"/>
    </row>
    <row r="1080" spans="1:25" outlineLevel="2" x14ac:dyDescent="0.25">
      <c r="A1080" s="3" t="s">
        <v>164</v>
      </c>
      <c r="B1080" s="3" t="str">
        <f t="shared" si="354"/>
        <v>E331 HYD Str/Impv, Snoq 2 - 2013-2</v>
      </c>
      <c r="C1080" s="3" t="s">
        <v>9</v>
      </c>
      <c r="D1080" s="3"/>
      <c r="E1080" s="256">
        <v>43889</v>
      </c>
      <c r="F1080" s="61">
        <v>49094072.640000001</v>
      </c>
      <c r="G1080" s="300">
        <v>3.3599999999999998E-2</v>
      </c>
      <c r="H1080" s="62">
        <v>137463.40000000002</v>
      </c>
      <c r="I1080" s="276">
        <f t="shared" si="355"/>
        <v>49094072.640000001</v>
      </c>
      <c r="J1080" s="300">
        <v>3.3599999999999998E-2</v>
      </c>
      <c r="K1080" s="61">
        <f t="shared" si="356"/>
        <v>137463.40339199998</v>
      </c>
      <c r="L1080" s="62">
        <f t="shared" si="344"/>
        <v>0</v>
      </c>
      <c r="M1080" t="s">
        <v>10</v>
      </c>
      <c r="O1080" s="3" t="str">
        <f t="shared" si="357"/>
        <v>E331</v>
      </c>
      <c r="P1080" s="4"/>
      <c r="Q1080" s="245">
        <f t="shared" si="349"/>
        <v>0</v>
      </c>
      <c r="S1080" s="243"/>
      <c r="T1080" s="243"/>
      <c r="V1080" s="243"/>
      <c r="W1080" s="243"/>
      <c r="Y1080" s="243"/>
    </row>
    <row r="1081" spans="1:25" outlineLevel="2" x14ac:dyDescent="0.25">
      <c r="A1081" s="3" t="s">
        <v>164</v>
      </c>
      <c r="B1081" s="3" t="str">
        <f t="shared" si="354"/>
        <v>E331 HYD Str/Impv, Snoq 2 - 2013-3</v>
      </c>
      <c r="C1081" s="3" t="s">
        <v>9</v>
      </c>
      <c r="D1081" s="3"/>
      <c r="E1081" s="256">
        <v>43921</v>
      </c>
      <c r="F1081" s="61">
        <v>49094072.640000001</v>
      </c>
      <c r="G1081" s="300">
        <v>3.3599999999999998E-2</v>
      </c>
      <c r="H1081" s="62">
        <v>137463.40000000002</v>
      </c>
      <c r="I1081" s="276">
        <f t="shared" si="355"/>
        <v>49094072.640000001</v>
      </c>
      <c r="J1081" s="300">
        <v>3.3599999999999998E-2</v>
      </c>
      <c r="K1081" s="61">
        <f t="shared" si="356"/>
        <v>137463.40339199998</v>
      </c>
      <c r="L1081" s="62">
        <f t="shared" si="344"/>
        <v>0</v>
      </c>
      <c r="M1081" t="s">
        <v>10</v>
      </c>
      <c r="O1081" s="3" t="str">
        <f t="shared" si="357"/>
        <v>E331</v>
      </c>
      <c r="P1081" s="4"/>
      <c r="Q1081" s="245">
        <f t="shared" si="349"/>
        <v>0</v>
      </c>
      <c r="S1081" s="243"/>
      <c r="T1081" s="243"/>
      <c r="V1081" s="243"/>
      <c r="W1081" s="243"/>
      <c r="Y1081" s="243"/>
    </row>
    <row r="1082" spans="1:25" outlineLevel="2" x14ac:dyDescent="0.25">
      <c r="A1082" s="3" t="s">
        <v>164</v>
      </c>
      <c r="B1082" s="3" t="str">
        <f t="shared" si="354"/>
        <v>E331 HYD Str/Impv, Snoq 2 - 2013-4</v>
      </c>
      <c r="C1082" s="3" t="s">
        <v>9</v>
      </c>
      <c r="D1082" s="3"/>
      <c r="E1082" s="256">
        <v>43951</v>
      </c>
      <c r="F1082" s="61">
        <v>49094072.640000001</v>
      </c>
      <c r="G1082" s="300">
        <v>3.3599999999999998E-2</v>
      </c>
      <c r="H1082" s="62">
        <v>137463.40000000002</v>
      </c>
      <c r="I1082" s="276">
        <f t="shared" si="355"/>
        <v>49094072.640000001</v>
      </c>
      <c r="J1082" s="300">
        <v>3.3599999999999998E-2</v>
      </c>
      <c r="K1082" s="61">
        <f t="shared" si="356"/>
        <v>137463.40339199998</v>
      </c>
      <c r="L1082" s="62">
        <f t="shared" si="344"/>
        <v>0</v>
      </c>
      <c r="M1082" t="s">
        <v>10</v>
      </c>
      <c r="O1082" s="3" t="str">
        <f t="shared" si="357"/>
        <v>E331</v>
      </c>
      <c r="P1082" s="4"/>
      <c r="Q1082" s="245">
        <f t="shared" si="349"/>
        <v>0</v>
      </c>
      <c r="S1082" s="243"/>
      <c r="T1082" s="243"/>
      <c r="V1082" s="243"/>
      <c r="W1082" s="243"/>
      <c r="Y1082" s="243"/>
    </row>
    <row r="1083" spans="1:25" outlineLevel="2" x14ac:dyDescent="0.25">
      <c r="A1083" s="3" t="s">
        <v>164</v>
      </c>
      <c r="B1083" s="3" t="str">
        <f t="shared" si="354"/>
        <v>E331 HYD Str/Impv, Snoq 2 - 2013-5</v>
      </c>
      <c r="C1083" s="3" t="s">
        <v>9</v>
      </c>
      <c r="D1083" s="3"/>
      <c r="E1083" s="256">
        <v>43982</v>
      </c>
      <c r="F1083" s="61">
        <v>49094072.640000001</v>
      </c>
      <c r="G1083" s="300">
        <v>3.3599999999999998E-2</v>
      </c>
      <c r="H1083" s="62">
        <v>137463.40000000002</v>
      </c>
      <c r="I1083" s="276">
        <f t="shared" si="355"/>
        <v>49094072.640000001</v>
      </c>
      <c r="J1083" s="300">
        <v>3.3599999999999998E-2</v>
      </c>
      <c r="K1083" s="61">
        <f t="shared" si="356"/>
        <v>137463.40339199998</v>
      </c>
      <c r="L1083" s="62">
        <f t="shared" si="344"/>
        <v>0</v>
      </c>
      <c r="M1083" t="s">
        <v>10</v>
      </c>
      <c r="O1083" s="3" t="str">
        <f t="shared" si="357"/>
        <v>E331</v>
      </c>
      <c r="P1083" s="4"/>
      <c r="Q1083" s="245">
        <f t="shared" si="349"/>
        <v>0</v>
      </c>
      <c r="S1083" s="243"/>
      <c r="T1083" s="243"/>
      <c r="V1083" s="243"/>
      <c r="W1083" s="243"/>
      <c r="Y1083" s="243"/>
    </row>
    <row r="1084" spans="1:25" outlineLevel="2" x14ac:dyDescent="0.25">
      <c r="A1084" s="3" t="s">
        <v>164</v>
      </c>
      <c r="B1084" s="3" t="str">
        <f t="shared" si="354"/>
        <v>E331 HYD Str/Impv, Snoq 2 - 2013-6</v>
      </c>
      <c r="C1084" s="3" t="s">
        <v>9</v>
      </c>
      <c r="D1084" s="3"/>
      <c r="E1084" s="256">
        <v>44012</v>
      </c>
      <c r="F1084" s="61">
        <v>49094072.640000001</v>
      </c>
      <c r="G1084" s="300">
        <v>3.3599999999999998E-2</v>
      </c>
      <c r="H1084" s="62">
        <v>137463.40000000002</v>
      </c>
      <c r="I1084" s="276">
        <f t="shared" si="355"/>
        <v>49094072.640000001</v>
      </c>
      <c r="J1084" s="300">
        <v>3.3599999999999998E-2</v>
      </c>
      <c r="K1084" s="61">
        <f t="shared" si="356"/>
        <v>137463.40339199998</v>
      </c>
      <c r="L1084" s="62">
        <f t="shared" si="344"/>
        <v>0</v>
      </c>
      <c r="M1084" t="s">
        <v>10</v>
      </c>
      <c r="O1084" s="3" t="str">
        <f t="shared" si="357"/>
        <v>E331</v>
      </c>
      <c r="P1084" s="4"/>
      <c r="Q1084" s="245">
        <f t="shared" si="349"/>
        <v>49094072.640000001</v>
      </c>
      <c r="S1084" s="243">
        <f>AVERAGE(F1073:F1084)-F1084</f>
        <v>0</v>
      </c>
      <c r="T1084" s="243">
        <f>AVERAGE(I1073:I1084)-I1084</f>
        <v>0</v>
      </c>
      <c r="V1084" s="243"/>
      <c r="W1084" s="243"/>
      <c r="Y1084" s="243"/>
    </row>
    <row r="1085" spans="1:25" ht="15.75" outlineLevel="1" thickBot="1" x14ac:dyDescent="0.3">
      <c r="A1085" s="5" t="s">
        <v>165</v>
      </c>
      <c r="C1085" s="14" t="s">
        <v>153</v>
      </c>
      <c r="E1085" s="255" t="s">
        <v>5</v>
      </c>
      <c r="F1085" s="8"/>
      <c r="G1085" s="299"/>
      <c r="H1085" s="264">
        <f>SUBTOTAL(9,H1073:H1084)</f>
        <v>1649560.7999999998</v>
      </c>
      <c r="I1085" s="275"/>
      <c r="J1085" s="299"/>
      <c r="K1085" s="25">
        <f>SUBTOTAL(9,K1073:K1084)</f>
        <v>1649560.8407039994</v>
      </c>
      <c r="L1085" s="264">
        <f>SUBTOTAL(9,L1073:L1084)</f>
        <v>0</v>
      </c>
      <c r="O1085" s="3" t="str">
        <f>LEFT(A1085,5)</f>
        <v xml:space="preserve">E331 </v>
      </c>
      <c r="P1085" s="4">
        <f>-L1085</f>
        <v>0</v>
      </c>
      <c r="Q1085" s="245">
        <f t="shared" si="349"/>
        <v>0</v>
      </c>
      <c r="S1085" s="243"/>
    </row>
    <row r="1086" spans="1:25" ht="15.75" outlineLevel="2" thickTop="1" x14ac:dyDescent="0.25">
      <c r="A1086" s="3" t="s">
        <v>166</v>
      </c>
      <c r="B1086" s="3" t="str">
        <f t="shared" ref="B1086:B1097" si="358">CONCATENATE(A1086,"-",MONTH(E1086))</f>
        <v>E331 HYD Str/Impv, Snoq Park-7</v>
      </c>
      <c r="C1086" s="3" t="s">
        <v>9</v>
      </c>
      <c r="D1086" s="3"/>
      <c r="E1086" s="256">
        <v>43676</v>
      </c>
      <c r="F1086" s="61">
        <v>5838128.9000000004</v>
      </c>
      <c r="G1086" s="300">
        <v>3.3599999999999998E-2</v>
      </c>
      <c r="H1086" s="62">
        <v>16346.76</v>
      </c>
      <c r="I1086" s="276">
        <f t="shared" ref="I1086:I1097" si="359">VLOOKUP(CONCATENATE(A1086,"-6"),$B$8:$F$2996,5,FALSE)</f>
        <v>5838128.9000000004</v>
      </c>
      <c r="J1086" s="300">
        <v>3.3599999999999998E-2</v>
      </c>
      <c r="K1086" s="59">
        <f t="shared" ref="K1086:K1097" si="360">I1086*J1086/12</f>
        <v>16346.760920000001</v>
      </c>
      <c r="L1086" s="62">
        <f t="shared" si="344"/>
        <v>0</v>
      </c>
      <c r="M1086" t="s">
        <v>10</v>
      </c>
      <c r="O1086" s="3" t="str">
        <f t="shared" ref="O1086:O1097" si="361">LEFT(A1086,4)</f>
        <v>E331</v>
      </c>
      <c r="P1086" s="4"/>
      <c r="Q1086" s="245">
        <f t="shared" si="349"/>
        <v>0</v>
      </c>
      <c r="S1086" s="243"/>
      <c r="T1086" s="243"/>
      <c r="V1086" s="243"/>
      <c r="W1086" s="243"/>
      <c r="Y1086" s="243"/>
    </row>
    <row r="1087" spans="1:25" outlineLevel="2" x14ac:dyDescent="0.25">
      <c r="A1087" s="3" t="s">
        <v>166</v>
      </c>
      <c r="B1087" s="3" t="str">
        <f t="shared" si="358"/>
        <v>E331 HYD Str/Impv, Snoq Park-8</v>
      </c>
      <c r="C1087" s="3" t="s">
        <v>9</v>
      </c>
      <c r="D1087" s="3"/>
      <c r="E1087" s="256">
        <v>43708</v>
      </c>
      <c r="F1087" s="61">
        <v>5838128.9000000004</v>
      </c>
      <c r="G1087" s="300">
        <v>3.3599999999999998E-2</v>
      </c>
      <c r="H1087" s="62">
        <v>16346.76</v>
      </c>
      <c r="I1087" s="276">
        <f t="shared" si="359"/>
        <v>5838128.9000000004</v>
      </c>
      <c r="J1087" s="300">
        <v>3.3599999999999998E-2</v>
      </c>
      <c r="K1087" s="61">
        <f t="shared" si="360"/>
        <v>16346.760920000001</v>
      </c>
      <c r="L1087" s="62">
        <f t="shared" si="344"/>
        <v>0</v>
      </c>
      <c r="M1087" t="s">
        <v>10</v>
      </c>
      <c r="O1087" s="3" t="str">
        <f t="shared" si="361"/>
        <v>E331</v>
      </c>
      <c r="P1087" s="4"/>
      <c r="Q1087" s="245">
        <f t="shared" si="349"/>
        <v>0</v>
      </c>
      <c r="S1087" s="243"/>
      <c r="T1087" s="243"/>
      <c r="V1087" s="243"/>
      <c r="W1087" s="243"/>
      <c r="Y1087" s="243"/>
    </row>
    <row r="1088" spans="1:25" outlineLevel="2" x14ac:dyDescent="0.25">
      <c r="A1088" s="3" t="s">
        <v>166</v>
      </c>
      <c r="B1088" s="3" t="str">
        <f t="shared" si="358"/>
        <v>E331 HYD Str/Impv, Snoq Park-9</v>
      </c>
      <c r="C1088" s="3" t="s">
        <v>9</v>
      </c>
      <c r="D1088" s="3"/>
      <c r="E1088" s="256">
        <v>43738</v>
      </c>
      <c r="F1088" s="61">
        <v>5838128.9000000004</v>
      </c>
      <c r="G1088" s="300">
        <v>3.3599999999999998E-2</v>
      </c>
      <c r="H1088" s="62">
        <v>16346.76</v>
      </c>
      <c r="I1088" s="276">
        <f t="shared" si="359"/>
        <v>5838128.9000000004</v>
      </c>
      <c r="J1088" s="300">
        <v>3.3599999999999998E-2</v>
      </c>
      <c r="K1088" s="61">
        <f t="shared" si="360"/>
        <v>16346.760920000001</v>
      </c>
      <c r="L1088" s="62">
        <f t="shared" si="344"/>
        <v>0</v>
      </c>
      <c r="M1088" t="s">
        <v>10</v>
      </c>
      <c r="O1088" s="3" t="str">
        <f t="shared" si="361"/>
        <v>E331</v>
      </c>
      <c r="P1088" s="4"/>
      <c r="Q1088" s="245">
        <f t="shared" si="349"/>
        <v>0</v>
      </c>
      <c r="S1088" s="243"/>
      <c r="T1088" s="243"/>
      <c r="V1088" s="243"/>
      <c r="W1088" s="243"/>
      <c r="Y1088" s="243"/>
    </row>
    <row r="1089" spans="1:25" outlineLevel="2" x14ac:dyDescent="0.25">
      <c r="A1089" s="3" t="s">
        <v>166</v>
      </c>
      <c r="B1089" s="3" t="str">
        <f t="shared" si="358"/>
        <v>E331 HYD Str/Impv, Snoq Park-10</v>
      </c>
      <c r="C1089" s="3" t="s">
        <v>9</v>
      </c>
      <c r="D1089" s="3"/>
      <c r="E1089" s="256">
        <v>43769</v>
      </c>
      <c r="F1089" s="61">
        <v>5838128.9000000004</v>
      </c>
      <c r="G1089" s="300">
        <v>3.3599999999999998E-2</v>
      </c>
      <c r="H1089" s="62">
        <v>16346.76</v>
      </c>
      <c r="I1089" s="276">
        <f t="shared" si="359"/>
        <v>5838128.9000000004</v>
      </c>
      <c r="J1089" s="300">
        <v>3.3599999999999998E-2</v>
      </c>
      <c r="K1089" s="61">
        <f t="shared" si="360"/>
        <v>16346.760920000001</v>
      </c>
      <c r="L1089" s="62">
        <f t="shared" si="344"/>
        <v>0</v>
      </c>
      <c r="M1089" t="s">
        <v>10</v>
      </c>
      <c r="O1089" s="3" t="str">
        <f t="shared" si="361"/>
        <v>E331</v>
      </c>
      <c r="P1089" s="4"/>
      <c r="Q1089" s="245">
        <f t="shared" si="349"/>
        <v>0</v>
      </c>
      <c r="S1089" s="243"/>
      <c r="T1089" s="243"/>
      <c r="V1089" s="243"/>
      <c r="W1089" s="243"/>
      <c r="Y1089" s="243"/>
    </row>
    <row r="1090" spans="1:25" outlineLevel="2" x14ac:dyDescent="0.25">
      <c r="A1090" s="3" t="s">
        <v>166</v>
      </c>
      <c r="B1090" s="3" t="str">
        <f t="shared" si="358"/>
        <v>E331 HYD Str/Impv, Snoq Park-11</v>
      </c>
      <c r="C1090" s="3" t="s">
        <v>9</v>
      </c>
      <c r="D1090" s="3"/>
      <c r="E1090" s="256">
        <v>43799</v>
      </c>
      <c r="F1090" s="61">
        <v>5838128.9000000004</v>
      </c>
      <c r="G1090" s="300">
        <v>3.3599999999999998E-2</v>
      </c>
      <c r="H1090" s="62">
        <v>16346.76</v>
      </c>
      <c r="I1090" s="276">
        <f t="shared" si="359"/>
        <v>5838128.9000000004</v>
      </c>
      <c r="J1090" s="300">
        <v>3.3599999999999998E-2</v>
      </c>
      <c r="K1090" s="61">
        <f t="shared" si="360"/>
        <v>16346.760920000001</v>
      </c>
      <c r="L1090" s="62">
        <f t="shared" si="344"/>
        <v>0</v>
      </c>
      <c r="M1090" t="s">
        <v>10</v>
      </c>
      <c r="O1090" s="3" t="str">
        <f t="shared" si="361"/>
        <v>E331</v>
      </c>
      <c r="P1090" s="4"/>
      <c r="Q1090" s="245">
        <f t="shared" si="349"/>
        <v>0</v>
      </c>
      <c r="S1090" s="243"/>
      <c r="T1090" s="243"/>
      <c r="V1090" s="243"/>
      <c r="W1090" s="243"/>
      <c r="Y1090" s="243"/>
    </row>
    <row r="1091" spans="1:25" outlineLevel="2" x14ac:dyDescent="0.25">
      <c r="A1091" s="3" t="s">
        <v>166</v>
      </c>
      <c r="B1091" s="3" t="str">
        <f t="shared" si="358"/>
        <v>E331 HYD Str/Impv, Snoq Park-12</v>
      </c>
      <c r="C1091" s="3" t="s">
        <v>9</v>
      </c>
      <c r="D1091" s="3"/>
      <c r="E1091" s="256">
        <v>43830</v>
      </c>
      <c r="F1091" s="61">
        <v>5838128.9000000004</v>
      </c>
      <c r="G1091" s="300">
        <v>3.3599999999999998E-2</v>
      </c>
      <c r="H1091" s="62">
        <v>16346.76</v>
      </c>
      <c r="I1091" s="276">
        <f t="shared" si="359"/>
        <v>5838128.9000000004</v>
      </c>
      <c r="J1091" s="300">
        <v>3.3599999999999998E-2</v>
      </c>
      <c r="K1091" s="61">
        <f t="shared" si="360"/>
        <v>16346.760920000001</v>
      </c>
      <c r="L1091" s="62">
        <f t="shared" si="344"/>
        <v>0</v>
      </c>
      <c r="M1091" t="s">
        <v>10</v>
      </c>
      <c r="O1091" s="3" t="str">
        <f t="shared" si="361"/>
        <v>E331</v>
      </c>
      <c r="P1091" s="4"/>
      <c r="Q1091" s="245">
        <f t="shared" si="349"/>
        <v>0</v>
      </c>
      <c r="S1091" s="243"/>
      <c r="T1091" s="243"/>
      <c r="V1091" s="243"/>
      <c r="W1091" s="243"/>
      <c r="Y1091" s="243"/>
    </row>
    <row r="1092" spans="1:25" outlineLevel="2" x14ac:dyDescent="0.25">
      <c r="A1092" s="3" t="s">
        <v>166</v>
      </c>
      <c r="B1092" s="3" t="str">
        <f t="shared" si="358"/>
        <v>E331 HYD Str/Impv, Snoq Park-1</v>
      </c>
      <c r="C1092" s="3" t="s">
        <v>9</v>
      </c>
      <c r="D1092" s="3"/>
      <c r="E1092" s="256">
        <v>43861</v>
      </c>
      <c r="F1092" s="61">
        <v>5838128.9000000004</v>
      </c>
      <c r="G1092" s="300">
        <v>3.3599999999999998E-2</v>
      </c>
      <c r="H1092" s="62">
        <v>16346.76</v>
      </c>
      <c r="I1092" s="276">
        <f t="shared" si="359"/>
        <v>5838128.9000000004</v>
      </c>
      <c r="J1092" s="300">
        <v>3.3599999999999998E-2</v>
      </c>
      <c r="K1092" s="61">
        <f t="shared" si="360"/>
        <v>16346.760920000001</v>
      </c>
      <c r="L1092" s="62">
        <f t="shared" si="344"/>
        <v>0</v>
      </c>
      <c r="M1092" t="s">
        <v>10</v>
      </c>
      <c r="O1092" s="3" t="str">
        <f t="shared" si="361"/>
        <v>E331</v>
      </c>
      <c r="P1092" s="4"/>
      <c r="Q1092" s="245">
        <f t="shared" si="349"/>
        <v>0</v>
      </c>
      <c r="S1092" s="243"/>
      <c r="T1092" s="243"/>
      <c r="V1092" s="243"/>
      <c r="W1092" s="243"/>
      <c r="Y1092" s="243"/>
    </row>
    <row r="1093" spans="1:25" outlineLevel="2" x14ac:dyDescent="0.25">
      <c r="A1093" s="3" t="s">
        <v>166</v>
      </c>
      <c r="B1093" s="3" t="str">
        <f t="shared" si="358"/>
        <v>E331 HYD Str/Impv, Snoq Park-2</v>
      </c>
      <c r="C1093" s="3" t="s">
        <v>9</v>
      </c>
      <c r="D1093" s="3"/>
      <c r="E1093" s="256">
        <v>43889</v>
      </c>
      <c r="F1093" s="61">
        <v>5838128.9000000004</v>
      </c>
      <c r="G1093" s="300">
        <v>3.3599999999999998E-2</v>
      </c>
      <c r="H1093" s="62">
        <v>16346.76</v>
      </c>
      <c r="I1093" s="276">
        <f t="shared" si="359"/>
        <v>5838128.9000000004</v>
      </c>
      <c r="J1093" s="300">
        <v>3.3599999999999998E-2</v>
      </c>
      <c r="K1093" s="61">
        <f t="shared" si="360"/>
        <v>16346.760920000001</v>
      </c>
      <c r="L1093" s="62">
        <f t="shared" si="344"/>
        <v>0</v>
      </c>
      <c r="M1093" t="s">
        <v>10</v>
      </c>
      <c r="O1093" s="3" t="str">
        <f t="shared" si="361"/>
        <v>E331</v>
      </c>
      <c r="P1093" s="4"/>
      <c r="Q1093" s="245">
        <f t="shared" si="349"/>
        <v>0</v>
      </c>
      <c r="S1093" s="243"/>
      <c r="T1093" s="243"/>
      <c r="V1093" s="243"/>
      <c r="W1093" s="243"/>
      <c r="Y1093" s="243"/>
    </row>
    <row r="1094" spans="1:25" outlineLevel="2" x14ac:dyDescent="0.25">
      <c r="A1094" s="3" t="s">
        <v>166</v>
      </c>
      <c r="B1094" s="3" t="str">
        <f t="shared" si="358"/>
        <v>E331 HYD Str/Impv, Snoq Park-3</v>
      </c>
      <c r="C1094" s="3" t="s">
        <v>9</v>
      </c>
      <c r="D1094" s="3"/>
      <c r="E1094" s="256">
        <v>43921</v>
      </c>
      <c r="F1094" s="61">
        <v>5838128.9000000004</v>
      </c>
      <c r="G1094" s="300">
        <v>3.3599999999999998E-2</v>
      </c>
      <c r="H1094" s="62">
        <v>16346.76</v>
      </c>
      <c r="I1094" s="276">
        <f t="shared" si="359"/>
        <v>5838128.9000000004</v>
      </c>
      <c r="J1094" s="300">
        <v>3.3599999999999998E-2</v>
      </c>
      <c r="K1094" s="61">
        <f t="shared" si="360"/>
        <v>16346.760920000001</v>
      </c>
      <c r="L1094" s="62">
        <f t="shared" si="344"/>
        <v>0</v>
      </c>
      <c r="M1094" t="s">
        <v>10</v>
      </c>
      <c r="O1094" s="3" t="str">
        <f t="shared" si="361"/>
        <v>E331</v>
      </c>
      <c r="P1094" s="4"/>
      <c r="Q1094" s="245">
        <f t="shared" si="349"/>
        <v>0</v>
      </c>
      <c r="S1094" s="243"/>
      <c r="T1094" s="243"/>
      <c r="V1094" s="243"/>
      <c r="W1094" s="243"/>
      <c r="Y1094" s="243"/>
    </row>
    <row r="1095" spans="1:25" outlineLevel="2" x14ac:dyDescent="0.25">
      <c r="A1095" s="3" t="s">
        <v>166</v>
      </c>
      <c r="B1095" s="3" t="str">
        <f t="shared" si="358"/>
        <v>E331 HYD Str/Impv, Snoq Park-4</v>
      </c>
      <c r="C1095" s="3" t="s">
        <v>9</v>
      </c>
      <c r="D1095" s="3"/>
      <c r="E1095" s="256">
        <v>43951</v>
      </c>
      <c r="F1095" s="61">
        <v>5838128.9000000004</v>
      </c>
      <c r="G1095" s="300">
        <v>3.3599999999999998E-2</v>
      </c>
      <c r="H1095" s="62">
        <v>16346.76</v>
      </c>
      <c r="I1095" s="276">
        <f t="shared" si="359"/>
        <v>5838128.9000000004</v>
      </c>
      <c r="J1095" s="300">
        <v>3.3599999999999998E-2</v>
      </c>
      <c r="K1095" s="61">
        <f t="shared" si="360"/>
        <v>16346.760920000001</v>
      </c>
      <c r="L1095" s="62">
        <f t="shared" si="344"/>
        <v>0</v>
      </c>
      <c r="M1095" t="s">
        <v>10</v>
      </c>
      <c r="O1095" s="3" t="str">
        <f t="shared" si="361"/>
        <v>E331</v>
      </c>
      <c r="P1095" s="4"/>
      <c r="Q1095" s="245">
        <f t="shared" si="349"/>
        <v>0</v>
      </c>
      <c r="S1095" s="243"/>
      <c r="T1095" s="243"/>
      <c r="V1095" s="243"/>
      <c r="W1095" s="243"/>
      <c r="Y1095" s="243"/>
    </row>
    <row r="1096" spans="1:25" outlineLevel="2" x14ac:dyDescent="0.25">
      <c r="A1096" s="3" t="s">
        <v>166</v>
      </c>
      <c r="B1096" s="3" t="str">
        <f t="shared" si="358"/>
        <v>E331 HYD Str/Impv, Snoq Park-5</v>
      </c>
      <c r="C1096" s="3" t="s">
        <v>9</v>
      </c>
      <c r="D1096" s="3"/>
      <c r="E1096" s="256">
        <v>43982</v>
      </c>
      <c r="F1096" s="61">
        <v>5838128.9000000004</v>
      </c>
      <c r="G1096" s="300">
        <v>3.3599999999999998E-2</v>
      </c>
      <c r="H1096" s="62">
        <v>16346.76</v>
      </c>
      <c r="I1096" s="276">
        <f t="shared" si="359"/>
        <v>5838128.9000000004</v>
      </c>
      <c r="J1096" s="300">
        <v>3.3599999999999998E-2</v>
      </c>
      <c r="K1096" s="61">
        <f t="shared" si="360"/>
        <v>16346.760920000001</v>
      </c>
      <c r="L1096" s="62">
        <f t="shared" si="344"/>
        <v>0</v>
      </c>
      <c r="M1096" t="s">
        <v>10</v>
      </c>
      <c r="O1096" s="3" t="str">
        <f t="shared" si="361"/>
        <v>E331</v>
      </c>
      <c r="P1096" s="4"/>
      <c r="Q1096" s="245">
        <f t="shared" si="349"/>
        <v>0</v>
      </c>
      <c r="S1096" s="243"/>
      <c r="T1096" s="243"/>
      <c r="V1096" s="243"/>
      <c r="W1096" s="243"/>
      <c r="Y1096" s="243"/>
    </row>
    <row r="1097" spans="1:25" outlineLevel="2" x14ac:dyDescent="0.25">
      <c r="A1097" s="3" t="s">
        <v>166</v>
      </c>
      <c r="B1097" s="3" t="str">
        <f t="shared" si="358"/>
        <v>E331 HYD Str/Impv, Snoq Park-6</v>
      </c>
      <c r="C1097" s="3" t="s">
        <v>9</v>
      </c>
      <c r="D1097" s="3"/>
      <c r="E1097" s="256">
        <v>44012</v>
      </c>
      <c r="F1097" s="61">
        <v>5838128.9000000004</v>
      </c>
      <c r="G1097" s="300">
        <v>3.3599999999999998E-2</v>
      </c>
      <c r="H1097" s="62">
        <v>16346.76</v>
      </c>
      <c r="I1097" s="276">
        <f t="shared" si="359"/>
        <v>5838128.9000000004</v>
      </c>
      <c r="J1097" s="300">
        <v>3.3599999999999998E-2</v>
      </c>
      <c r="K1097" s="61">
        <f t="shared" si="360"/>
        <v>16346.760920000001</v>
      </c>
      <c r="L1097" s="62">
        <f t="shared" si="344"/>
        <v>0</v>
      </c>
      <c r="M1097" t="s">
        <v>10</v>
      </c>
      <c r="O1097" s="3" t="str">
        <f t="shared" si="361"/>
        <v>E331</v>
      </c>
      <c r="P1097" s="4"/>
      <c r="Q1097" s="245">
        <f t="shared" si="349"/>
        <v>5838128.9000000004</v>
      </c>
      <c r="S1097" s="243">
        <f>AVERAGE(F1086:F1097)-F1097</f>
        <v>0</v>
      </c>
      <c r="T1097" s="243">
        <f>AVERAGE(I1086:I1097)-I1097</f>
        <v>0</v>
      </c>
      <c r="V1097" s="243"/>
      <c r="W1097" s="243"/>
      <c r="Y1097" s="243"/>
    </row>
    <row r="1098" spans="1:25" ht="15.75" outlineLevel="1" thickBot="1" x14ac:dyDescent="0.3">
      <c r="A1098" s="5" t="s">
        <v>167</v>
      </c>
      <c r="C1098" s="14" t="s">
        <v>153</v>
      </c>
      <c r="E1098" s="255" t="s">
        <v>5</v>
      </c>
      <c r="F1098" s="8"/>
      <c r="G1098" s="299"/>
      <c r="H1098" s="264">
        <f>SUBTOTAL(9,H1086:H1097)</f>
        <v>196161.12000000002</v>
      </c>
      <c r="I1098" s="275"/>
      <c r="J1098" s="299"/>
      <c r="K1098" s="25">
        <f>SUBTOTAL(9,K1086:K1097)</f>
        <v>196161.13104000001</v>
      </c>
      <c r="L1098" s="264">
        <f>SUBTOTAL(9,L1086:L1097)</f>
        <v>0</v>
      </c>
      <c r="O1098" s="3" t="str">
        <f>LEFT(A1098,5)</f>
        <v xml:space="preserve">E331 </v>
      </c>
      <c r="P1098" s="4">
        <f>-L1098</f>
        <v>0</v>
      </c>
      <c r="Q1098" s="245">
        <f t="shared" si="349"/>
        <v>0</v>
      </c>
      <c r="S1098" s="243"/>
    </row>
    <row r="1099" spans="1:25" ht="15.75" outlineLevel="2" thickTop="1" x14ac:dyDescent="0.25">
      <c r="A1099" s="3" t="s">
        <v>168</v>
      </c>
      <c r="B1099" s="3" t="str">
        <f t="shared" ref="B1099:B1110" si="362">CONCATENATE(A1099,"-",MONTH(E1099))</f>
        <v>E331 HYD Str/Impv, Snoqualmie 1-7</v>
      </c>
      <c r="C1099" s="3" t="s">
        <v>9</v>
      </c>
      <c r="D1099" s="3"/>
      <c r="E1099" s="256">
        <v>43676</v>
      </c>
      <c r="F1099" s="61">
        <v>12648295.92</v>
      </c>
      <c r="G1099" s="300">
        <v>3.4299999999999997E-2</v>
      </c>
      <c r="H1099" s="62">
        <v>36153.050000000003</v>
      </c>
      <c r="I1099" s="276">
        <f t="shared" ref="I1099:I1110" si="363">VLOOKUP(CONCATENATE(A1099,"-6"),$B$8:$F$2996,5,FALSE)</f>
        <v>12648295.92</v>
      </c>
      <c r="J1099" s="300">
        <v>3.4299999999999997E-2</v>
      </c>
      <c r="K1099" s="59">
        <f t="shared" ref="K1099:K1110" si="364">I1099*J1099/12</f>
        <v>36153.045837999998</v>
      </c>
      <c r="L1099" s="62">
        <f t="shared" si="344"/>
        <v>0</v>
      </c>
      <c r="M1099" t="s">
        <v>10</v>
      </c>
      <c r="O1099" s="3" t="str">
        <f t="shared" ref="O1099:O1110" si="365">LEFT(A1099,4)</f>
        <v>E331</v>
      </c>
      <c r="P1099" s="4"/>
      <c r="Q1099" s="245">
        <f t="shared" si="349"/>
        <v>0</v>
      </c>
      <c r="S1099" s="243"/>
      <c r="T1099" s="243"/>
      <c r="V1099" s="243"/>
      <c r="W1099" s="243"/>
      <c r="Y1099" s="243"/>
    </row>
    <row r="1100" spans="1:25" outlineLevel="2" x14ac:dyDescent="0.25">
      <c r="A1100" s="3" t="s">
        <v>168</v>
      </c>
      <c r="B1100" s="3" t="str">
        <f t="shared" si="362"/>
        <v>E331 HYD Str/Impv, Snoqualmie 1-8</v>
      </c>
      <c r="C1100" s="3" t="s">
        <v>9</v>
      </c>
      <c r="D1100" s="3"/>
      <c r="E1100" s="256">
        <v>43708</v>
      </c>
      <c r="F1100" s="61">
        <v>12648295.92</v>
      </c>
      <c r="G1100" s="300">
        <v>3.4299999999999997E-2</v>
      </c>
      <c r="H1100" s="62">
        <v>36153.050000000003</v>
      </c>
      <c r="I1100" s="276">
        <f t="shared" si="363"/>
        <v>12648295.92</v>
      </c>
      <c r="J1100" s="300">
        <v>3.4299999999999997E-2</v>
      </c>
      <c r="K1100" s="61">
        <f t="shared" si="364"/>
        <v>36153.045837999998</v>
      </c>
      <c r="L1100" s="62">
        <f t="shared" si="344"/>
        <v>0</v>
      </c>
      <c r="M1100" t="s">
        <v>10</v>
      </c>
      <c r="O1100" s="3" t="str">
        <f t="shared" si="365"/>
        <v>E331</v>
      </c>
      <c r="P1100" s="4"/>
      <c r="Q1100" s="245">
        <f t="shared" si="349"/>
        <v>0</v>
      </c>
      <c r="S1100" s="243"/>
      <c r="T1100" s="243"/>
      <c r="V1100" s="243"/>
      <c r="W1100" s="243"/>
      <c r="Y1100" s="243"/>
    </row>
    <row r="1101" spans="1:25" outlineLevel="2" x14ac:dyDescent="0.25">
      <c r="A1101" s="3" t="s">
        <v>168</v>
      </c>
      <c r="B1101" s="3" t="str">
        <f t="shared" si="362"/>
        <v>E331 HYD Str/Impv, Snoqualmie 1-9</v>
      </c>
      <c r="C1101" s="3" t="s">
        <v>9</v>
      </c>
      <c r="D1101" s="3"/>
      <c r="E1101" s="256">
        <v>43738</v>
      </c>
      <c r="F1101" s="61">
        <v>12648295.92</v>
      </c>
      <c r="G1101" s="300">
        <v>3.4299999999999997E-2</v>
      </c>
      <c r="H1101" s="62">
        <v>36153.050000000003</v>
      </c>
      <c r="I1101" s="276">
        <f t="shared" si="363"/>
        <v>12648295.92</v>
      </c>
      <c r="J1101" s="300">
        <v>3.4299999999999997E-2</v>
      </c>
      <c r="K1101" s="61">
        <f t="shared" si="364"/>
        <v>36153.045837999998</v>
      </c>
      <c r="L1101" s="62">
        <f t="shared" si="344"/>
        <v>0</v>
      </c>
      <c r="M1101" t="s">
        <v>10</v>
      </c>
      <c r="O1101" s="3" t="str">
        <f t="shared" si="365"/>
        <v>E331</v>
      </c>
      <c r="P1101" s="4"/>
      <c r="Q1101" s="245">
        <f t="shared" si="349"/>
        <v>0</v>
      </c>
      <c r="S1101" s="243"/>
      <c r="T1101" s="243"/>
      <c r="V1101" s="243"/>
      <c r="W1101" s="243"/>
      <c r="Y1101" s="243"/>
    </row>
    <row r="1102" spans="1:25" outlineLevel="2" x14ac:dyDescent="0.25">
      <c r="A1102" s="3" t="s">
        <v>168</v>
      </c>
      <c r="B1102" s="3" t="str">
        <f t="shared" si="362"/>
        <v>E331 HYD Str/Impv, Snoqualmie 1-10</v>
      </c>
      <c r="C1102" s="3" t="s">
        <v>9</v>
      </c>
      <c r="D1102" s="3"/>
      <c r="E1102" s="256">
        <v>43769</v>
      </c>
      <c r="F1102" s="61">
        <v>12648295.92</v>
      </c>
      <c r="G1102" s="300">
        <v>3.4299999999999997E-2</v>
      </c>
      <c r="H1102" s="62">
        <v>36153.050000000003</v>
      </c>
      <c r="I1102" s="276">
        <f t="shared" si="363"/>
        <v>12648295.92</v>
      </c>
      <c r="J1102" s="300">
        <v>3.4299999999999997E-2</v>
      </c>
      <c r="K1102" s="61">
        <f t="shared" si="364"/>
        <v>36153.045837999998</v>
      </c>
      <c r="L1102" s="62">
        <f t="shared" si="344"/>
        <v>0</v>
      </c>
      <c r="M1102" t="s">
        <v>10</v>
      </c>
      <c r="O1102" s="3" t="str">
        <f t="shared" si="365"/>
        <v>E331</v>
      </c>
      <c r="P1102" s="4"/>
      <c r="Q1102" s="245">
        <f t="shared" si="349"/>
        <v>0</v>
      </c>
      <c r="S1102" s="243"/>
      <c r="T1102" s="243"/>
      <c r="V1102" s="243"/>
      <c r="W1102" s="243"/>
      <c r="Y1102" s="243"/>
    </row>
    <row r="1103" spans="1:25" outlineLevel="2" x14ac:dyDescent="0.25">
      <c r="A1103" s="3" t="s">
        <v>168</v>
      </c>
      <c r="B1103" s="3" t="str">
        <f t="shared" si="362"/>
        <v>E331 HYD Str/Impv, Snoqualmie 1-11</v>
      </c>
      <c r="C1103" s="3" t="s">
        <v>9</v>
      </c>
      <c r="D1103" s="3"/>
      <c r="E1103" s="256">
        <v>43799</v>
      </c>
      <c r="F1103" s="61">
        <v>12648295.92</v>
      </c>
      <c r="G1103" s="300">
        <v>3.4299999999999997E-2</v>
      </c>
      <c r="H1103" s="62">
        <v>36153.050000000003</v>
      </c>
      <c r="I1103" s="276">
        <f t="shared" si="363"/>
        <v>12648295.92</v>
      </c>
      <c r="J1103" s="300">
        <v>3.4299999999999997E-2</v>
      </c>
      <c r="K1103" s="61">
        <f t="shared" si="364"/>
        <v>36153.045837999998</v>
      </c>
      <c r="L1103" s="62">
        <f t="shared" si="344"/>
        <v>0</v>
      </c>
      <c r="M1103" t="s">
        <v>10</v>
      </c>
      <c r="O1103" s="3" t="str">
        <f t="shared" si="365"/>
        <v>E331</v>
      </c>
      <c r="P1103" s="4"/>
      <c r="Q1103" s="245">
        <f t="shared" si="349"/>
        <v>0</v>
      </c>
      <c r="S1103" s="243"/>
      <c r="T1103" s="243"/>
      <c r="V1103" s="243"/>
      <c r="W1103" s="243"/>
      <c r="Y1103" s="243"/>
    </row>
    <row r="1104" spans="1:25" outlineLevel="2" x14ac:dyDescent="0.25">
      <c r="A1104" s="3" t="s">
        <v>168</v>
      </c>
      <c r="B1104" s="3" t="str">
        <f t="shared" si="362"/>
        <v>E331 HYD Str/Impv, Snoqualmie 1-12</v>
      </c>
      <c r="C1104" s="3" t="s">
        <v>9</v>
      </c>
      <c r="D1104" s="3"/>
      <c r="E1104" s="256">
        <v>43830</v>
      </c>
      <c r="F1104" s="61">
        <v>12648295.92</v>
      </c>
      <c r="G1104" s="300">
        <v>3.4299999999999997E-2</v>
      </c>
      <c r="H1104" s="62">
        <v>36153.050000000003</v>
      </c>
      <c r="I1104" s="276">
        <f t="shared" si="363"/>
        <v>12648295.92</v>
      </c>
      <c r="J1104" s="300">
        <v>3.4299999999999997E-2</v>
      </c>
      <c r="K1104" s="61">
        <f t="shared" si="364"/>
        <v>36153.045837999998</v>
      </c>
      <c r="L1104" s="62">
        <f t="shared" si="344"/>
        <v>0</v>
      </c>
      <c r="M1104" t="s">
        <v>10</v>
      </c>
      <c r="O1104" s="3" t="str">
        <f t="shared" si="365"/>
        <v>E331</v>
      </c>
      <c r="P1104" s="4"/>
      <c r="Q1104" s="245">
        <f t="shared" si="349"/>
        <v>0</v>
      </c>
      <c r="S1104" s="243"/>
      <c r="T1104" s="243"/>
      <c r="V1104" s="243"/>
      <c r="W1104" s="243"/>
      <c r="Y1104" s="243"/>
    </row>
    <row r="1105" spans="1:25" outlineLevel="2" x14ac:dyDescent="0.25">
      <c r="A1105" s="3" t="s">
        <v>168</v>
      </c>
      <c r="B1105" s="3" t="str">
        <f t="shared" si="362"/>
        <v>E331 HYD Str/Impv, Snoqualmie 1-1</v>
      </c>
      <c r="C1105" s="3" t="s">
        <v>9</v>
      </c>
      <c r="D1105" s="3"/>
      <c r="E1105" s="256">
        <v>43861</v>
      </c>
      <c r="F1105" s="61">
        <v>12648295.92</v>
      </c>
      <c r="G1105" s="300">
        <v>3.4299999999999997E-2</v>
      </c>
      <c r="H1105" s="62">
        <v>36153.050000000003</v>
      </c>
      <c r="I1105" s="276">
        <f t="shared" si="363"/>
        <v>12648295.92</v>
      </c>
      <c r="J1105" s="300">
        <v>3.4299999999999997E-2</v>
      </c>
      <c r="K1105" s="61">
        <f t="shared" si="364"/>
        <v>36153.045837999998</v>
      </c>
      <c r="L1105" s="62">
        <f t="shared" si="344"/>
        <v>0</v>
      </c>
      <c r="M1105" t="s">
        <v>10</v>
      </c>
      <c r="O1105" s="3" t="str">
        <f t="shared" si="365"/>
        <v>E331</v>
      </c>
      <c r="P1105" s="4"/>
      <c r="Q1105" s="245">
        <f t="shared" si="349"/>
        <v>0</v>
      </c>
      <c r="S1105" s="243"/>
      <c r="T1105" s="243"/>
      <c r="V1105" s="243"/>
      <c r="W1105" s="243"/>
      <c r="Y1105" s="243"/>
    </row>
    <row r="1106" spans="1:25" outlineLevel="2" x14ac:dyDescent="0.25">
      <c r="A1106" s="3" t="s">
        <v>168</v>
      </c>
      <c r="B1106" s="3" t="str">
        <f t="shared" si="362"/>
        <v>E331 HYD Str/Impv, Snoqualmie 1-2</v>
      </c>
      <c r="C1106" s="3" t="s">
        <v>9</v>
      </c>
      <c r="D1106" s="3"/>
      <c r="E1106" s="256">
        <v>43889</v>
      </c>
      <c r="F1106" s="61">
        <v>12648295.92</v>
      </c>
      <c r="G1106" s="300">
        <v>3.4299999999999997E-2</v>
      </c>
      <c r="H1106" s="62">
        <v>36153.050000000003</v>
      </c>
      <c r="I1106" s="276">
        <f t="shared" si="363"/>
        <v>12648295.92</v>
      </c>
      <c r="J1106" s="300">
        <v>3.4299999999999997E-2</v>
      </c>
      <c r="K1106" s="61">
        <f t="shared" si="364"/>
        <v>36153.045837999998</v>
      </c>
      <c r="L1106" s="62">
        <f t="shared" si="344"/>
        <v>0</v>
      </c>
      <c r="M1106" t="s">
        <v>10</v>
      </c>
      <c r="O1106" s="3" t="str">
        <f t="shared" si="365"/>
        <v>E331</v>
      </c>
      <c r="P1106" s="4"/>
      <c r="Q1106" s="245">
        <f t="shared" si="349"/>
        <v>0</v>
      </c>
      <c r="S1106" s="243"/>
      <c r="T1106" s="243"/>
      <c r="V1106" s="243"/>
      <c r="W1106" s="243"/>
      <c r="Y1106" s="243"/>
    </row>
    <row r="1107" spans="1:25" outlineLevel="2" x14ac:dyDescent="0.25">
      <c r="A1107" s="3" t="s">
        <v>168</v>
      </c>
      <c r="B1107" s="3" t="str">
        <f t="shared" si="362"/>
        <v>E331 HYD Str/Impv, Snoqualmie 1-3</v>
      </c>
      <c r="C1107" s="3" t="s">
        <v>9</v>
      </c>
      <c r="D1107" s="3"/>
      <c r="E1107" s="256">
        <v>43921</v>
      </c>
      <c r="F1107" s="61">
        <v>12648295.92</v>
      </c>
      <c r="G1107" s="300">
        <v>3.4299999999999997E-2</v>
      </c>
      <c r="H1107" s="62">
        <v>36153.050000000003</v>
      </c>
      <c r="I1107" s="276">
        <f t="shared" si="363"/>
        <v>12648295.92</v>
      </c>
      <c r="J1107" s="300">
        <v>3.4299999999999997E-2</v>
      </c>
      <c r="K1107" s="61">
        <f t="shared" si="364"/>
        <v>36153.045837999998</v>
      </c>
      <c r="L1107" s="62">
        <f t="shared" si="344"/>
        <v>0</v>
      </c>
      <c r="M1107" t="s">
        <v>10</v>
      </c>
      <c r="O1107" s="3" t="str">
        <f t="shared" si="365"/>
        <v>E331</v>
      </c>
      <c r="P1107" s="4"/>
      <c r="Q1107" s="245">
        <f t="shared" si="349"/>
        <v>0</v>
      </c>
      <c r="S1107" s="243"/>
      <c r="T1107" s="243"/>
      <c r="V1107" s="243"/>
      <c r="W1107" s="243"/>
      <c r="Y1107" s="243"/>
    </row>
    <row r="1108" spans="1:25" outlineLevel="2" x14ac:dyDescent="0.25">
      <c r="A1108" s="3" t="s">
        <v>168</v>
      </c>
      <c r="B1108" s="3" t="str">
        <f t="shared" si="362"/>
        <v>E331 HYD Str/Impv, Snoqualmie 1-4</v>
      </c>
      <c r="C1108" s="3" t="s">
        <v>9</v>
      </c>
      <c r="D1108" s="3"/>
      <c r="E1108" s="256">
        <v>43951</v>
      </c>
      <c r="F1108" s="61">
        <v>12648295.92</v>
      </c>
      <c r="G1108" s="300">
        <v>3.4299999999999997E-2</v>
      </c>
      <c r="H1108" s="62">
        <v>36153.050000000003</v>
      </c>
      <c r="I1108" s="276">
        <f t="shared" si="363"/>
        <v>12648295.92</v>
      </c>
      <c r="J1108" s="300">
        <v>3.4299999999999997E-2</v>
      </c>
      <c r="K1108" s="61">
        <f t="shared" si="364"/>
        <v>36153.045837999998</v>
      </c>
      <c r="L1108" s="62">
        <f t="shared" ref="L1108:L1171" si="366">ROUND(K1108-H1108,2)</f>
        <v>0</v>
      </c>
      <c r="M1108" t="s">
        <v>10</v>
      </c>
      <c r="O1108" s="3" t="str">
        <f t="shared" si="365"/>
        <v>E331</v>
      </c>
      <c r="P1108" s="4"/>
      <c r="Q1108" s="245">
        <f t="shared" si="349"/>
        <v>0</v>
      </c>
      <c r="S1108" s="243"/>
      <c r="T1108" s="243"/>
      <c r="V1108" s="243"/>
      <c r="W1108" s="243"/>
      <c r="Y1108" s="243"/>
    </row>
    <row r="1109" spans="1:25" outlineLevel="2" x14ac:dyDescent="0.25">
      <c r="A1109" s="3" t="s">
        <v>168</v>
      </c>
      <c r="B1109" s="3" t="str">
        <f t="shared" si="362"/>
        <v>E331 HYD Str/Impv, Snoqualmie 1-5</v>
      </c>
      <c r="C1109" s="3" t="s">
        <v>9</v>
      </c>
      <c r="D1109" s="3"/>
      <c r="E1109" s="256">
        <v>43982</v>
      </c>
      <c r="F1109" s="61">
        <v>12648295.92</v>
      </c>
      <c r="G1109" s="300">
        <v>3.4299999999999997E-2</v>
      </c>
      <c r="H1109" s="62">
        <v>36153.050000000003</v>
      </c>
      <c r="I1109" s="276">
        <f t="shared" si="363"/>
        <v>12648295.92</v>
      </c>
      <c r="J1109" s="300">
        <v>3.4299999999999997E-2</v>
      </c>
      <c r="K1109" s="61">
        <f t="shared" si="364"/>
        <v>36153.045837999998</v>
      </c>
      <c r="L1109" s="62">
        <f t="shared" si="366"/>
        <v>0</v>
      </c>
      <c r="M1109" t="s">
        <v>10</v>
      </c>
      <c r="O1109" s="3" t="str">
        <f t="shared" si="365"/>
        <v>E331</v>
      </c>
      <c r="P1109" s="4"/>
      <c r="Q1109" s="245">
        <f t="shared" si="349"/>
        <v>0</v>
      </c>
      <c r="S1109" s="243"/>
      <c r="T1109" s="243"/>
      <c r="V1109" s="243"/>
      <c r="W1109" s="243"/>
      <c r="Y1109" s="243"/>
    </row>
    <row r="1110" spans="1:25" outlineLevel="2" x14ac:dyDescent="0.25">
      <c r="A1110" s="3" t="s">
        <v>168</v>
      </c>
      <c r="B1110" s="3" t="str">
        <f t="shared" si="362"/>
        <v>E331 HYD Str/Impv, Snoqualmie 1-6</v>
      </c>
      <c r="C1110" s="3" t="s">
        <v>9</v>
      </c>
      <c r="D1110" s="3"/>
      <c r="E1110" s="256">
        <v>44012</v>
      </c>
      <c r="F1110" s="61">
        <v>12648295.92</v>
      </c>
      <c r="G1110" s="300">
        <v>3.4299999999999997E-2</v>
      </c>
      <c r="H1110" s="62">
        <v>36153.050000000003</v>
      </c>
      <c r="I1110" s="276">
        <f t="shared" si="363"/>
        <v>12648295.92</v>
      </c>
      <c r="J1110" s="300">
        <v>3.4299999999999997E-2</v>
      </c>
      <c r="K1110" s="61">
        <f t="shared" si="364"/>
        <v>36153.045837999998</v>
      </c>
      <c r="L1110" s="62">
        <f t="shared" si="366"/>
        <v>0</v>
      </c>
      <c r="M1110" t="s">
        <v>10</v>
      </c>
      <c r="O1110" s="3" t="str">
        <f t="shared" si="365"/>
        <v>E331</v>
      </c>
      <c r="P1110" s="4"/>
      <c r="Q1110" s="245">
        <f t="shared" si="349"/>
        <v>12648295.92</v>
      </c>
      <c r="S1110" s="243">
        <f>AVERAGE(F1099:F1110)-F1110</f>
        <v>0</v>
      </c>
      <c r="T1110" s="243">
        <f>AVERAGE(I1099:I1110)-I1110</f>
        <v>0</v>
      </c>
      <c r="V1110" s="243"/>
      <c r="W1110" s="243"/>
      <c r="Y1110" s="243"/>
    </row>
    <row r="1111" spans="1:25" ht="15.75" outlineLevel="1" thickBot="1" x14ac:dyDescent="0.3">
      <c r="A1111" s="5" t="s">
        <v>169</v>
      </c>
      <c r="C1111" s="14" t="s">
        <v>153</v>
      </c>
      <c r="E1111" s="255" t="s">
        <v>5</v>
      </c>
      <c r="F1111" s="8"/>
      <c r="G1111" s="299"/>
      <c r="H1111" s="264">
        <f>SUBTOTAL(9,H1099:H1110)</f>
        <v>433836.59999999992</v>
      </c>
      <c r="I1111" s="275"/>
      <c r="J1111" s="299"/>
      <c r="K1111" s="25">
        <f>SUBTOTAL(9,K1099:K1110)</f>
        <v>433836.55005600007</v>
      </c>
      <c r="L1111" s="264">
        <f>SUBTOTAL(9,L1099:L1110)</f>
        <v>0</v>
      </c>
      <c r="O1111" s="3" t="str">
        <f>LEFT(A1111,5)</f>
        <v xml:space="preserve">E331 </v>
      </c>
      <c r="P1111" s="4">
        <f>-L1111</f>
        <v>0</v>
      </c>
      <c r="Q1111" s="245">
        <f t="shared" si="349"/>
        <v>0</v>
      </c>
      <c r="S1111" s="243"/>
    </row>
    <row r="1112" spans="1:25" ht="15.75" outlineLevel="2" thickTop="1" x14ac:dyDescent="0.25">
      <c r="A1112" s="3" t="s">
        <v>170</v>
      </c>
      <c r="B1112" s="3" t="str">
        <f t="shared" ref="B1112:B1123" si="367">CONCATENATE(A1112,"-",MONTH(E1112))</f>
        <v>E331 HYD Str/Impv, UB Koma Kulshan-7</v>
      </c>
      <c r="C1112" s="3" t="s">
        <v>9</v>
      </c>
      <c r="D1112" s="3"/>
      <c r="E1112" s="256">
        <v>43676</v>
      </c>
      <c r="F1112" s="61">
        <v>762025.76</v>
      </c>
      <c r="G1112" s="300">
        <v>1.67E-2</v>
      </c>
      <c r="H1112" s="62">
        <v>1060.48</v>
      </c>
      <c r="I1112" s="276">
        <f t="shared" ref="I1112:I1123" si="368">VLOOKUP(CONCATENATE(A1112,"-6"),$B$8:$F$2996,5,FALSE)</f>
        <v>762025.76</v>
      </c>
      <c r="J1112" s="300">
        <v>1.67E-2</v>
      </c>
      <c r="K1112" s="59">
        <f t="shared" ref="K1112:K1123" si="369">I1112*J1112/12</f>
        <v>1060.4858493333334</v>
      </c>
      <c r="L1112" s="62">
        <f t="shared" si="366"/>
        <v>0.01</v>
      </c>
      <c r="M1112" t="s">
        <v>10</v>
      </c>
      <c r="O1112" s="3" t="str">
        <f t="shared" ref="O1112:O1123" si="370">LEFT(A1112,4)</f>
        <v>E331</v>
      </c>
      <c r="P1112" s="4"/>
      <c r="Q1112" s="245">
        <f t="shared" si="349"/>
        <v>0</v>
      </c>
      <c r="S1112" s="243"/>
      <c r="T1112" s="243"/>
      <c r="V1112" s="243"/>
      <c r="W1112" s="243"/>
      <c r="Y1112" s="243"/>
    </row>
    <row r="1113" spans="1:25" outlineLevel="2" x14ac:dyDescent="0.25">
      <c r="A1113" s="3" t="s">
        <v>170</v>
      </c>
      <c r="B1113" s="3" t="str">
        <f t="shared" si="367"/>
        <v>E331 HYD Str/Impv, UB Koma Kulshan-8</v>
      </c>
      <c r="C1113" s="3" t="s">
        <v>9</v>
      </c>
      <c r="D1113" s="3"/>
      <c r="E1113" s="256">
        <v>43708</v>
      </c>
      <c r="F1113" s="61">
        <v>762025.76</v>
      </c>
      <c r="G1113" s="300">
        <v>1.67E-2</v>
      </c>
      <c r="H1113" s="62">
        <v>1060.48</v>
      </c>
      <c r="I1113" s="276">
        <f t="shared" si="368"/>
        <v>762025.76</v>
      </c>
      <c r="J1113" s="300">
        <v>1.67E-2</v>
      </c>
      <c r="K1113" s="61">
        <f t="shared" si="369"/>
        <v>1060.4858493333334</v>
      </c>
      <c r="L1113" s="62">
        <f t="shared" si="366"/>
        <v>0.01</v>
      </c>
      <c r="M1113" t="s">
        <v>10</v>
      </c>
      <c r="O1113" s="3" t="str">
        <f t="shared" si="370"/>
        <v>E331</v>
      </c>
      <c r="P1113" s="4"/>
      <c r="Q1113" s="245">
        <f t="shared" si="349"/>
        <v>0</v>
      </c>
      <c r="S1113" s="243"/>
      <c r="T1113" s="243"/>
      <c r="V1113" s="243"/>
      <c r="W1113" s="243"/>
      <c r="Y1113" s="243"/>
    </row>
    <row r="1114" spans="1:25" outlineLevel="2" x14ac:dyDescent="0.25">
      <c r="A1114" s="3" t="s">
        <v>170</v>
      </c>
      <c r="B1114" s="3" t="str">
        <f t="shared" si="367"/>
        <v>E331 HYD Str/Impv, UB Koma Kulshan-9</v>
      </c>
      <c r="C1114" s="3" t="s">
        <v>9</v>
      </c>
      <c r="D1114" s="3"/>
      <c r="E1114" s="256">
        <v>43738</v>
      </c>
      <c r="F1114" s="61">
        <v>762025.76</v>
      </c>
      <c r="G1114" s="300">
        <v>1.67E-2</v>
      </c>
      <c r="H1114" s="62">
        <v>1060.48</v>
      </c>
      <c r="I1114" s="276">
        <f t="shared" si="368"/>
        <v>762025.76</v>
      </c>
      <c r="J1114" s="300">
        <v>1.67E-2</v>
      </c>
      <c r="K1114" s="61">
        <f t="shared" si="369"/>
        <v>1060.4858493333334</v>
      </c>
      <c r="L1114" s="62">
        <f t="shared" si="366"/>
        <v>0.01</v>
      </c>
      <c r="M1114" t="s">
        <v>10</v>
      </c>
      <c r="O1114" s="3" t="str">
        <f t="shared" si="370"/>
        <v>E331</v>
      </c>
      <c r="P1114" s="4"/>
      <c r="Q1114" s="245">
        <f t="shared" si="349"/>
        <v>0</v>
      </c>
      <c r="S1114" s="243"/>
      <c r="T1114" s="243"/>
      <c r="V1114" s="243"/>
      <c r="W1114" s="243"/>
      <c r="Y1114" s="243"/>
    </row>
    <row r="1115" spans="1:25" outlineLevel="2" x14ac:dyDescent="0.25">
      <c r="A1115" s="3" t="s">
        <v>170</v>
      </c>
      <c r="B1115" s="3" t="str">
        <f t="shared" si="367"/>
        <v>E331 HYD Str/Impv, UB Koma Kulshan-10</v>
      </c>
      <c r="C1115" s="3" t="s">
        <v>9</v>
      </c>
      <c r="D1115" s="3"/>
      <c r="E1115" s="256">
        <v>43769</v>
      </c>
      <c r="F1115" s="61">
        <v>762025.76</v>
      </c>
      <c r="G1115" s="300">
        <v>1.67E-2</v>
      </c>
      <c r="H1115" s="62">
        <v>1060.48</v>
      </c>
      <c r="I1115" s="276">
        <f t="shared" si="368"/>
        <v>762025.76</v>
      </c>
      <c r="J1115" s="300">
        <v>1.67E-2</v>
      </c>
      <c r="K1115" s="61">
        <f t="shared" si="369"/>
        <v>1060.4858493333334</v>
      </c>
      <c r="L1115" s="62">
        <f t="shared" si="366"/>
        <v>0.01</v>
      </c>
      <c r="M1115" t="s">
        <v>10</v>
      </c>
      <c r="O1115" s="3" t="str">
        <f t="shared" si="370"/>
        <v>E331</v>
      </c>
      <c r="P1115" s="4"/>
      <c r="Q1115" s="245">
        <f t="shared" si="349"/>
        <v>0</v>
      </c>
      <c r="S1115" s="243"/>
      <c r="T1115" s="243"/>
      <c r="V1115" s="243"/>
      <c r="W1115" s="243"/>
      <c r="Y1115" s="243"/>
    </row>
    <row r="1116" spans="1:25" outlineLevel="2" x14ac:dyDescent="0.25">
      <c r="A1116" s="3" t="s">
        <v>170</v>
      </c>
      <c r="B1116" s="3" t="str">
        <f t="shared" si="367"/>
        <v>E331 HYD Str/Impv, UB Koma Kulshan-11</v>
      </c>
      <c r="C1116" s="3" t="s">
        <v>9</v>
      </c>
      <c r="D1116" s="3"/>
      <c r="E1116" s="256">
        <v>43799</v>
      </c>
      <c r="F1116" s="61">
        <v>762025.76</v>
      </c>
      <c r="G1116" s="300">
        <v>1.67E-2</v>
      </c>
      <c r="H1116" s="62">
        <v>1060.48</v>
      </c>
      <c r="I1116" s="276">
        <f t="shared" si="368"/>
        <v>762025.76</v>
      </c>
      <c r="J1116" s="300">
        <v>1.67E-2</v>
      </c>
      <c r="K1116" s="61">
        <f t="shared" si="369"/>
        <v>1060.4858493333334</v>
      </c>
      <c r="L1116" s="62">
        <f t="shared" si="366"/>
        <v>0.01</v>
      </c>
      <c r="M1116" t="s">
        <v>10</v>
      </c>
      <c r="O1116" s="3" t="str">
        <f t="shared" si="370"/>
        <v>E331</v>
      </c>
      <c r="P1116" s="4"/>
      <c r="Q1116" s="245">
        <f t="shared" si="349"/>
        <v>0</v>
      </c>
      <c r="S1116" s="243"/>
      <c r="T1116" s="243"/>
      <c r="V1116" s="243"/>
      <c r="W1116" s="243"/>
      <c r="Y1116" s="243"/>
    </row>
    <row r="1117" spans="1:25" outlineLevel="2" x14ac:dyDescent="0.25">
      <c r="A1117" s="3" t="s">
        <v>170</v>
      </c>
      <c r="B1117" s="3" t="str">
        <f t="shared" si="367"/>
        <v>E331 HYD Str/Impv, UB Koma Kulshan-12</v>
      </c>
      <c r="C1117" s="3" t="s">
        <v>9</v>
      </c>
      <c r="D1117" s="3"/>
      <c r="E1117" s="256">
        <v>43830</v>
      </c>
      <c r="F1117" s="61">
        <v>762025.76</v>
      </c>
      <c r="G1117" s="300">
        <v>1.67E-2</v>
      </c>
      <c r="H1117" s="62">
        <v>1060.48</v>
      </c>
      <c r="I1117" s="276">
        <f t="shared" si="368"/>
        <v>762025.76</v>
      </c>
      <c r="J1117" s="300">
        <v>1.67E-2</v>
      </c>
      <c r="K1117" s="61">
        <f t="shared" si="369"/>
        <v>1060.4858493333334</v>
      </c>
      <c r="L1117" s="62">
        <f t="shared" si="366"/>
        <v>0.01</v>
      </c>
      <c r="M1117" t="s">
        <v>10</v>
      </c>
      <c r="O1117" s="3" t="str">
        <f t="shared" si="370"/>
        <v>E331</v>
      </c>
      <c r="P1117" s="4"/>
      <c r="Q1117" s="245">
        <f t="shared" si="349"/>
        <v>0</v>
      </c>
      <c r="S1117" s="243"/>
      <c r="T1117" s="243"/>
      <c r="V1117" s="243"/>
      <c r="W1117" s="243"/>
      <c r="Y1117" s="243"/>
    </row>
    <row r="1118" spans="1:25" outlineLevel="2" x14ac:dyDescent="0.25">
      <c r="A1118" s="3" t="s">
        <v>170</v>
      </c>
      <c r="B1118" s="3" t="str">
        <f t="shared" si="367"/>
        <v>E331 HYD Str/Impv, UB Koma Kulshan-1</v>
      </c>
      <c r="C1118" s="3" t="s">
        <v>9</v>
      </c>
      <c r="D1118" s="3"/>
      <c r="E1118" s="256">
        <v>43861</v>
      </c>
      <c r="F1118" s="61">
        <v>762025.76</v>
      </c>
      <c r="G1118" s="300">
        <v>1.67E-2</v>
      </c>
      <c r="H1118" s="62">
        <v>1060.48</v>
      </c>
      <c r="I1118" s="276">
        <f t="shared" si="368"/>
        <v>762025.76</v>
      </c>
      <c r="J1118" s="300">
        <v>1.67E-2</v>
      </c>
      <c r="K1118" s="61">
        <f t="shared" si="369"/>
        <v>1060.4858493333334</v>
      </c>
      <c r="L1118" s="62">
        <f t="shared" si="366"/>
        <v>0.01</v>
      </c>
      <c r="M1118" t="s">
        <v>10</v>
      </c>
      <c r="O1118" s="3" t="str">
        <f t="shared" si="370"/>
        <v>E331</v>
      </c>
      <c r="P1118" s="4"/>
      <c r="Q1118" s="245">
        <f t="shared" si="349"/>
        <v>0</v>
      </c>
      <c r="S1118" s="243"/>
      <c r="T1118" s="243"/>
      <c r="V1118" s="243"/>
      <c r="W1118" s="243"/>
      <c r="Y1118" s="243"/>
    </row>
    <row r="1119" spans="1:25" outlineLevel="2" x14ac:dyDescent="0.25">
      <c r="A1119" s="3" t="s">
        <v>170</v>
      </c>
      <c r="B1119" s="3" t="str">
        <f t="shared" si="367"/>
        <v>E331 HYD Str/Impv, UB Koma Kulshan-2</v>
      </c>
      <c r="C1119" s="3" t="s">
        <v>9</v>
      </c>
      <c r="D1119" s="3"/>
      <c r="E1119" s="256">
        <v>43889</v>
      </c>
      <c r="F1119" s="61">
        <v>762025.76</v>
      </c>
      <c r="G1119" s="300">
        <v>1.67E-2</v>
      </c>
      <c r="H1119" s="62">
        <v>1060.48</v>
      </c>
      <c r="I1119" s="276">
        <f t="shared" si="368"/>
        <v>762025.76</v>
      </c>
      <c r="J1119" s="300">
        <v>1.67E-2</v>
      </c>
      <c r="K1119" s="61">
        <f t="shared" si="369"/>
        <v>1060.4858493333334</v>
      </c>
      <c r="L1119" s="62">
        <f t="shared" si="366"/>
        <v>0.01</v>
      </c>
      <c r="M1119" t="s">
        <v>10</v>
      </c>
      <c r="O1119" s="3" t="str">
        <f t="shared" si="370"/>
        <v>E331</v>
      </c>
      <c r="P1119" s="4"/>
      <c r="Q1119" s="245">
        <f t="shared" si="349"/>
        <v>0</v>
      </c>
      <c r="S1119" s="243"/>
      <c r="T1119" s="243"/>
      <c r="V1119" s="243"/>
      <c r="W1119" s="243"/>
      <c r="Y1119" s="243"/>
    </row>
    <row r="1120" spans="1:25" outlineLevel="2" x14ac:dyDescent="0.25">
      <c r="A1120" s="3" t="s">
        <v>170</v>
      </c>
      <c r="B1120" s="3" t="str">
        <f t="shared" si="367"/>
        <v>E331 HYD Str/Impv, UB Koma Kulshan-3</v>
      </c>
      <c r="C1120" s="3" t="s">
        <v>9</v>
      </c>
      <c r="D1120" s="3"/>
      <c r="E1120" s="256">
        <v>43921</v>
      </c>
      <c r="F1120" s="61">
        <v>762025.76</v>
      </c>
      <c r="G1120" s="300">
        <v>1.67E-2</v>
      </c>
      <c r="H1120" s="62">
        <v>1060.48</v>
      </c>
      <c r="I1120" s="276">
        <f t="shared" si="368"/>
        <v>762025.76</v>
      </c>
      <c r="J1120" s="300">
        <v>1.67E-2</v>
      </c>
      <c r="K1120" s="61">
        <f t="shared" si="369"/>
        <v>1060.4858493333334</v>
      </c>
      <c r="L1120" s="62">
        <f t="shared" si="366"/>
        <v>0.01</v>
      </c>
      <c r="M1120" t="s">
        <v>10</v>
      </c>
      <c r="O1120" s="3" t="str">
        <f t="shared" si="370"/>
        <v>E331</v>
      </c>
      <c r="P1120" s="4"/>
      <c r="Q1120" s="245">
        <f t="shared" ref="Q1120:Q1183" si="371">IF(E1120=DATE(2020,6,30),I1120,0)</f>
        <v>0</v>
      </c>
      <c r="S1120" s="243"/>
      <c r="T1120" s="243"/>
      <c r="V1120" s="243"/>
      <c r="W1120" s="243"/>
      <c r="Y1120" s="243"/>
    </row>
    <row r="1121" spans="1:25" outlineLevel="2" x14ac:dyDescent="0.25">
      <c r="A1121" s="3" t="s">
        <v>170</v>
      </c>
      <c r="B1121" s="3" t="str">
        <f t="shared" si="367"/>
        <v>E331 HYD Str/Impv, UB Koma Kulshan-4</v>
      </c>
      <c r="C1121" s="3" t="s">
        <v>9</v>
      </c>
      <c r="D1121" s="3"/>
      <c r="E1121" s="256">
        <v>43951</v>
      </c>
      <c r="F1121" s="61">
        <v>762025.76</v>
      </c>
      <c r="G1121" s="300">
        <v>1.67E-2</v>
      </c>
      <c r="H1121" s="62">
        <v>1060.48</v>
      </c>
      <c r="I1121" s="276">
        <f t="shared" si="368"/>
        <v>762025.76</v>
      </c>
      <c r="J1121" s="300">
        <v>1.67E-2</v>
      </c>
      <c r="K1121" s="61">
        <f t="shared" si="369"/>
        <v>1060.4858493333334</v>
      </c>
      <c r="L1121" s="62">
        <f t="shared" si="366"/>
        <v>0.01</v>
      </c>
      <c r="M1121" t="s">
        <v>10</v>
      </c>
      <c r="O1121" s="3" t="str">
        <f t="shared" si="370"/>
        <v>E331</v>
      </c>
      <c r="P1121" s="4"/>
      <c r="Q1121" s="245">
        <f t="shared" si="371"/>
        <v>0</v>
      </c>
      <c r="S1121" s="243"/>
      <c r="T1121" s="243"/>
      <c r="V1121" s="243"/>
      <c r="W1121" s="243"/>
      <c r="Y1121" s="243"/>
    </row>
    <row r="1122" spans="1:25" outlineLevel="2" x14ac:dyDescent="0.25">
      <c r="A1122" s="3" t="s">
        <v>170</v>
      </c>
      <c r="B1122" s="3" t="str">
        <f t="shared" si="367"/>
        <v>E331 HYD Str/Impv, UB Koma Kulshan-5</v>
      </c>
      <c r="C1122" s="3" t="s">
        <v>9</v>
      </c>
      <c r="D1122" s="3"/>
      <c r="E1122" s="256">
        <v>43982</v>
      </c>
      <c r="F1122" s="61">
        <v>762025.76</v>
      </c>
      <c r="G1122" s="300">
        <v>1.67E-2</v>
      </c>
      <c r="H1122" s="62">
        <v>1060.48</v>
      </c>
      <c r="I1122" s="276">
        <f t="shared" si="368"/>
        <v>762025.76</v>
      </c>
      <c r="J1122" s="300">
        <v>1.67E-2</v>
      </c>
      <c r="K1122" s="61">
        <f t="shared" si="369"/>
        <v>1060.4858493333334</v>
      </c>
      <c r="L1122" s="62">
        <f t="shared" si="366"/>
        <v>0.01</v>
      </c>
      <c r="M1122" t="s">
        <v>10</v>
      </c>
      <c r="O1122" s="3" t="str">
        <f t="shared" si="370"/>
        <v>E331</v>
      </c>
      <c r="P1122" s="4"/>
      <c r="Q1122" s="245">
        <f t="shared" si="371"/>
        <v>0</v>
      </c>
      <c r="S1122" s="243"/>
      <c r="T1122" s="243"/>
      <c r="V1122" s="243"/>
      <c r="W1122" s="243"/>
      <c r="Y1122" s="243"/>
    </row>
    <row r="1123" spans="1:25" outlineLevel="2" x14ac:dyDescent="0.25">
      <c r="A1123" s="3" t="s">
        <v>170</v>
      </c>
      <c r="B1123" s="3" t="str">
        <f t="shared" si="367"/>
        <v>E331 HYD Str/Impv, UB Koma Kulshan-6</v>
      </c>
      <c r="C1123" s="3" t="s">
        <v>9</v>
      </c>
      <c r="D1123" s="3"/>
      <c r="E1123" s="256">
        <v>44012</v>
      </c>
      <c r="F1123" s="61">
        <v>762025.76</v>
      </c>
      <c r="G1123" s="300">
        <v>1.67E-2</v>
      </c>
      <c r="H1123" s="62">
        <v>1060.48</v>
      </c>
      <c r="I1123" s="276">
        <f t="shared" si="368"/>
        <v>762025.76</v>
      </c>
      <c r="J1123" s="300">
        <v>1.67E-2</v>
      </c>
      <c r="K1123" s="61">
        <f t="shared" si="369"/>
        <v>1060.4858493333334</v>
      </c>
      <c r="L1123" s="62">
        <f t="shared" si="366"/>
        <v>0.01</v>
      </c>
      <c r="M1123" t="s">
        <v>10</v>
      </c>
      <c r="O1123" s="3" t="str">
        <f t="shared" si="370"/>
        <v>E331</v>
      </c>
      <c r="P1123" s="4"/>
      <c r="Q1123" s="245">
        <f t="shared" si="371"/>
        <v>762025.76</v>
      </c>
      <c r="S1123" s="243">
        <f>AVERAGE(F1112:F1123)-F1123</f>
        <v>0</v>
      </c>
      <c r="T1123" s="243">
        <f>AVERAGE(I1112:I1123)-I1123</f>
        <v>0</v>
      </c>
      <c r="V1123" s="243"/>
      <c r="W1123" s="243"/>
      <c r="Y1123" s="243"/>
    </row>
    <row r="1124" spans="1:25" ht="15.75" outlineLevel="1" thickBot="1" x14ac:dyDescent="0.3">
      <c r="A1124" s="5" t="s">
        <v>171</v>
      </c>
      <c r="C1124" s="14" t="s">
        <v>153</v>
      </c>
      <c r="E1124" s="255" t="s">
        <v>5</v>
      </c>
      <c r="F1124" s="8"/>
      <c r="G1124" s="299"/>
      <c r="H1124" s="264">
        <f>SUBTOTAL(9,H1112:H1123)</f>
        <v>12725.759999999997</v>
      </c>
      <c r="I1124" s="275"/>
      <c r="J1124" s="299"/>
      <c r="K1124" s="25">
        <f>SUBTOTAL(9,K1112:K1123)</f>
        <v>12725.830192000003</v>
      </c>
      <c r="L1124" s="264">
        <f>SUBTOTAL(9,L1112:L1123)</f>
        <v>0.11999999999999998</v>
      </c>
      <c r="O1124" s="3" t="str">
        <f>LEFT(A1124,5)</f>
        <v xml:space="preserve">E331 </v>
      </c>
      <c r="P1124" s="4">
        <f>-L1124</f>
        <v>-0.11999999999999998</v>
      </c>
      <c r="Q1124" s="245">
        <f t="shared" si="371"/>
        <v>0</v>
      </c>
      <c r="S1124" s="243"/>
    </row>
    <row r="1125" spans="1:25" ht="15.75" outlineLevel="2" thickTop="1" x14ac:dyDescent="0.25">
      <c r="A1125" s="3" t="s">
        <v>172</v>
      </c>
      <c r="B1125" s="3" t="str">
        <f t="shared" ref="B1125:B1136" si="372">CONCATENATE(A1125,"-",MONTH(E1125))</f>
        <v>E331 HYD Str/Impv, Upper Baker-7</v>
      </c>
      <c r="C1125" s="3" t="s">
        <v>9</v>
      </c>
      <c r="D1125" s="3"/>
      <c r="E1125" s="256">
        <v>43676</v>
      </c>
      <c r="F1125" s="61">
        <v>7246612.1699999999</v>
      </c>
      <c r="G1125" s="300">
        <v>1.67E-2</v>
      </c>
      <c r="H1125" s="62">
        <v>10084.870000000001</v>
      </c>
      <c r="I1125" s="276">
        <f t="shared" ref="I1125:I1136" si="373">VLOOKUP(CONCATENATE(A1125,"-6"),$B$8:$F$2996,5,FALSE)</f>
        <v>7636749.3600000003</v>
      </c>
      <c r="J1125" s="300">
        <v>1.67E-2</v>
      </c>
      <c r="K1125" s="59">
        <f t="shared" ref="K1125:K1136" si="374">I1125*J1125/12</f>
        <v>10627.809525999999</v>
      </c>
      <c r="L1125" s="62">
        <f t="shared" si="366"/>
        <v>542.94000000000005</v>
      </c>
      <c r="M1125" t="s">
        <v>10</v>
      </c>
      <c r="O1125" s="3" t="str">
        <f t="shared" ref="O1125:O1136" si="375">LEFT(A1125,4)</f>
        <v>E331</v>
      </c>
      <c r="P1125" s="4"/>
      <c r="Q1125" s="245">
        <f t="shared" si="371"/>
        <v>0</v>
      </c>
      <c r="S1125" s="243"/>
      <c r="T1125" s="243"/>
      <c r="V1125" s="243"/>
      <c r="W1125" s="243"/>
      <c r="Y1125" s="243"/>
    </row>
    <row r="1126" spans="1:25" outlineLevel="2" x14ac:dyDescent="0.25">
      <c r="A1126" s="3" t="s">
        <v>172</v>
      </c>
      <c r="B1126" s="3" t="str">
        <f t="shared" si="372"/>
        <v>E331 HYD Str/Impv, Upper Baker-8</v>
      </c>
      <c r="C1126" s="3" t="s">
        <v>9</v>
      </c>
      <c r="D1126" s="3"/>
      <c r="E1126" s="256">
        <v>43708</v>
      </c>
      <c r="F1126" s="61">
        <v>7246612.1699999999</v>
      </c>
      <c r="G1126" s="300">
        <v>1.67E-2</v>
      </c>
      <c r="H1126" s="62">
        <v>10084.870000000001</v>
      </c>
      <c r="I1126" s="276">
        <f t="shared" si="373"/>
        <v>7636749.3600000003</v>
      </c>
      <c r="J1126" s="300">
        <v>1.67E-2</v>
      </c>
      <c r="K1126" s="61">
        <f t="shared" si="374"/>
        <v>10627.809525999999</v>
      </c>
      <c r="L1126" s="62">
        <f t="shared" si="366"/>
        <v>542.94000000000005</v>
      </c>
      <c r="M1126" t="s">
        <v>10</v>
      </c>
      <c r="O1126" s="3" t="str">
        <f t="shared" si="375"/>
        <v>E331</v>
      </c>
      <c r="P1126" s="4"/>
      <c r="Q1126" s="245">
        <f t="shared" si="371"/>
        <v>0</v>
      </c>
      <c r="S1126" s="243"/>
      <c r="T1126" s="243"/>
      <c r="V1126" s="243"/>
      <c r="W1126" s="243"/>
      <c r="Y1126" s="243"/>
    </row>
    <row r="1127" spans="1:25" outlineLevel="2" x14ac:dyDescent="0.25">
      <c r="A1127" s="3" t="s">
        <v>172</v>
      </c>
      <c r="B1127" s="3" t="str">
        <f t="shared" si="372"/>
        <v>E331 HYD Str/Impv, Upper Baker-9</v>
      </c>
      <c r="C1127" s="3" t="s">
        <v>9</v>
      </c>
      <c r="D1127" s="3"/>
      <c r="E1127" s="256">
        <v>43738</v>
      </c>
      <c r="F1127" s="61">
        <v>7433208.5700000003</v>
      </c>
      <c r="G1127" s="300">
        <v>1.67E-2</v>
      </c>
      <c r="H1127" s="62">
        <v>10214.710000000001</v>
      </c>
      <c r="I1127" s="276">
        <f t="shared" si="373"/>
        <v>7636749.3600000003</v>
      </c>
      <c r="J1127" s="300">
        <v>1.67E-2</v>
      </c>
      <c r="K1127" s="61">
        <f t="shared" si="374"/>
        <v>10627.809525999999</v>
      </c>
      <c r="L1127" s="62">
        <f t="shared" si="366"/>
        <v>413.1</v>
      </c>
      <c r="M1127" t="s">
        <v>10</v>
      </c>
      <c r="O1127" s="3" t="str">
        <f t="shared" si="375"/>
        <v>E331</v>
      </c>
      <c r="P1127" s="4"/>
      <c r="Q1127" s="245">
        <f t="shared" si="371"/>
        <v>0</v>
      </c>
      <c r="S1127" s="243"/>
      <c r="T1127" s="243"/>
      <c r="V1127" s="243"/>
      <c r="W1127" s="243"/>
      <c r="Y1127" s="243"/>
    </row>
    <row r="1128" spans="1:25" outlineLevel="2" x14ac:dyDescent="0.25">
      <c r="A1128" s="3" t="s">
        <v>172</v>
      </c>
      <c r="B1128" s="3" t="str">
        <f t="shared" si="372"/>
        <v>E331 HYD Str/Impv, Upper Baker-10</v>
      </c>
      <c r="C1128" s="3" t="s">
        <v>9</v>
      </c>
      <c r="D1128" s="3"/>
      <c r="E1128" s="256">
        <v>43769</v>
      </c>
      <c r="F1128" s="61">
        <v>7433594.7400000002</v>
      </c>
      <c r="G1128" s="300">
        <v>1.67E-2</v>
      </c>
      <c r="H1128" s="62">
        <v>10344.82</v>
      </c>
      <c r="I1128" s="276">
        <f t="shared" si="373"/>
        <v>7636749.3600000003</v>
      </c>
      <c r="J1128" s="300">
        <v>1.67E-2</v>
      </c>
      <c r="K1128" s="61">
        <f t="shared" si="374"/>
        <v>10627.809525999999</v>
      </c>
      <c r="L1128" s="62">
        <f t="shared" si="366"/>
        <v>282.99</v>
      </c>
      <c r="M1128" t="s">
        <v>10</v>
      </c>
      <c r="O1128" s="3" t="str">
        <f t="shared" si="375"/>
        <v>E331</v>
      </c>
      <c r="P1128" s="4"/>
      <c r="Q1128" s="245">
        <f t="shared" si="371"/>
        <v>0</v>
      </c>
      <c r="S1128" s="243"/>
      <c r="T1128" s="243"/>
      <c r="V1128" s="243"/>
      <c r="W1128" s="243"/>
      <c r="Y1128" s="243"/>
    </row>
    <row r="1129" spans="1:25" outlineLevel="2" x14ac:dyDescent="0.25">
      <c r="A1129" s="3" t="s">
        <v>172</v>
      </c>
      <c r="B1129" s="3" t="str">
        <f t="shared" si="372"/>
        <v>E331 HYD Str/Impv, Upper Baker-11</v>
      </c>
      <c r="C1129" s="3" t="s">
        <v>9</v>
      </c>
      <c r="D1129" s="3"/>
      <c r="E1129" s="256">
        <v>43799</v>
      </c>
      <c r="F1129" s="61">
        <v>7433594.7400000002</v>
      </c>
      <c r="G1129" s="300">
        <v>1.67E-2</v>
      </c>
      <c r="H1129" s="62">
        <v>10345.08</v>
      </c>
      <c r="I1129" s="276">
        <f t="shared" si="373"/>
        <v>7636749.3600000003</v>
      </c>
      <c r="J1129" s="300">
        <v>1.67E-2</v>
      </c>
      <c r="K1129" s="61">
        <f t="shared" si="374"/>
        <v>10627.809525999999</v>
      </c>
      <c r="L1129" s="62">
        <f t="shared" si="366"/>
        <v>282.73</v>
      </c>
      <c r="M1129" t="s">
        <v>10</v>
      </c>
      <c r="O1129" s="3" t="str">
        <f t="shared" si="375"/>
        <v>E331</v>
      </c>
      <c r="P1129" s="4"/>
      <c r="Q1129" s="245">
        <f t="shared" si="371"/>
        <v>0</v>
      </c>
      <c r="S1129" s="243"/>
      <c r="T1129" s="243"/>
      <c r="V1129" s="243"/>
      <c r="W1129" s="243"/>
      <c r="Y1129" s="243"/>
    </row>
    <row r="1130" spans="1:25" outlineLevel="2" x14ac:dyDescent="0.25">
      <c r="A1130" s="3" t="s">
        <v>172</v>
      </c>
      <c r="B1130" s="3" t="str">
        <f t="shared" si="372"/>
        <v>E331 HYD Str/Impv, Upper Baker-12</v>
      </c>
      <c r="C1130" s="3" t="s">
        <v>9</v>
      </c>
      <c r="D1130" s="3"/>
      <c r="E1130" s="256">
        <v>43830</v>
      </c>
      <c r="F1130" s="61">
        <v>7436579.0999999996</v>
      </c>
      <c r="G1130" s="300">
        <v>1.67E-2</v>
      </c>
      <c r="H1130" s="62">
        <v>10347.16</v>
      </c>
      <c r="I1130" s="276">
        <f t="shared" si="373"/>
        <v>7636749.3600000003</v>
      </c>
      <c r="J1130" s="300">
        <v>1.67E-2</v>
      </c>
      <c r="K1130" s="61">
        <f t="shared" si="374"/>
        <v>10627.809525999999</v>
      </c>
      <c r="L1130" s="62">
        <f t="shared" si="366"/>
        <v>280.64999999999998</v>
      </c>
      <c r="M1130" t="s">
        <v>10</v>
      </c>
      <c r="O1130" s="3" t="str">
        <f t="shared" si="375"/>
        <v>E331</v>
      </c>
      <c r="P1130" s="4"/>
      <c r="Q1130" s="245">
        <f t="shared" si="371"/>
        <v>0</v>
      </c>
      <c r="S1130" s="243"/>
      <c r="T1130" s="243"/>
      <c r="V1130" s="243"/>
      <c r="W1130" s="243"/>
      <c r="Y1130" s="243"/>
    </row>
    <row r="1131" spans="1:25" outlineLevel="2" x14ac:dyDescent="0.25">
      <c r="A1131" s="3" t="s">
        <v>172</v>
      </c>
      <c r="B1131" s="3" t="str">
        <f t="shared" si="372"/>
        <v>E331 HYD Str/Impv, Upper Baker-1</v>
      </c>
      <c r="C1131" s="3" t="s">
        <v>9</v>
      </c>
      <c r="D1131" s="3"/>
      <c r="E1131" s="256">
        <v>43861</v>
      </c>
      <c r="F1131" s="61">
        <v>7436579.0999999996</v>
      </c>
      <c r="G1131" s="300">
        <v>1.67E-2</v>
      </c>
      <c r="H1131" s="62">
        <v>10349.240000000002</v>
      </c>
      <c r="I1131" s="276">
        <f t="shared" si="373"/>
        <v>7636749.3600000003</v>
      </c>
      <c r="J1131" s="300">
        <v>1.67E-2</v>
      </c>
      <c r="K1131" s="61">
        <f t="shared" si="374"/>
        <v>10627.809525999999</v>
      </c>
      <c r="L1131" s="62">
        <f t="shared" si="366"/>
        <v>278.57</v>
      </c>
      <c r="M1131" t="s">
        <v>10</v>
      </c>
      <c r="O1131" s="3" t="str">
        <f t="shared" si="375"/>
        <v>E331</v>
      </c>
      <c r="P1131" s="4"/>
      <c r="Q1131" s="245">
        <f t="shared" si="371"/>
        <v>0</v>
      </c>
      <c r="S1131" s="243"/>
      <c r="T1131" s="243"/>
      <c r="V1131" s="243"/>
      <c r="W1131" s="243"/>
      <c r="Y1131" s="243"/>
    </row>
    <row r="1132" spans="1:25" outlineLevel="2" x14ac:dyDescent="0.25">
      <c r="A1132" s="3" t="s">
        <v>172</v>
      </c>
      <c r="B1132" s="3" t="str">
        <f t="shared" si="372"/>
        <v>E331 HYD Str/Impv, Upper Baker-2</v>
      </c>
      <c r="C1132" s="3" t="s">
        <v>9</v>
      </c>
      <c r="D1132" s="3"/>
      <c r="E1132" s="256">
        <v>43889</v>
      </c>
      <c r="F1132" s="61">
        <v>7443539.9800000004</v>
      </c>
      <c r="G1132" s="300">
        <v>1.67E-2</v>
      </c>
      <c r="H1132" s="62">
        <v>10354.09</v>
      </c>
      <c r="I1132" s="276">
        <f t="shared" si="373"/>
        <v>7636749.3600000003</v>
      </c>
      <c r="J1132" s="300">
        <v>1.67E-2</v>
      </c>
      <c r="K1132" s="61">
        <f t="shared" si="374"/>
        <v>10627.809525999999</v>
      </c>
      <c r="L1132" s="62">
        <f t="shared" si="366"/>
        <v>273.72000000000003</v>
      </c>
      <c r="M1132" t="s">
        <v>10</v>
      </c>
      <c r="O1132" s="3" t="str">
        <f t="shared" si="375"/>
        <v>E331</v>
      </c>
      <c r="P1132" s="4"/>
      <c r="Q1132" s="245">
        <f t="shared" si="371"/>
        <v>0</v>
      </c>
      <c r="S1132" s="243"/>
      <c r="T1132" s="243"/>
      <c r="V1132" s="243"/>
      <c r="W1132" s="243"/>
      <c r="Y1132" s="243"/>
    </row>
    <row r="1133" spans="1:25" outlineLevel="2" x14ac:dyDescent="0.25">
      <c r="A1133" s="3" t="s">
        <v>172</v>
      </c>
      <c r="B1133" s="3" t="str">
        <f t="shared" si="372"/>
        <v>E331 HYD Str/Impv, Upper Baker-3</v>
      </c>
      <c r="C1133" s="3" t="s">
        <v>9</v>
      </c>
      <c r="D1133" s="3"/>
      <c r="E1133" s="256">
        <v>43921</v>
      </c>
      <c r="F1133" s="61">
        <v>7446191.8300000001</v>
      </c>
      <c r="G1133" s="300">
        <v>1.67E-2</v>
      </c>
      <c r="H1133" s="62">
        <v>10360.780000000001</v>
      </c>
      <c r="I1133" s="276">
        <f t="shared" si="373"/>
        <v>7636749.3600000003</v>
      </c>
      <c r="J1133" s="300">
        <v>1.67E-2</v>
      </c>
      <c r="K1133" s="61">
        <f t="shared" si="374"/>
        <v>10627.809525999999</v>
      </c>
      <c r="L1133" s="62">
        <f t="shared" si="366"/>
        <v>267.02999999999997</v>
      </c>
      <c r="M1133" t="s">
        <v>10</v>
      </c>
      <c r="O1133" s="3" t="str">
        <f t="shared" si="375"/>
        <v>E331</v>
      </c>
      <c r="P1133" s="4"/>
      <c r="Q1133" s="245">
        <f t="shared" si="371"/>
        <v>0</v>
      </c>
      <c r="S1133" s="243"/>
      <c r="T1133" s="243"/>
      <c r="V1133" s="243"/>
      <c r="W1133" s="243"/>
      <c r="Y1133" s="243"/>
    </row>
    <row r="1134" spans="1:25" outlineLevel="2" x14ac:dyDescent="0.25">
      <c r="A1134" s="3" t="s">
        <v>172</v>
      </c>
      <c r="B1134" s="3" t="str">
        <f t="shared" si="372"/>
        <v>E331 HYD Str/Impv, Upper Baker-4</v>
      </c>
      <c r="C1134" s="3" t="s">
        <v>9</v>
      </c>
      <c r="D1134" s="3"/>
      <c r="E1134" s="256">
        <v>43951</v>
      </c>
      <c r="F1134" s="61">
        <v>7446191.8300000001</v>
      </c>
      <c r="G1134" s="300">
        <v>1.67E-2</v>
      </c>
      <c r="H1134" s="62">
        <v>10362.620000000001</v>
      </c>
      <c r="I1134" s="276">
        <f t="shared" si="373"/>
        <v>7636749.3600000003</v>
      </c>
      <c r="J1134" s="300">
        <v>1.67E-2</v>
      </c>
      <c r="K1134" s="61">
        <f t="shared" si="374"/>
        <v>10627.809525999999</v>
      </c>
      <c r="L1134" s="62">
        <f t="shared" si="366"/>
        <v>265.19</v>
      </c>
      <c r="M1134" t="s">
        <v>10</v>
      </c>
      <c r="O1134" s="3" t="str">
        <f t="shared" si="375"/>
        <v>E331</v>
      </c>
      <c r="P1134" s="4"/>
      <c r="Q1134" s="245">
        <f t="shared" si="371"/>
        <v>0</v>
      </c>
      <c r="S1134" s="243"/>
      <c r="T1134" s="243"/>
      <c r="V1134" s="243"/>
      <c r="W1134" s="243"/>
      <c r="Y1134" s="243"/>
    </row>
    <row r="1135" spans="1:25" outlineLevel="2" x14ac:dyDescent="0.25">
      <c r="A1135" s="3" t="s">
        <v>172</v>
      </c>
      <c r="B1135" s="3" t="str">
        <f t="shared" si="372"/>
        <v>E331 HYD Str/Impv, Upper Baker-5</v>
      </c>
      <c r="C1135" s="3" t="s">
        <v>9</v>
      </c>
      <c r="D1135" s="3"/>
      <c r="E1135" s="256">
        <v>43982</v>
      </c>
      <c r="F1135" s="61">
        <v>7636749.3600000003</v>
      </c>
      <c r="G1135" s="300">
        <v>1.67E-2</v>
      </c>
      <c r="H1135" s="62">
        <v>10495.21</v>
      </c>
      <c r="I1135" s="276">
        <f t="shared" si="373"/>
        <v>7636749.3600000003</v>
      </c>
      <c r="J1135" s="300">
        <v>1.67E-2</v>
      </c>
      <c r="K1135" s="61">
        <f t="shared" si="374"/>
        <v>10627.809525999999</v>
      </c>
      <c r="L1135" s="62">
        <f t="shared" si="366"/>
        <v>132.6</v>
      </c>
      <c r="M1135" t="s">
        <v>10</v>
      </c>
      <c r="O1135" s="3" t="str">
        <f t="shared" si="375"/>
        <v>E331</v>
      </c>
      <c r="P1135" s="4"/>
      <c r="Q1135" s="245">
        <f t="shared" si="371"/>
        <v>0</v>
      </c>
      <c r="S1135" s="243"/>
      <c r="T1135" s="243"/>
      <c r="V1135" s="243"/>
      <c r="W1135" s="243"/>
      <c r="Y1135" s="243"/>
    </row>
    <row r="1136" spans="1:25" outlineLevel="2" x14ac:dyDescent="0.25">
      <c r="A1136" s="3" t="s">
        <v>172</v>
      </c>
      <c r="B1136" s="3" t="str">
        <f t="shared" si="372"/>
        <v>E331 HYD Str/Impv, Upper Baker-6</v>
      </c>
      <c r="C1136" s="3" t="s">
        <v>9</v>
      </c>
      <c r="D1136" s="3"/>
      <c r="E1136" s="256">
        <v>44012</v>
      </c>
      <c r="F1136" s="61">
        <v>7636749.3600000003</v>
      </c>
      <c r="G1136" s="300">
        <v>1.67E-2</v>
      </c>
      <c r="H1136" s="62">
        <v>10627.810000000001</v>
      </c>
      <c r="I1136" s="276">
        <f t="shared" si="373"/>
        <v>7636749.3600000003</v>
      </c>
      <c r="J1136" s="300">
        <v>1.67E-2</v>
      </c>
      <c r="K1136" s="61">
        <f t="shared" si="374"/>
        <v>10627.809525999999</v>
      </c>
      <c r="L1136" s="62">
        <f t="shared" si="366"/>
        <v>0</v>
      </c>
      <c r="M1136" t="s">
        <v>10</v>
      </c>
      <c r="O1136" s="3" t="str">
        <f t="shared" si="375"/>
        <v>E331</v>
      </c>
      <c r="P1136" s="4"/>
      <c r="Q1136" s="245">
        <f t="shared" si="371"/>
        <v>7636749.3600000003</v>
      </c>
      <c r="S1136" s="243">
        <f>AVERAGE(F1125:F1136)-F1136</f>
        <v>-197065.78083333373</v>
      </c>
      <c r="T1136" s="243">
        <f>AVERAGE(I1125:I1136)-I1136</f>
        <v>0</v>
      </c>
      <c r="V1136" s="243"/>
      <c r="W1136" s="243"/>
      <c r="Y1136" s="243"/>
    </row>
    <row r="1137" spans="1:25" ht="15.75" outlineLevel="1" thickBot="1" x14ac:dyDescent="0.3">
      <c r="A1137" s="5" t="s">
        <v>173</v>
      </c>
      <c r="C1137" s="14" t="s">
        <v>153</v>
      </c>
      <c r="E1137" s="255" t="s">
        <v>5</v>
      </c>
      <c r="F1137" s="8"/>
      <c r="G1137" s="299"/>
      <c r="H1137" s="264">
        <f>SUBTOTAL(9,H1125:H1136)</f>
        <v>123971.26000000001</v>
      </c>
      <c r="I1137" s="275"/>
      <c r="J1137" s="299"/>
      <c r="K1137" s="25">
        <f>SUBTOTAL(9,K1125:K1136)</f>
        <v>127533.71431199998</v>
      </c>
      <c r="L1137" s="264">
        <f>SUBTOTAL(9,L1125:L1136)</f>
        <v>3562.46</v>
      </c>
      <c r="O1137" s="3" t="str">
        <f>LEFT(A1137,5)</f>
        <v xml:space="preserve">E331 </v>
      </c>
      <c r="P1137" s="4">
        <f>-L1137</f>
        <v>-3562.46</v>
      </c>
      <c r="Q1137" s="245">
        <f t="shared" si="371"/>
        <v>0</v>
      </c>
      <c r="S1137" s="243"/>
    </row>
    <row r="1138" spans="1:25" ht="15.75" outlineLevel="2" thickTop="1" x14ac:dyDescent="0.25">
      <c r="A1138" s="3" t="s">
        <v>174</v>
      </c>
      <c r="B1138" s="3" t="str">
        <f t="shared" ref="B1138:B1149" si="376">CONCATENATE(A1138,"-",MONTH(E1138))</f>
        <v>E332 HYD R/D/W, Snoq 1 - 2013-7</v>
      </c>
      <c r="C1138" s="3" t="s">
        <v>9</v>
      </c>
      <c r="D1138" s="3"/>
      <c r="E1138" s="256">
        <v>43676</v>
      </c>
      <c r="F1138" s="61">
        <v>53553621.439999998</v>
      </c>
      <c r="G1138" s="300">
        <v>3.5499999999999997E-2</v>
      </c>
      <c r="H1138" s="62">
        <v>158429.46000000002</v>
      </c>
      <c r="I1138" s="276">
        <f t="shared" ref="I1138:I1149" si="377">VLOOKUP(CONCATENATE(A1138,"-6"),$B$8:$F$2996,5,FALSE)</f>
        <v>53553621.439999998</v>
      </c>
      <c r="J1138" s="300">
        <v>3.5499999999999997E-2</v>
      </c>
      <c r="K1138" s="59">
        <f t="shared" ref="K1138:K1149" si="378">I1138*J1138/12</f>
        <v>158429.46342666665</v>
      </c>
      <c r="L1138" s="62">
        <f t="shared" si="366"/>
        <v>0</v>
      </c>
      <c r="M1138" t="s">
        <v>10</v>
      </c>
      <c r="O1138" s="3" t="str">
        <f t="shared" ref="O1138:O1149" si="379">LEFT(A1138,4)</f>
        <v>E332</v>
      </c>
      <c r="P1138" s="4"/>
      <c r="Q1138" s="245">
        <f t="shared" si="371"/>
        <v>0</v>
      </c>
      <c r="S1138" s="243"/>
      <c r="T1138" s="243"/>
      <c r="V1138" s="243"/>
      <c r="W1138" s="243"/>
      <c r="Y1138" s="243"/>
    </row>
    <row r="1139" spans="1:25" outlineLevel="2" x14ac:dyDescent="0.25">
      <c r="A1139" s="3" t="s">
        <v>174</v>
      </c>
      <c r="B1139" s="3" t="str">
        <f t="shared" si="376"/>
        <v>E332 HYD R/D/W, Snoq 1 - 2013-8</v>
      </c>
      <c r="C1139" s="3" t="s">
        <v>9</v>
      </c>
      <c r="D1139" s="3"/>
      <c r="E1139" s="256">
        <v>43708</v>
      </c>
      <c r="F1139" s="61">
        <v>53553621.439999998</v>
      </c>
      <c r="G1139" s="300">
        <v>3.5499999999999997E-2</v>
      </c>
      <c r="H1139" s="62">
        <v>158429.46000000002</v>
      </c>
      <c r="I1139" s="276">
        <f t="shared" si="377"/>
        <v>53553621.439999998</v>
      </c>
      <c r="J1139" s="300">
        <v>3.5499999999999997E-2</v>
      </c>
      <c r="K1139" s="61">
        <f t="shared" si="378"/>
        <v>158429.46342666665</v>
      </c>
      <c r="L1139" s="62">
        <f t="shared" si="366"/>
        <v>0</v>
      </c>
      <c r="M1139" t="s">
        <v>10</v>
      </c>
      <c r="O1139" s="3" t="str">
        <f t="shared" si="379"/>
        <v>E332</v>
      </c>
      <c r="P1139" s="4"/>
      <c r="Q1139" s="245">
        <f t="shared" si="371"/>
        <v>0</v>
      </c>
      <c r="S1139" s="243"/>
      <c r="T1139" s="243"/>
      <c r="V1139" s="243"/>
      <c r="W1139" s="243"/>
      <c r="Y1139" s="243"/>
    </row>
    <row r="1140" spans="1:25" outlineLevel="2" x14ac:dyDescent="0.25">
      <c r="A1140" s="3" t="s">
        <v>174</v>
      </c>
      <c r="B1140" s="3" t="str">
        <f t="shared" si="376"/>
        <v>E332 HYD R/D/W, Snoq 1 - 2013-9</v>
      </c>
      <c r="C1140" s="3" t="s">
        <v>9</v>
      </c>
      <c r="D1140" s="3"/>
      <c r="E1140" s="256">
        <v>43738</v>
      </c>
      <c r="F1140" s="61">
        <v>53553621.439999998</v>
      </c>
      <c r="G1140" s="300">
        <v>3.5499999999999997E-2</v>
      </c>
      <c r="H1140" s="62">
        <v>158429.46000000002</v>
      </c>
      <c r="I1140" s="276">
        <f t="shared" si="377"/>
        <v>53553621.439999998</v>
      </c>
      <c r="J1140" s="300">
        <v>3.5499999999999997E-2</v>
      </c>
      <c r="K1140" s="61">
        <f t="shared" si="378"/>
        <v>158429.46342666665</v>
      </c>
      <c r="L1140" s="62">
        <f t="shared" si="366"/>
        <v>0</v>
      </c>
      <c r="M1140" t="s">
        <v>10</v>
      </c>
      <c r="O1140" s="3" t="str">
        <f t="shared" si="379"/>
        <v>E332</v>
      </c>
      <c r="P1140" s="4"/>
      <c r="Q1140" s="245">
        <f t="shared" si="371"/>
        <v>0</v>
      </c>
      <c r="S1140" s="243"/>
      <c r="T1140" s="243"/>
      <c r="V1140" s="243"/>
      <c r="W1140" s="243"/>
      <c r="Y1140" s="243"/>
    </row>
    <row r="1141" spans="1:25" outlineLevel="2" x14ac:dyDescent="0.25">
      <c r="A1141" s="3" t="s">
        <v>174</v>
      </c>
      <c r="B1141" s="3" t="str">
        <f t="shared" si="376"/>
        <v>E332 HYD R/D/W, Snoq 1 - 2013-10</v>
      </c>
      <c r="C1141" s="3" t="s">
        <v>9</v>
      </c>
      <c r="D1141" s="3"/>
      <c r="E1141" s="256">
        <v>43769</v>
      </c>
      <c r="F1141" s="61">
        <v>53553621.439999998</v>
      </c>
      <c r="G1141" s="300">
        <v>3.5499999999999997E-2</v>
      </c>
      <c r="H1141" s="62">
        <v>158429.46000000002</v>
      </c>
      <c r="I1141" s="276">
        <f t="shared" si="377"/>
        <v>53553621.439999998</v>
      </c>
      <c r="J1141" s="300">
        <v>3.5499999999999997E-2</v>
      </c>
      <c r="K1141" s="61">
        <f t="shared" si="378"/>
        <v>158429.46342666665</v>
      </c>
      <c r="L1141" s="62">
        <f t="shared" si="366"/>
        <v>0</v>
      </c>
      <c r="M1141" t="s">
        <v>10</v>
      </c>
      <c r="O1141" s="3" t="str">
        <f t="shared" si="379"/>
        <v>E332</v>
      </c>
      <c r="P1141" s="4"/>
      <c r="Q1141" s="245">
        <f t="shared" si="371"/>
        <v>0</v>
      </c>
      <c r="S1141" s="243"/>
      <c r="T1141" s="243"/>
      <c r="V1141" s="243"/>
      <c r="W1141" s="243"/>
      <c r="Y1141" s="243"/>
    </row>
    <row r="1142" spans="1:25" outlineLevel="2" x14ac:dyDescent="0.25">
      <c r="A1142" s="3" t="s">
        <v>174</v>
      </c>
      <c r="B1142" s="3" t="str">
        <f t="shared" si="376"/>
        <v>E332 HYD R/D/W, Snoq 1 - 2013-11</v>
      </c>
      <c r="C1142" s="3" t="s">
        <v>9</v>
      </c>
      <c r="D1142" s="3"/>
      <c r="E1142" s="256">
        <v>43799</v>
      </c>
      <c r="F1142" s="61">
        <v>53553621.439999998</v>
      </c>
      <c r="G1142" s="300">
        <v>3.5499999999999997E-2</v>
      </c>
      <c r="H1142" s="62">
        <v>158429.46000000002</v>
      </c>
      <c r="I1142" s="276">
        <f t="shared" si="377"/>
        <v>53553621.439999998</v>
      </c>
      <c r="J1142" s="300">
        <v>3.5499999999999997E-2</v>
      </c>
      <c r="K1142" s="61">
        <f t="shared" si="378"/>
        <v>158429.46342666665</v>
      </c>
      <c r="L1142" s="62">
        <f t="shared" si="366"/>
        <v>0</v>
      </c>
      <c r="M1142" t="s">
        <v>10</v>
      </c>
      <c r="O1142" s="3" t="str">
        <f t="shared" si="379"/>
        <v>E332</v>
      </c>
      <c r="P1142" s="4"/>
      <c r="Q1142" s="245">
        <f t="shared" si="371"/>
        <v>0</v>
      </c>
      <c r="S1142" s="243"/>
      <c r="T1142" s="243"/>
      <c r="V1142" s="243"/>
      <c r="W1142" s="243"/>
      <c r="Y1142" s="243"/>
    </row>
    <row r="1143" spans="1:25" outlineLevel="2" x14ac:dyDescent="0.25">
      <c r="A1143" s="3" t="s">
        <v>174</v>
      </c>
      <c r="B1143" s="3" t="str">
        <f t="shared" si="376"/>
        <v>E332 HYD R/D/W, Snoq 1 - 2013-12</v>
      </c>
      <c r="C1143" s="3" t="s">
        <v>9</v>
      </c>
      <c r="D1143" s="3"/>
      <c r="E1143" s="256">
        <v>43830</v>
      </c>
      <c r="F1143" s="61">
        <v>53553621.439999998</v>
      </c>
      <c r="G1143" s="300">
        <v>3.5499999999999997E-2</v>
      </c>
      <c r="H1143" s="62">
        <v>158429.46000000002</v>
      </c>
      <c r="I1143" s="276">
        <f t="shared" si="377"/>
        <v>53553621.439999998</v>
      </c>
      <c r="J1143" s="300">
        <v>3.5499999999999997E-2</v>
      </c>
      <c r="K1143" s="61">
        <f t="shared" si="378"/>
        <v>158429.46342666665</v>
      </c>
      <c r="L1143" s="62">
        <f t="shared" si="366"/>
        <v>0</v>
      </c>
      <c r="M1143" t="s">
        <v>10</v>
      </c>
      <c r="O1143" s="3" t="str">
        <f t="shared" si="379"/>
        <v>E332</v>
      </c>
      <c r="P1143" s="4"/>
      <c r="Q1143" s="245">
        <f t="shared" si="371"/>
        <v>0</v>
      </c>
      <c r="S1143" s="243"/>
      <c r="T1143" s="243"/>
      <c r="V1143" s="243"/>
      <c r="W1143" s="243"/>
      <c r="Y1143" s="243"/>
    </row>
    <row r="1144" spans="1:25" outlineLevel="2" x14ac:dyDescent="0.25">
      <c r="A1144" s="3" t="s">
        <v>174</v>
      </c>
      <c r="B1144" s="3" t="str">
        <f t="shared" si="376"/>
        <v>E332 HYD R/D/W, Snoq 1 - 2013-1</v>
      </c>
      <c r="C1144" s="3" t="s">
        <v>9</v>
      </c>
      <c r="D1144" s="3"/>
      <c r="E1144" s="256">
        <v>43861</v>
      </c>
      <c r="F1144" s="61">
        <v>53553621.439999998</v>
      </c>
      <c r="G1144" s="300">
        <v>3.5499999999999997E-2</v>
      </c>
      <c r="H1144" s="62">
        <v>158429.46000000002</v>
      </c>
      <c r="I1144" s="276">
        <f t="shared" si="377"/>
        <v>53553621.439999998</v>
      </c>
      <c r="J1144" s="300">
        <v>3.5499999999999997E-2</v>
      </c>
      <c r="K1144" s="61">
        <f t="shared" si="378"/>
        <v>158429.46342666665</v>
      </c>
      <c r="L1144" s="62">
        <f t="shared" si="366"/>
        <v>0</v>
      </c>
      <c r="M1144" t="s">
        <v>10</v>
      </c>
      <c r="O1144" s="3" t="str">
        <f t="shared" si="379"/>
        <v>E332</v>
      </c>
      <c r="P1144" s="4"/>
      <c r="Q1144" s="245">
        <f t="shared" si="371"/>
        <v>0</v>
      </c>
      <c r="S1144" s="243"/>
      <c r="T1144" s="243"/>
      <c r="V1144" s="243"/>
      <c r="W1144" s="243"/>
      <c r="Y1144" s="243"/>
    </row>
    <row r="1145" spans="1:25" outlineLevel="2" x14ac:dyDescent="0.25">
      <c r="A1145" s="3" t="s">
        <v>174</v>
      </c>
      <c r="B1145" s="3" t="str">
        <f t="shared" si="376"/>
        <v>E332 HYD R/D/W, Snoq 1 - 2013-2</v>
      </c>
      <c r="C1145" s="3" t="s">
        <v>9</v>
      </c>
      <c r="D1145" s="3"/>
      <c r="E1145" s="256">
        <v>43889</v>
      </c>
      <c r="F1145" s="61">
        <v>53553621.439999998</v>
      </c>
      <c r="G1145" s="300">
        <v>3.5499999999999997E-2</v>
      </c>
      <c r="H1145" s="62">
        <v>158429.46000000002</v>
      </c>
      <c r="I1145" s="276">
        <f t="shared" si="377"/>
        <v>53553621.439999998</v>
      </c>
      <c r="J1145" s="300">
        <v>3.5499999999999997E-2</v>
      </c>
      <c r="K1145" s="61">
        <f t="shared" si="378"/>
        <v>158429.46342666665</v>
      </c>
      <c r="L1145" s="62">
        <f t="shared" si="366"/>
        <v>0</v>
      </c>
      <c r="M1145" t="s">
        <v>10</v>
      </c>
      <c r="O1145" s="3" t="str">
        <f t="shared" si="379"/>
        <v>E332</v>
      </c>
      <c r="P1145" s="4"/>
      <c r="Q1145" s="245">
        <f t="shared" si="371"/>
        <v>0</v>
      </c>
      <c r="S1145" s="243"/>
      <c r="T1145" s="243"/>
      <c r="V1145" s="243"/>
      <c r="W1145" s="243"/>
      <c r="Y1145" s="243"/>
    </row>
    <row r="1146" spans="1:25" outlineLevel="2" x14ac:dyDescent="0.25">
      <c r="A1146" s="3" t="s">
        <v>174</v>
      </c>
      <c r="B1146" s="3" t="str">
        <f t="shared" si="376"/>
        <v>E332 HYD R/D/W, Snoq 1 - 2013-3</v>
      </c>
      <c r="C1146" s="3" t="s">
        <v>9</v>
      </c>
      <c r="D1146" s="3"/>
      <c r="E1146" s="256">
        <v>43921</v>
      </c>
      <c r="F1146" s="61">
        <v>53553621.439999998</v>
      </c>
      <c r="G1146" s="300">
        <v>3.5499999999999997E-2</v>
      </c>
      <c r="H1146" s="62">
        <v>158429.46000000002</v>
      </c>
      <c r="I1146" s="276">
        <f t="shared" si="377"/>
        <v>53553621.439999998</v>
      </c>
      <c r="J1146" s="300">
        <v>3.5499999999999997E-2</v>
      </c>
      <c r="K1146" s="61">
        <f t="shared" si="378"/>
        <v>158429.46342666665</v>
      </c>
      <c r="L1146" s="62">
        <f t="shared" si="366"/>
        <v>0</v>
      </c>
      <c r="M1146" t="s">
        <v>10</v>
      </c>
      <c r="O1146" s="3" t="str">
        <f t="shared" si="379"/>
        <v>E332</v>
      </c>
      <c r="P1146" s="4"/>
      <c r="Q1146" s="245">
        <f t="shared" si="371"/>
        <v>0</v>
      </c>
      <c r="S1146" s="243"/>
      <c r="T1146" s="243"/>
      <c r="V1146" s="243"/>
      <c r="W1146" s="243"/>
      <c r="Y1146" s="243"/>
    </row>
    <row r="1147" spans="1:25" outlineLevel="2" x14ac:dyDescent="0.25">
      <c r="A1147" s="3" t="s">
        <v>174</v>
      </c>
      <c r="B1147" s="3" t="str">
        <f t="shared" si="376"/>
        <v>E332 HYD R/D/W, Snoq 1 - 2013-4</v>
      </c>
      <c r="C1147" s="3" t="s">
        <v>9</v>
      </c>
      <c r="D1147" s="3"/>
      <c r="E1147" s="256">
        <v>43951</v>
      </c>
      <c r="F1147" s="61">
        <v>53553621.439999998</v>
      </c>
      <c r="G1147" s="300">
        <v>3.5499999999999997E-2</v>
      </c>
      <c r="H1147" s="62">
        <v>158429.46000000002</v>
      </c>
      <c r="I1147" s="276">
        <f t="shared" si="377"/>
        <v>53553621.439999998</v>
      </c>
      <c r="J1147" s="300">
        <v>3.5499999999999997E-2</v>
      </c>
      <c r="K1147" s="61">
        <f t="shared" si="378"/>
        <v>158429.46342666665</v>
      </c>
      <c r="L1147" s="62">
        <f t="shared" si="366"/>
        <v>0</v>
      </c>
      <c r="M1147" t="s">
        <v>10</v>
      </c>
      <c r="O1147" s="3" t="str">
        <f t="shared" si="379"/>
        <v>E332</v>
      </c>
      <c r="P1147" s="4"/>
      <c r="Q1147" s="245">
        <f t="shared" si="371"/>
        <v>0</v>
      </c>
      <c r="S1147" s="243"/>
      <c r="T1147" s="243"/>
      <c r="V1147" s="243"/>
      <c r="W1147" s="243"/>
      <c r="Y1147" s="243"/>
    </row>
    <row r="1148" spans="1:25" outlineLevel="2" x14ac:dyDescent="0.25">
      <c r="A1148" s="3" t="s">
        <v>174</v>
      </c>
      <c r="B1148" s="3" t="str">
        <f t="shared" si="376"/>
        <v>E332 HYD R/D/W, Snoq 1 - 2013-5</v>
      </c>
      <c r="C1148" s="3" t="s">
        <v>9</v>
      </c>
      <c r="D1148" s="3"/>
      <c r="E1148" s="256">
        <v>43982</v>
      </c>
      <c r="F1148" s="61">
        <v>53553621.439999998</v>
      </c>
      <c r="G1148" s="300">
        <v>3.5499999999999997E-2</v>
      </c>
      <c r="H1148" s="62">
        <v>158429.46000000002</v>
      </c>
      <c r="I1148" s="276">
        <f t="shared" si="377"/>
        <v>53553621.439999998</v>
      </c>
      <c r="J1148" s="300">
        <v>3.5499999999999997E-2</v>
      </c>
      <c r="K1148" s="61">
        <f t="shared" si="378"/>
        <v>158429.46342666665</v>
      </c>
      <c r="L1148" s="62">
        <f t="shared" si="366"/>
        <v>0</v>
      </c>
      <c r="M1148" t="s">
        <v>10</v>
      </c>
      <c r="O1148" s="3" t="str">
        <f t="shared" si="379"/>
        <v>E332</v>
      </c>
      <c r="P1148" s="4"/>
      <c r="Q1148" s="245">
        <f t="shared" si="371"/>
        <v>0</v>
      </c>
      <c r="S1148" s="243"/>
      <c r="T1148" s="243"/>
      <c r="V1148" s="243"/>
      <c r="W1148" s="243"/>
      <c r="Y1148" s="243"/>
    </row>
    <row r="1149" spans="1:25" outlineLevel="2" x14ac:dyDescent="0.25">
      <c r="A1149" s="3" t="s">
        <v>174</v>
      </c>
      <c r="B1149" s="3" t="str">
        <f t="shared" si="376"/>
        <v>E332 HYD R/D/W, Snoq 1 - 2013-6</v>
      </c>
      <c r="C1149" s="3" t="s">
        <v>9</v>
      </c>
      <c r="D1149" s="3"/>
      <c r="E1149" s="256">
        <v>44012</v>
      </c>
      <c r="F1149" s="61">
        <v>53553621.439999998</v>
      </c>
      <c r="G1149" s="300">
        <v>3.5499999999999997E-2</v>
      </c>
      <c r="H1149" s="62">
        <v>158429.46000000002</v>
      </c>
      <c r="I1149" s="276">
        <f t="shared" si="377"/>
        <v>53553621.439999998</v>
      </c>
      <c r="J1149" s="300">
        <v>3.5499999999999997E-2</v>
      </c>
      <c r="K1149" s="61">
        <f t="shared" si="378"/>
        <v>158429.46342666665</v>
      </c>
      <c r="L1149" s="62">
        <f t="shared" si="366"/>
        <v>0</v>
      </c>
      <c r="M1149" t="s">
        <v>10</v>
      </c>
      <c r="O1149" s="3" t="str">
        <f t="shared" si="379"/>
        <v>E332</v>
      </c>
      <c r="P1149" s="4"/>
      <c r="Q1149" s="245">
        <f t="shared" si="371"/>
        <v>53553621.439999998</v>
      </c>
      <c r="S1149" s="243">
        <f>AVERAGE(F1138:F1149)-F1149</f>
        <v>0</v>
      </c>
      <c r="T1149" s="243">
        <f>AVERAGE(I1138:I1149)-I1149</f>
        <v>0</v>
      </c>
      <c r="V1149" s="243"/>
      <c r="W1149" s="243"/>
      <c r="Y1149" s="243"/>
    </row>
    <row r="1150" spans="1:25" ht="15.75" outlineLevel="1" thickBot="1" x14ac:dyDescent="0.3">
      <c r="A1150" s="5" t="s">
        <v>175</v>
      </c>
      <c r="C1150" s="14" t="s">
        <v>153</v>
      </c>
      <c r="E1150" s="255" t="s">
        <v>5</v>
      </c>
      <c r="F1150" s="8"/>
      <c r="G1150" s="299"/>
      <c r="H1150" s="264">
        <f>SUBTOTAL(9,H1138:H1149)</f>
        <v>1901153.5199999998</v>
      </c>
      <c r="I1150" s="275"/>
      <c r="J1150" s="299"/>
      <c r="K1150" s="25">
        <f>SUBTOTAL(9,K1138:K1149)</f>
        <v>1901153.5611199995</v>
      </c>
      <c r="L1150" s="264">
        <f>SUBTOTAL(9,L1138:L1149)</f>
        <v>0</v>
      </c>
      <c r="O1150" s="3" t="str">
        <f>LEFT(A1150,5)</f>
        <v xml:space="preserve">E332 </v>
      </c>
      <c r="P1150" s="4">
        <f>-L1150</f>
        <v>0</v>
      </c>
      <c r="Q1150" s="245">
        <f t="shared" si="371"/>
        <v>0</v>
      </c>
      <c r="S1150" s="243"/>
    </row>
    <row r="1151" spans="1:25" ht="15.75" outlineLevel="2" thickTop="1" x14ac:dyDescent="0.25">
      <c r="A1151" s="3" t="s">
        <v>176</v>
      </c>
      <c r="B1151" s="3" t="str">
        <f t="shared" ref="B1151:B1162" si="380">CONCATENATE(A1151,"-",MONTH(E1151))</f>
        <v>E332 HYD R/D/W, Snoq 2 - 2013-7</v>
      </c>
      <c r="C1151" s="3" t="s">
        <v>9</v>
      </c>
      <c r="D1151" s="3"/>
      <c r="E1151" s="256">
        <v>43676</v>
      </c>
      <c r="F1151" s="61">
        <v>61019207.850000001</v>
      </c>
      <c r="G1151" s="300">
        <v>3.61E-2</v>
      </c>
      <c r="H1151" s="62">
        <v>183566.12</v>
      </c>
      <c r="I1151" s="276">
        <f t="shared" ref="I1151:I1162" si="381">VLOOKUP(CONCATENATE(A1151,"-6"),$B$8:$F$2996,5,FALSE)</f>
        <v>61019207.850000001</v>
      </c>
      <c r="J1151" s="300">
        <v>3.61E-2</v>
      </c>
      <c r="K1151" s="59">
        <f t="shared" ref="K1151:K1162" si="382">I1151*J1151/12</f>
        <v>183566.11694874999</v>
      </c>
      <c r="L1151" s="62">
        <f t="shared" si="366"/>
        <v>0</v>
      </c>
      <c r="M1151" t="s">
        <v>10</v>
      </c>
      <c r="O1151" s="3" t="str">
        <f t="shared" ref="O1151:O1162" si="383">LEFT(A1151,4)</f>
        <v>E332</v>
      </c>
      <c r="P1151" s="4"/>
      <c r="Q1151" s="245">
        <f t="shared" si="371"/>
        <v>0</v>
      </c>
      <c r="S1151" s="243"/>
      <c r="T1151" s="243"/>
      <c r="V1151" s="243"/>
      <c r="W1151" s="243"/>
      <c r="Y1151" s="243"/>
    </row>
    <row r="1152" spans="1:25" outlineLevel="2" x14ac:dyDescent="0.25">
      <c r="A1152" s="3" t="s">
        <v>176</v>
      </c>
      <c r="B1152" s="3" t="str">
        <f t="shared" si="380"/>
        <v>E332 HYD R/D/W, Snoq 2 - 2013-8</v>
      </c>
      <c r="C1152" s="3" t="s">
        <v>9</v>
      </c>
      <c r="D1152" s="3"/>
      <c r="E1152" s="256">
        <v>43708</v>
      </c>
      <c r="F1152" s="61">
        <v>61019207.850000001</v>
      </c>
      <c r="G1152" s="300">
        <v>3.61E-2</v>
      </c>
      <c r="H1152" s="62">
        <v>183566.12</v>
      </c>
      <c r="I1152" s="276">
        <f t="shared" si="381"/>
        <v>61019207.850000001</v>
      </c>
      <c r="J1152" s="300">
        <v>3.61E-2</v>
      </c>
      <c r="K1152" s="61">
        <f t="shared" si="382"/>
        <v>183566.11694874999</v>
      </c>
      <c r="L1152" s="62">
        <f t="shared" si="366"/>
        <v>0</v>
      </c>
      <c r="M1152" t="s">
        <v>10</v>
      </c>
      <c r="O1152" s="3" t="str">
        <f t="shared" si="383"/>
        <v>E332</v>
      </c>
      <c r="P1152" s="4"/>
      <c r="Q1152" s="245">
        <f t="shared" si="371"/>
        <v>0</v>
      </c>
      <c r="S1152" s="243"/>
      <c r="T1152" s="243"/>
      <c r="V1152" s="243"/>
      <c r="W1152" s="243"/>
      <c r="Y1152" s="243"/>
    </row>
    <row r="1153" spans="1:25" outlineLevel="2" x14ac:dyDescent="0.25">
      <c r="A1153" s="3" t="s">
        <v>176</v>
      </c>
      <c r="B1153" s="3" t="str">
        <f t="shared" si="380"/>
        <v>E332 HYD R/D/W, Snoq 2 - 2013-9</v>
      </c>
      <c r="C1153" s="3" t="s">
        <v>9</v>
      </c>
      <c r="D1153" s="3"/>
      <c r="E1153" s="256">
        <v>43738</v>
      </c>
      <c r="F1153" s="61">
        <v>61019207.850000001</v>
      </c>
      <c r="G1153" s="300">
        <v>3.61E-2</v>
      </c>
      <c r="H1153" s="62">
        <v>183566.12</v>
      </c>
      <c r="I1153" s="276">
        <f t="shared" si="381"/>
        <v>61019207.850000001</v>
      </c>
      <c r="J1153" s="300">
        <v>3.61E-2</v>
      </c>
      <c r="K1153" s="61">
        <f t="shared" si="382"/>
        <v>183566.11694874999</v>
      </c>
      <c r="L1153" s="62">
        <f t="shared" si="366"/>
        <v>0</v>
      </c>
      <c r="M1153" t="s">
        <v>10</v>
      </c>
      <c r="O1153" s="3" t="str">
        <f t="shared" si="383"/>
        <v>E332</v>
      </c>
      <c r="P1153" s="4"/>
      <c r="Q1153" s="245">
        <f t="shared" si="371"/>
        <v>0</v>
      </c>
      <c r="S1153" s="243"/>
      <c r="T1153" s="243"/>
      <c r="V1153" s="243"/>
      <c r="W1153" s="243"/>
      <c r="Y1153" s="243"/>
    </row>
    <row r="1154" spans="1:25" outlineLevel="2" x14ac:dyDescent="0.25">
      <c r="A1154" s="3" t="s">
        <v>176</v>
      </c>
      <c r="B1154" s="3" t="str">
        <f t="shared" si="380"/>
        <v>E332 HYD R/D/W, Snoq 2 - 2013-10</v>
      </c>
      <c r="C1154" s="3" t="s">
        <v>9</v>
      </c>
      <c r="D1154" s="3"/>
      <c r="E1154" s="256">
        <v>43769</v>
      </c>
      <c r="F1154" s="61">
        <v>61019207.850000001</v>
      </c>
      <c r="G1154" s="300">
        <v>3.61E-2</v>
      </c>
      <c r="H1154" s="62">
        <v>183566.12</v>
      </c>
      <c r="I1154" s="276">
        <f t="shared" si="381"/>
        <v>61019207.850000001</v>
      </c>
      <c r="J1154" s="300">
        <v>3.61E-2</v>
      </c>
      <c r="K1154" s="61">
        <f t="shared" si="382"/>
        <v>183566.11694874999</v>
      </c>
      <c r="L1154" s="62">
        <f t="shared" si="366"/>
        <v>0</v>
      </c>
      <c r="M1154" t="s">
        <v>10</v>
      </c>
      <c r="O1154" s="3" t="str">
        <f t="shared" si="383"/>
        <v>E332</v>
      </c>
      <c r="P1154" s="4"/>
      <c r="Q1154" s="245">
        <f t="shared" si="371"/>
        <v>0</v>
      </c>
      <c r="S1154" s="243"/>
      <c r="T1154" s="243"/>
      <c r="V1154" s="243"/>
      <c r="W1154" s="243"/>
      <c r="Y1154" s="243"/>
    </row>
    <row r="1155" spans="1:25" outlineLevel="2" x14ac:dyDescent="0.25">
      <c r="A1155" s="3" t="s">
        <v>176</v>
      </c>
      <c r="B1155" s="3" t="str">
        <f t="shared" si="380"/>
        <v>E332 HYD R/D/W, Snoq 2 - 2013-11</v>
      </c>
      <c r="C1155" s="3" t="s">
        <v>9</v>
      </c>
      <c r="D1155" s="3"/>
      <c r="E1155" s="256">
        <v>43799</v>
      </c>
      <c r="F1155" s="61">
        <v>61019207.850000001</v>
      </c>
      <c r="G1155" s="300">
        <v>3.61E-2</v>
      </c>
      <c r="H1155" s="62">
        <v>183566.12</v>
      </c>
      <c r="I1155" s="276">
        <f t="shared" si="381"/>
        <v>61019207.850000001</v>
      </c>
      <c r="J1155" s="300">
        <v>3.61E-2</v>
      </c>
      <c r="K1155" s="61">
        <f t="shared" si="382"/>
        <v>183566.11694874999</v>
      </c>
      <c r="L1155" s="62">
        <f t="shared" si="366"/>
        <v>0</v>
      </c>
      <c r="M1155" t="s">
        <v>10</v>
      </c>
      <c r="O1155" s="3" t="str">
        <f t="shared" si="383"/>
        <v>E332</v>
      </c>
      <c r="P1155" s="4"/>
      <c r="Q1155" s="245">
        <f t="shared" si="371"/>
        <v>0</v>
      </c>
      <c r="S1155" s="243"/>
      <c r="T1155" s="243"/>
      <c r="V1155" s="243"/>
      <c r="W1155" s="243"/>
      <c r="Y1155" s="243"/>
    </row>
    <row r="1156" spans="1:25" outlineLevel="2" x14ac:dyDescent="0.25">
      <c r="A1156" s="3" t="s">
        <v>176</v>
      </c>
      <c r="B1156" s="3" t="str">
        <f t="shared" si="380"/>
        <v>E332 HYD R/D/W, Snoq 2 - 2013-12</v>
      </c>
      <c r="C1156" s="3" t="s">
        <v>9</v>
      </c>
      <c r="D1156" s="3"/>
      <c r="E1156" s="256">
        <v>43830</v>
      </c>
      <c r="F1156" s="61">
        <v>61019207.850000001</v>
      </c>
      <c r="G1156" s="300">
        <v>3.61E-2</v>
      </c>
      <c r="H1156" s="62">
        <v>183566.12</v>
      </c>
      <c r="I1156" s="276">
        <f t="shared" si="381"/>
        <v>61019207.850000001</v>
      </c>
      <c r="J1156" s="300">
        <v>3.61E-2</v>
      </c>
      <c r="K1156" s="61">
        <f t="shared" si="382"/>
        <v>183566.11694874999</v>
      </c>
      <c r="L1156" s="62">
        <f t="shared" si="366"/>
        <v>0</v>
      </c>
      <c r="M1156" t="s">
        <v>10</v>
      </c>
      <c r="O1156" s="3" t="str">
        <f t="shared" si="383"/>
        <v>E332</v>
      </c>
      <c r="P1156" s="4"/>
      <c r="Q1156" s="245">
        <f t="shared" si="371"/>
        <v>0</v>
      </c>
      <c r="S1156" s="243"/>
      <c r="T1156" s="243"/>
      <c r="V1156" s="243"/>
      <c r="W1156" s="243"/>
      <c r="Y1156" s="243"/>
    </row>
    <row r="1157" spans="1:25" outlineLevel="2" x14ac:dyDescent="0.25">
      <c r="A1157" s="3" t="s">
        <v>176</v>
      </c>
      <c r="B1157" s="3" t="str">
        <f t="shared" si="380"/>
        <v>E332 HYD R/D/W, Snoq 2 - 2013-1</v>
      </c>
      <c r="C1157" s="3" t="s">
        <v>9</v>
      </c>
      <c r="D1157" s="3"/>
      <c r="E1157" s="256">
        <v>43861</v>
      </c>
      <c r="F1157" s="61">
        <v>61019207.850000001</v>
      </c>
      <c r="G1157" s="300">
        <v>3.61E-2</v>
      </c>
      <c r="H1157" s="62">
        <v>183566.12</v>
      </c>
      <c r="I1157" s="276">
        <f t="shared" si="381"/>
        <v>61019207.850000001</v>
      </c>
      <c r="J1157" s="300">
        <v>3.61E-2</v>
      </c>
      <c r="K1157" s="61">
        <f t="shared" si="382"/>
        <v>183566.11694874999</v>
      </c>
      <c r="L1157" s="62">
        <f t="shared" si="366"/>
        <v>0</v>
      </c>
      <c r="M1157" t="s">
        <v>10</v>
      </c>
      <c r="O1157" s="3" t="str">
        <f t="shared" si="383"/>
        <v>E332</v>
      </c>
      <c r="P1157" s="4"/>
      <c r="Q1157" s="245">
        <f t="shared" si="371"/>
        <v>0</v>
      </c>
      <c r="S1157" s="243"/>
      <c r="T1157" s="243"/>
      <c r="V1157" s="243"/>
      <c r="W1157" s="243"/>
      <c r="Y1157" s="243"/>
    </row>
    <row r="1158" spans="1:25" outlineLevel="2" x14ac:dyDescent="0.25">
      <c r="A1158" s="3" t="s">
        <v>176</v>
      </c>
      <c r="B1158" s="3" t="str">
        <f t="shared" si="380"/>
        <v>E332 HYD R/D/W, Snoq 2 - 2013-2</v>
      </c>
      <c r="C1158" s="3" t="s">
        <v>9</v>
      </c>
      <c r="D1158" s="3"/>
      <c r="E1158" s="256">
        <v>43889</v>
      </c>
      <c r="F1158" s="61">
        <v>61019207.850000001</v>
      </c>
      <c r="G1158" s="300">
        <v>3.61E-2</v>
      </c>
      <c r="H1158" s="62">
        <v>183566.12</v>
      </c>
      <c r="I1158" s="276">
        <f t="shared" si="381"/>
        <v>61019207.850000001</v>
      </c>
      <c r="J1158" s="300">
        <v>3.61E-2</v>
      </c>
      <c r="K1158" s="61">
        <f t="shared" si="382"/>
        <v>183566.11694874999</v>
      </c>
      <c r="L1158" s="62">
        <f t="shared" si="366"/>
        <v>0</v>
      </c>
      <c r="M1158" t="s">
        <v>10</v>
      </c>
      <c r="O1158" s="3" t="str">
        <f t="shared" si="383"/>
        <v>E332</v>
      </c>
      <c r="P1158" s="4"/>
      <c r="Q1158" s="245">
        <f t="shared" si="371"/>
        <v>0</v>
      </c>
      <c r="S1158" s="243"/>
      <c r="T1158" s="243"/>
      <c r="V1158" s="243"/>
      <c r="W1158" s="243"/>
      <c r="Y1158" s="243"/>
    </row>
    <row r="1159" spans="1:25" outlineLevel="2" x14ac:dyDescent="0.25">
      <c r="A1159" s="3" t="s">
        <v>176</v>
      </c>
      <c r="B1159" s="3" t="str">
        <f t="shared" si="380"/>
        <v>E332 HYD R/D/W, Snoq 2 - 2013-3</v>
      </c>
      <c r="C1159" s="3" t="s">
        <v>9</v>
      </c>
      <c r="D1159" s="3"/>
      <c r="E1159" s="256">
        <v>43921</v>
      </c>
      <c r="F1159" s="61">
        <v>61019207.850000001</v>
      </c>
      <c r="G1159" s="300">
        <v>3.61E-2</v>
      </c>
      <c r="H1159" s="62">
        <v>183566.12</v>
      </c>
      <c r="I1159" s="276">
        <f t="shared" si="381"/>
        <v>61019207.850000001</v>
      </c>
      <c r="J1159" s="300">
        <v>3.61E-2</v>
      </c>
      <c r="K1159" s="61">
        <f t="shared" si="382"/>
        <v>183566.11694874999</v>
      </c>
      <c r="L1159" s="62">
        <f t="shared" si="366"/>
        <v>0</v>
      </c>
      <c r="M1159" t="s">
        <v>10</v>
      </c>
      <c r="O1159" s="3" t="str">
        <f t="shared" si="383"/>
        <v>E332</v>
      </c>
      <c r="P1159" s="4"/>
      <c r="Q1159" s="245">
        <f t="shared" si="371"/>
        <v>0</v>
      </c>
      <c r="S1159" s="243"/>
      <c r="T1159" s="243"/>
      <c r="V1159" s="243"/>
      <c r="W1159" s="243"/>
      <c r="Y1159" s="243"/>
    </row>
    <row r="1160" spans="1:25" outlineLevel="2" x14ac:dyDescent="0.25">
      <c r="A1160" s="3" t="s">
        <v>176</v>
      </c>
      <c r="B1160" s="3" t="str">
        <f t="shared" si="380"/>
        <v>E332 HYD R/D/W, Snoq 2 - 2013-4</v>
      </c>
      <c r="C1160" s="3" t="s">
        <v>9</v>
      </c>
      <c r="D1160" s="3"/>
      <c r="E1160" s="256">
        <v>43951</v>
      </c>
      <c r="F1160" s="61">
        <v>61019207.850000001</v>
      </c>
      <c r="G1160" s="300">
        <v>3.61E-2</v>
      </c>
      <c r="H1160" s="62">
        <v>183566.12</v>
      </c>
      <c r="I1160" s="276">
        <f t="shared" si="381"/>
        <v>61019207.850000001</v>
      </c>
      <c r="J1160" s="300">
        <v>3.61E-2</v>
      </c>
      <c r="K1160" s="61">
        <f t="shared" si="382"/>
        <v>183566.11694874999</v>
      </c>
      <c r="L1160" s="62">
        <f t="shared" si="366"/>
        <v>0</v>
      </c>
      <c r="M1160" t="s">
        <v>10</v>
      </c>
      <c r="O1160" s="3" t="str">
        <f t="shared" si="383"/>
        <v>E332</v>
      </c>
      <c r="P1160" s="4"/>
      <c r="Q1160" s="245">
        <f t="shared" si="371"/>
        <v>0</v>
      </c>
      <c r="S1160" s="243"/>
      <c r="T1160" s="243"/>
      <c r="V1160" s="243"/>
      <c r="W1160" s="243"/>
      <c r="Y1160" s="243"/>
    </row>
    <row r="1161" spans="1:25" outlineLevel="2" x14ac:dyDescent="0.25">
      <c r="A1161" s="3" t="s">
        <v>176</v>
      </c>
      <c r="B1161" s="3" t="str">
        <f t="shared" si="380"/>
        <v>E332 HYD R/D/W, Snoq 2 - 2013-5</v>
      </c>
      <c r="C1161" s="3" t="s">
        <v>9</v>
      </c>
      <c r="D1161" s="3"/>
      <c r="E1161" s="256">
        <v>43982</v>
      </c>
      <c r="F1161" s="61">
        <v>61019207.850000001</v>
      </c>
      <c r="G1161" s="300">
        <v>3.61E-2</v>
      </c>
      <c r="H1161" s="62">
        <v>183566.12</v>
      </c>
      <c r="I1161" s="276">
        <f t="shared" si="381"/>
        <v>61019207.850000001</v>
      </c>
      <c r="J1161" s="300">
        <v>3.61E-2</v>
      </c>
      <c r="K1161" s="61">
        <f t="shared" si="382"/>
        <v>183566.11694874999</v>
      </c>
      <c r="L1161" s="62">
        <f t="shared" si="366"/>
        <v>0</v>
      </c>
      <c r="M1161" t="s">
        <v>10</v>
      </c>
      <c r="O1161" s="3" t="str">
        <f t="shared" si="383"/>
        <v>E332</v>
      </c>
      <c r="P1161" s="4"/>
      <c r="Q1161" s="245">
        <f t="shared" si="371"/>
        <v>0</v>
      </c>
      <c r="S1161" s="243"/>
      <c r="T1161" s="243"/>
      <c r="V1161" s="243"/>
      <c r="W1161" s="243"/>
      <c r="Y1161" s="243"/>
    </row>
    <row r="1162" spans="1:25" outlineLevel="2" x14ac:dyDescent="0.25">
      <c r="A1162" s="3" t="s">
        <v>176</v>
      </c>
      <c r="B1162" s="3" t="str">
        <f t="shared" si="380"/>
        <v>E332 HYD R/D/W, Snoq 2 - 2013-6</v>
      </c>
      <c r="C1162" s="3" t="s">
        <v>9</v>
      </c>
      <c r="D1162" s="3"/>
      <c r="E1162" s="256">
        <v>44012</v>
      </c>
      <c r="F1162" s="61">
        <v>61019207.850000001</v>
      </c>
      <c r="G1162" s="300">
        <v>3.61E-2</v>
      </c>
      <c r="H1162" s="62">
        <v>183566.12</v>
      </c>
      <c r="I1162" s="276">
        <f t="shared" si="381"/>
        <v>61019207.850000001</v>
      </c>
      <c r="J1162" s="300">
        <v>3.61E-2</v>
      </c>
      <c r="K1162" s="61">
        <f t="shared" si="382"/>
        <v>183566.11694874999</v>
      </c>
      <c r="L1162" s="62">
        <f t="shared" si="366"/>
        <v>0</v>
      </c>
      <c r="M1162" t="s">
        <v>10</v>
      </c>
      <c r="O1162" s="3" t="str">
        <f t="shared" si="383"/>
        <v>E332</v>
      </c>
      <c r="P1162" s="4"/>
      <c r="Q1162" s="245">
        <f t="shared" si="371"/>
        <v>61019207.850000001</v>
      </c>
      <c r="S1162" s="243">
        <f>AVERAGE(F1151:F1162)-F1162</f>
        <v>0</v>
      </c>
      <c r="T1162" s="243">
        <f>AVERAGE(I1151:I1162)-I1162</f>
        <v>0</v>
      </c>
      <c r="V1162" s="243"/>
      <c r="W1162" s="243"/>
      <c r="Y1162" s="243"/>
    </row>
    <row r="1163" spans="1:25" ht="15.75" outlineLevel="1" thickBot="1" x14ac:dyDescent="0.3">
      <c r="A1163" s="5" t="s">
        <v>177</v>
      </c>
      <c r="C1163" s="14" t="s">
        <v>153</v>
      </c>
      <c r="E1163" s="255" t="s">
        <v>5</v>
      </c>
      <c r="F1163" s="8"/>
      <c r="G1163" s="299"/>
      <c r="H1163" s="264">
        <f>SUBTOTAL(9,H1151:H1162)</f>
        <v>2202793.4400000004</v>
      </c>
      <c r="I1163" s="275"/>
      <c r="J1163" s="299"/>
      <c r="K1163" s="25">
        <f>SUBTOTAL(9,K1151:K1162)</f>
        <v>2202793.4033849994</v>
      </c>
      <c r="L1163" s="264">
        <f>SUBTOTAL(9,L1151:L1162)</f>
        <v>0</v>
      </c>
      <c r="O1163" s="3" t="str">
        <f>LEFT(A1163,5)</f>
        <v xml:space="preserve">E332 </v>
      </c>
      <c r="P1163" s="4">
        <f>-L1163</f>
        <v>0</v>
      </c>
      <c r="Q1163" s="245">
        <f t="shared" si="371"/>
        <v>0</v>
      </c>
      <c r="S1163" s="243"/>
    </row>
    <row r="1164" spans="1:25" ht="15.75" outlineLevel="2" thickTop="1" x14ac:dyDescent="0.25">
      <c r="A1164" s="3" t="s">
        <v>178</v>
      </c>
      <c r="B1164" s="3" t="str">
        <f t="shared" ref="B1164:B1175" si="384">CONCATENATE(A1164,"-",MONTH(E1164))</f>
        <v>E332 HYD R/D/W,LBAdultFishTr2010-7</v>
      </c>
      <c r="C1164" s="3" t="s">
        <v>9</v>
      </c>
      <c r="D1164" s="3"/>
      <c r="E1164" s="256">
        <v>43676</v>
      </c>
      <c r="F1164" s="61">
        <v>25887774.260000002</v>
      </c>
      <c r="G1164" s="300">
        <v>2.2799999999999997E-2</v>
      </c>
      <c r="H1164" s="62">
        <v>49186.770000000004</v>
      </c>
      <c r="I1164" s="276">
        <f t="shared" ref="I1164:I1175" si="385">VLOOKUP(CONCATENATE(A1164,"-6"),$B$8:$F$2996,5,FALSE)</f>
        <v>25841010.789999999</v>
      </c>
      <c r="J1164" s="300">
        <v>2.2799999999999997E-2</v>
      </c>
      <c r="K1164" s="59">
        <f t="shared" ref="K1164:K1175" si="386">I1164*J1164/12</f>
        <v>49097.920500999993</v>
      </c>
      <c r="L1164" s="62">
        <f t="shared" si="366"/>
        <v>-88.85</v>
      </c>
      <c r="M1164" t="s">
        <v>10</v>
      </c>
      <c r="O1164" s="3" t="str">
        <f t="shared" ref="O1164:O1175" si="387">LEFT(A1164,4)</f>
        <v>E332</v>
      </c>
      <c r="P1164" s="4"/>
      <c r="Q1164" s="245">
        <f t="shared" si="371"/>
        <v>0</v>
      </c>
      <c r="S1164" s="243"/>
      <c r="T1164" s="243"/>
      <c r="V1164" s="243"/>
      <c r="W1164" s="243"/>
      <c r="Y1164" s="243"/>
    </row>
    <row r="1165" spans="1:25" outlineLevel="2" x14ac:dyDescent="0.25">
      <c r="A1165" s="3" t="s">
        <v>178</v>
      </c>
      <c r="B1165" s="3" t="str">
        <f t="shared" si="384"/>
        <v>E332 HYD R/D/W,LBAdultFishTr2010-8</v>
      </c>
      <c r="C1165" s="3" t="s">
        <v>9</v>
      </c>
      <c r="D1165" s="3"/>
      <c r="E1165" s="256">
        <v>43708</v>
      </c>
      <c r="F1165" s="61">
        <v>25887774.260000002</v>
      </c>
      <c r="G1165" s="300">
        <v>2.2799999999999997E-2</v>
      </c>
      <c r="H1165" s="62">
        <v>49186.770000000004</v>
      </c>
      <c r="I1165" s="276">
        <f t="shared" si="385"/>
        <v>25841010.789999999</v>
      </c>
      <c r="J1165" s="300">
        <v>2.2799999999999997E-2</v>
      </c>
      <c r="K1165" s="61">
        <f t="shared" si="386"/>
        <v>49097.920500999993</v>
      </c>
      <c r="L1165" s="62">
        <f t="shared" si="366"/>
        <v>-88.85</v>
      </c>
      <c r="M1165" t="s">
        <v>10</v>
      </c>
      <c r="O1165" s="3" t="str">
        <f t="shared" si="387"/>
        <v>E332</v>
      </c>
      <c r="P1165" s="4"/>
      <c r="Q1165" s="245">
        <f t="shared" si="371"/>
        <v>0</v>
      </c>
      <c r="S1165" s="243"/>
      <c r="T1165" s="243"/>
      <c r="V1165" s="243"/>
      <c r="W1165" s="243"/>
      <c r="Y1165" s="243"/>
    </row>
    <row r="1166" spans="1:25" outlineLevel="2" x14ac:dyDescent="0.25">
      <c r="A1166" s="3" t="s">
        <v>178</v>
      </c>
      <c r="B1166" s="3" t="str">
        <f t="shared" si="384"/>
        <v>E332 HYD R/D/W,LBAdultFishTr2010-9</v>
      </c>
      <c r="C1166" s="3" t="s">
        <v>9</v>
      </c>
      <c r="D1166" s="3"/>
      <c r="E1166" s="256">
        <v>43738</v>
      </c>
      <c r="F1166" s="61">
        <v>25887774.260000002</v>
      </c>
      <c r="G1166" s="300">
        <v>2.2799999999999997E-2</v>
      </c>
      <c r="H1166" s="62">
        <v>49186.770000000004</v>
      </c>
      <c r="I1166" s="276">
        <f t="shared" si="385"/>
        <v>25841010.789999999</v>
      </c>
      <c r="J1166" s="300">
        <v>2.2799999999999997E-2</v>
      </c>
      <c r="K1166" s="61">
        <f t="shared" si="386"/>
        <v>49097.920500999993</v>
      </c>
      <c r="L1166" s="62">
        <f t="shared" si="366"/>
        <v>-88.85</v>
      </c>
      <c r="M1166" t="s">
        <v>10</v>
      </c>
      <c r="O1166" s="3" t="str">
        <f t="shared" si="387"/>
        <v>E332</v>
      </c>
      <c r="P1166" s="4"/>
      <c r="Q1166" s="245">
        <f t="shared" si="371"/>
        <v>0</v>
      </c>
      <c r="S1166" s="243"/>
      <c r="T1166" s="243"/>
      <c r="V1166" s="243"/>
      <c r="W1166" s="243"/>
      <c r="Y1166" s="243"/>
    </row>
    <row r="1167" spans="1:25" outlineLevel="2" x14ac:dyDescent="0.25">
      <c r="A1167" s="3" t="s">
        <v>178</v>
      </c>
      <c r="B1167" s="3" t="str">
        <f t="shared" si="384"/>
        <v>E332 HYD R/D/W,LBAdultFishTr2010-10</v>
      </c>
      <c r="C1167" s="3" t="s">
        <v>9</v>
      </c>
      <c r="D1167" s="3"/>
      <c r="E1167" s="256">
        <v>43769</v>
      </c>
      <c r="F1167" s="61">
        <v>25887774.260000002</v>
      </c>
      <c r="G1167" s="300">
        <v>2.2799999999999997E-2</v>
      </c>
      <c r="H1167" s="62">
        <v>49186.770000000004</v>
      </c>
      <c r="I1167" s="276">
        <f t="shared" si="385"/>
        <v>25841010.789999999</v>
      </c>
      <c r="J1167" s="300">
        <v>2.2799999999999997E-2</v>
      </c>
      <c r="K1167" s="61">
        <f t="shared" si="386"/>
        <v>49097.920500999993</v>
      </c>
      <c r="L1167" s="62">
        <f t="shared" si="366"/>
        <v>-88.85</v>
      </c>
      <c r="M1167" t="s">
        <v>10</v>
      </c>
      <c r="O1167" s="3" t="str">
        <f t="shared" si="387"/>
        <v>E332</v>
      </c>
      <c r="P1167" s="4"/>
      <c r="Q1167" s="245">
        <f t="shared" si="371"/>
        <v>0</v>
      </c>
      <c r="S1167" s="243"/>
      <c r="T1167" s="243"/>
      <c r="V1167" s="243"/>
      <c r="W1167" s="243"/>
      <c r="Y1167" s="243"/>
    </row>
    <row r="1168" spans="1:25" outlineLevel="2" x14ac:dyDescent="0.25">
      <c r="A1168" s="3" t="s">
        <v>178</v>
      </c>
      <c r="B1168" s="3" t="str">
        <f t="shared" si="384"/>
        <v>E332 HYD R/D/W,LBAdultFishTr2010-11</v>
      </c>
      <c r="C1168" s="3" t="s">
        <v>9</v>
      </c>
      <c r="D1168" s="3"/>
      <c r="E1168" s="256">
        <v>43799</v>
      </c>
      <c r="F1168" s="61">
        <v>25841010.789999999</v>
      </c>
      <c r="G1168" s="300">
        <v>2.2799999999999997E-2</v>
      </c>
      <c r="H1168" s="62">
        <v>49142.35</v>
      </c>
      <c r="I1168" s="276">
        <f t="shared" si="385"/>
        <v>25841010.789999999</v>
      </c>
      <c r="J1168" s="300">
        <v>2.2799999999999997E-2</v>
      </c>
      <c r="K1168" s="61">
        <f t="shared" si="386"/>
        <v>49097.920500999993</v>
      </c>
      <c r="L1168" s="62">
        <f t="shared" si="366"/>
        <v>-44.43</v>
      </c>
      <c r="M1168" t="s">
        <v>10</v>
      </c>
      <c r="O1168" s="3" t="str">
        <f t="shared" si="387"/>
        <v>E332</v>
      </c>
      <c r="P1168" s="4"/>
      <c r="Q1168" s="245">
        <f t="shared" si="371"/>
        <v>0</v>
      </c>
      <c r="S1168" s="243"/>
      <c r="T1168" s="243"/>
      <c r="V1168" s="243"/>
      <c r="W1168" s="243"/>
      <c r="Y1168" s="243"/>
    </row>
    <row r="1169" spans="1:25" outlineLevel="2" x14ac:dyDescent="0.25">
      <c r="A1169" s="3" t="s">
        <v>178</v>
      </c>
      <c r="B1169" s="3" t="str">
        <f t="shared" si="384"/>
        <v>E332 HYD R/D/W,LBAdultFishTr2010-12</v>
      </c>
      <c r="C1169" s="3" t="s">
        <v>9</v>
      </c>
      <c r="D1169" s="3"/>
      <c r="E1169" s="256">
        <v>43830</v>
      </c>
      <c r="F1169" s="61">
        <v>25841010.789999999</v>
      </c>
      <c r="G1169" s="300">
        <v>2.2799999999999997E-2</v>
      </c>
      <c r="H1169" s="62">
        <v>49097.919999999998</v>
      </c>
      <c r="I1169" s="276">
        <f t="shared" si="385"/>
        <v>25841010.789999999</v>
      </c>
      <c r="J1169" s="300">
        <v>2.2799999999999997E-2</v>
      </c>
      <c r="K1169" s="61">
        <f t="shared" si="386"/>
        <v>49097.920500999993</v>
      </c>
      <c r="L1169" s="62">
        <f t="shared" si="366"/>
        <v>0</v>
      </c>
      <c r="M1169" t="s">
        <v>10</v>
      </c>
      <c r="O1169" s="3" t="str">
        <f t="shared" si="387"/>
        <v>E332</v>
      </c>
      <c r="P1169" s="4"/>
      <c r="Q1169" s="245">
        <f t="shared" si="371"/>
        <v>0</v>
      </c>
      <c r="S1169" s="243"/>
      <c r="T1169" s="243"/>
      <c r="V1169" s="243"/>
      <c r="W1169" s="243"/>
      <c r="Y1169" s="243"/>
    </row>
    <row r="1170" spans="1:25" outlineLevel="2" x14ac:dyDescent="0.25">
      <c r="A1170" s="3" t="s">
        <v>178</v>
      </c>
      <c r="B1170" s="3" t="str">
        <f t="shared" si="384"/>
        <v>E332 HYD R/D/W,LBAdultFishTr2010-1</v>
      </c>
      <c r="C1170" s="3" t="s">
        <v>9</v>
      </c>
      <c r="D1170" s="3"/>
      <c r="E1170" s="256">
        <v>43861</v>
      </c>
      <c r="F1170" s="61">
        <v>25841010.789999999</v>
      </c>
      <c r="G1170" s="300">
        <v>2.2799999999999997E-2</v>
      </c>
      <c r="H1170" s="62">
        <v>49097.919999999998</v>
      </c>
      <c r="I1170" s="276">
        <f t="shared" si="385"/>
        <v>25841010.789999999</v>
      </c>
      <c r="J1170" s="300">
        <v>2.2799999999999997E-2</v>
      </c>
      <c r="K1170" s="61">
        <f t="shared" si="386"/>
        <v>49097.920500999993</v>
      </c>
      <c r="L1170" s="62">
        <f t="shared" si="366"/>
        <v>0</v>
      </c>
      <c r="M1170" t="s">
        <v>10</v>
      </c>
      <c r="O1170" s="3" t="str">
        <f t="shared" si="387"/>
        <v>E332</v>
      </c>
      <c r="P1170" s="4"/>
      <c r="Q1170" s="245">
        <f t="shared" si="371"/>
        <v>0</v>
      </c>
      <c r="S1170" s="243"/>
      <c r="T1170" s="243"/>
      <c r="V1170" s="243"/>
      <c r="W1170" s="243"/>
      <c r="Y1170" s="243"/>
    </row>
    <row r="1171" spans="1:25" outlineLevel="2" x14ac:dyDescent="0.25">
      <c r="A1171" s="3" t="s">
        <v>178</v>
      </c>
      <c r="B1171" s="3" t="str">
        <f t="shared" si="384"/>
        <v>E332 HYD R/D/W,LBAdultFishTr2010-2</v>
      </c>
      <c r="C1171" s="3" t="s">
        <v>9</v>
      </c>
      <c r="D1171" s="3"/>
      <c r="E1171" s="256">
        <v>43889</v>
      </c>
      <c r="F1171" s="61">
        <v>25841010.789999999</v>
      </c>
      <c r="G1171" s="300">
        <v>2.2799999999999997E-2</v>
      </c>
      <c r="H1171" s="62">
        <v>49097.919999999998</v>
      </c>
      <c r="I1171" s="276">
        <f t="shared" si="385"/>
        <v>25841010.789999999</v>
      </c>
      <c r="J1171" s="300">
        <v>2.2799999999999997E-2</v>
      </c>
      <c r="K1171" s="61">
        <f t="shared" si="386"/>
        <v>49097.920500999993</v>
      </c>
      <c r="L1171" s="62">
        <f t="shared" si="366"/>
        <v>0</v>
      </c>
      <c r="M1171" t="s">
        <v>10</v>
      </c>
      <c r="O1171" s="3" t="str">
        <f t="shared" si="387"/>
        <v>E332</v>
      </c>
      <c r="P1171" s="4"/>
      <c r="Q1171" s="245">
        <f t="shared" si="371"/>
        <v>0</v>
      </c>
      <c r="S1171" s="243"/>
      <c r="T1171" s="243"/>
      <c r="V1171" s="243"/>
      <c r="W1171" s="243"/>
      <c r="Y1171" s="243"/>
    </row>
    <row r="1172" spans="1:25" outlineLevel="2" x14ac:dyDescent="0.25">
      <c r="A1172" s="3" t="s">
        <v>178</v>
      </c>
      <c r="B1172" s="3" t="str">
        <f t="shared" si="384"/>
        <v>E332 HYD R/D/W,LBAdultFishTr2010-3</v>
      </c>
      <c r="C1172" s="3" t="s">
        <v>9</v>
      </c>
      <c r="D1172" s="3"/>
      <c r="E1172" s="256">
        <v>43921</v>
      </c>
      <c r="F1172" s="61">
        <v>25841010.789999999</v>
      </c>
      <c r="G1172" s="300">
        <v>2.2799999999999997E-2</v>
      </c>
      <c r="H1172" s="62">
        <v>49097.919999999998</v>
      </c>
      <c r="I1172" s="276">
        <f t="shared" si="385"/>
        <v>25841010.789999999</v>
      </c>
      <c r="J1172" s="300">
        <v>2.2799999999999997E-2</v>
      </c>
      <c r="K1172" s="61">
        <f t="shared" si="386"/>
        <v>49097.920500999993</v>
      </c>
      <c r="L1172" s="62">
        <f t="shared" ref="L1172:L1235" si="388">ROUND(K1172-H1172,2)</f>
        <v>0</v>
      </c>
      <c r="M1172" t="s">
        <v>10</v>
      </c>
      <c r="O1172" s="3" t="str">
        <f t="shared" si="387"/>
        <v>E332</v>
      </c>
      <c r="P1172" s="4"/>
      <c r="Q1172" s="245">
        <f t="shared" si="371"/>
        <v>0</v>
      </c>
      <c r="S1172" s="243"/>
      <c r="T1172" s="243"/>
      <c r="V1172" s="243"/>
      <c r="W1172" s="243"/>
      <c r="Y1172" s="243"/>
    </row>
    <row r="1173" spans="1:25" outlineLevel="2" x14ac:dyDescent="0.25">
      <c r="A1173" s="3" t="s">
        <v>178</v>
      </c>
      <c r="B1173" s="3" t="str">
        <f t="shared" si="384"/>
        <v>E332 HYD R/D/W,LBAdultFishTr2010-4</v>
      </c>
      <c r="C1173" s="3" t="s">
        <v>9</v>
      </c>
      <c r="D1173" s="3"/>
      <c r="E1173" s="256">
        <v>43951</v>
      </c>
      <c r="F1173" s="61">
        <v>25841010.789999999</v>
      </c>
      <c r="G1173" s="300">
        <v>2.2799999999999997E-2</v>
      </c>
      <c r="H1173" s="62">
        <v>49097.919999999998</v>
      </c>
      <c r="I1173" s="276">
        <f t="shared" si="385"/>
        <v>25841010.789999999</v>
      </c>
      <c r="J1173" s="300">
        <v>2.2799999999999997E-2</v>
      </c>
      <c r="K1173" s="61">
        <f t="shared" si="386"/>
        <v>49097.920500999993</v>
      </c>
      <c r="L1173" s="62">
        <f t="shared" si="388"/>
        <v>0</v>
      </c>
      <c r="M1173" t="s">
        <v>10</v>
      </c>
      <c r="O1173" s="3" t="str">
        <f t="shared" si="387"/>
        <v>E332</v>
      </c>
      <c r="P1173" s="4"/>
      <c r="Q1173" s="245">
        <f t="shared" si="371"/>
        <v>0</v>
      </c>
      <c r="S1173" s="243"/>
      <c r="T1173" s="243"/>
      <c r="V1173" s="243"/>
      <c r="W1173" s="243"/>
      <c r="Y1173" s="243"/>
    </row>
    <row r="1174" spans="1:25" outlineLevel="2" x14ac:dyDescent="0.25">
      <c r="A1174" s="3" t="s">
        <v>178</v>
      </c>
      <c r="B1174" s="3" t="str">
        <f t="shared" si="384"/>
        <v>E332 HYD R/D/W,LBAdultFishTr2010-5</v>
      </c>
      <c r="C1174" s="3" t="s">
        <v>9</v>
      </c>
      <c r="D1174" s="3"/>
      <c r="E1174" s="256">
        <v>43982</v>
      </c>
      <c r="F1174" s="61">
        <v>25841010.789999999</v>
      </c>
      <c r="G1174" s="300">
        <v>2.2799999999999997E-2</v>
      </c>
      <c r="H1174" s="62">
        <v>49097.919999999998</v>
      </c>
      <c r="I1174" s="276">
        <f t="shared" si="385"/>
        <v>25841010.789999999</v>
      </c>
      <c r="J1174" s="300">
        <v>2.2799999999999997E-2</v>
      </c>
      <c r="K1174" s="61">
        <f t="shared" si="386"/>
        <v>49097.920500999993</v>
      </c>
      <c r="L1174" s="62">
        <f t="shared" si="388"/>
        <v>0</v>
      </c>
      <c r="M1174" t="s">
        <v>10</v>
      </c>
      <c r="O1174" s="3" t="str">
        <f t="shared" si="387"/>
        <v>E332</v>
      </c>
      <c r="P1174" s="4"/>
      <c r="Q1174" s="245">
        <f t="shared" si="371"/>
        <v>0</v>
      </c>
      <c r="S1174" s="243"/>
      <c r="T1174" s="243"/>
      <c r="V1174" s="243"/>
      <c r="W1174" s="243"/>
      <c r="Y1174" s="243"/>
    </row>
    <row r="1175" spans="1:25" outlineLevel="2" x14ac:dyDescent="0.25">
      <c r="A1175" s="3" t="s">
        <v>178</v>
      </c>
      <c r="B1175" s="3" t="str">
        <f t="shared" si="384"/>
        <v>E332 HYD R/D/W,LBAdultFishTr2010-6</v>
      </c>
      <c r="C1175" s="3" t="s">
        <v>9</v>
      </c>
      <c r="D1175" s="3"/>
      <c r="E1175" s="256">
        <v>44012</v>
      </c>
      <c r="F1175" s="61">
        <v>25841010.789999999</v>
      </c>
      <c r="G1175" s="300">
        <v>2.2799999999999997E-2</v>
      </c>
      <c r="H1175" s="62">
        <v>49097.919999999998</v>
      </c>
      <c r="I1175" s="276">
        <f t="shared" si="385"/>
        <v>25841010.789999999</v>
      </c>
      <c r="J1175" s="300">
        <v>2.2799999999999997E-2</v>
      </c>
      <c r="K1175" s="61">
        <f t="shared" si="386"/>
        <v>49097.920500999993</v>
      </c>
      <c r="L1175" s="62">
        <f t="shared" si="388"/>
        <v>0</v>
      </c>
      <c r="M1175" t="s">
        <v>10</v>
      </c>
      <c r="O1175" s="3" t="str">
        <f t="shared" si="387"/>
        <v>E332</v>
      </c>
      <c r="P1175" s="4"/>
      <c r="Q1175" s="245">
        <f t="shared" si="371"/>
        <v>25841010.789999999</v>
      </c>
      <c r="S1175" s="243">
        <f>AVERAGE(F1164:F1175)-F1175</f>
        <v>15587.823333334178</v>
      </c>
      <c r="T1175" s="243">
        <f>AVERAGE(I1164:I1175)-I1175</f>
        <v>0</v>
      </c>
      <c r="V1175" s="243"/>
      <c r="W1175" s="243"/>
      <c r="Y1175" s="243"/>
    </row>
    <row r="1176" spans="1:25" ht="15.75" outlineLevel="1" thickBot="1" x14ac:dyDescent="0.3">
      <c r="A1176" s="5" t="s">
        <v>179</v>
      </c>
      <c r="C1176" s="14" t="s">
        <v>153</v>
      </c>
      <c r="E1176" s="255" t="s">
        <v>5</v>
      </c>
      <c r="F1176" s="8"/>
      <c r="G1176" s="299"/>
      <c r="H1176" s="264">
        <f>SUBTOTAL(9,H1164:H1175)</f>
        <v>589574.87</v>
      </c>
      <c r="I1176" s="275"/>
      <c r="J1176" s="299"/>
      <c r="K1176" s="25">
        <f>SUBTOTAL(9,K1164:K1175)</f>
        <v>589175.04601200006</v>
      </c>
      <c r="L1176" s="264">
        <f>SUBTOTAL(9,L1164:L1175)</f>
        <v>-399.83</v>
      </c>
      <c r="O1176" s="3" t="str">
        <f>LEFT(A1176,5)</f>
        <v xml:space="preserve">E332 </v>
      </c>
      <c r="P1176" s="4">
        <f>-L1176</f>
        <v>399.83</v>
      </c>
      <c r="Q1176" s="245">
        <f t="shared" si="371"/>
        <v>0</v>
      </c>
      <c r="S1176" s="243"/>
    </row>
    <row r="1177" spans="1:25" ht="15.75" outlineLevel="2" thickTop="1" x14ac:dyDescent="0.25">
      <c r="A1177" s="3" t="s">
        <v>180</v>
      </c>
      <c r="B1177" s="3" t="str">
        <f t="shared" ref="B1177:B1188" si="389">CONCATENATE(A1177,"-",MONTH(E1177))</f>
        <v>E332 HYD R/D/W,UB FishHatch2010-7</v>
      </c>
      <c r="C1177" s="3" t="s">
        <v>9</v>
      </c>
      <c r="D1177" s="3"/>
      <c r="E1177" s="256">
        <v>43676</v>
      </c>
      <c r="F1177" s="61">
        <v>18449224.960000001</v>
      </c>
      <c r="G1177" s="300">
        <v>1.5900000000000001E-2</v>
      </c>
      <c r="H1177" s="62">
        <v>24445.22</v>
      </c>
      <c r="I1177" s="276">
        <f t="shared" ref="I1177:I1188" si="390">VLOOKUP(CONCATENATE(A1177,"-6"),$B$8:$F$2996,5,FALSE)</f>
        <v>18449224.960000001</v>
      </c>
      <c r="J1177" s="300">
        <v>1.5900000000000001E-2</v>
      </c>
      <c r="K1177" s="59">
        <f t="shared" ref="K1177:K1188" si="391">I1177*J1177/12</f>
        <v>24445.223072000004</v>
      </c>
      <c r="L1177" s="62">
        <f t="shared" si="388"/>
        <v>0</v>
      </c>
      <c r="M1177" t="s">
        <v>10</v>
      </c>
      <c r="O1177" s="3" t="str">
        <f t="shared" ref="O1177:O1188" si="392">LEFT(A1177,4)</f>
        <v>E332</v>
      </c>
      <c r="P1177" s="4"/>
      <c r="Q1177" s="245">
        <f t="shared" si="371"/>
        <v>0</v>
      </c>
      <c r="S1177" s="243"/>
      <c r="T1177" s="243"/>
      <c r="V1177" s="243"/>
      <c r="W1177" s="243"/>
      <c r="Y1177" s="243"/>
    </row>
    <row r="1178" spans="1:25" outlineLevel="2" x14ac:dyDescent="0.25">
      <c r="A1178" s="3" t="s">
        <v>180</v>
      </c>
      <c r="B1178" s="3" t="str">
        <f t="shared" si="389"/>
        <v>E332 HYD R/D/W,UB FishHatch2010-8</v>
      </c>
      <c r="C1178" s="3" t="s">
        <v>9</v>
      </c>
      <c r="D1178" s="3"/>
      <c r="E1178" s="256">
        <v>43708</v>
      </c>
      <c r="F1178" s="61">
        <v>18449224.960000001</v>
      </c>
      <c r="G1178" s="300">
        <v>1.5900000000000001E-2</v>
      </c>
      <c r="H1178" s="62">
        <v>24445.22</v>
      </c>
      <c r="I1178" s="276">
        <f t="shared" si="390"/>
        <v>18449224.960000001</v>
      </c>
      <c r="J1178" s="300">
        <v>1.5900000000000001E-2</v>
      </c>
      <c r="K1178" s="61">
        <f t="shared" si="391"/>
        <v>24445.223072000004</v>
      </c>
      <c r="L1178" s="62">
        <f t="shared" si="388"/>
        <v>0</v>
      </c>
      <c r="M1178" t="s">
        <v>10</v>
      </c>
      <c r="O1178" s="3" t="str">
        <f t="shared" si="392"/>
        <v>E332</v>
      </c>
      <c r="P1178" s="4"/>
      <c r="Q1178" s="245">
        <f t="shared" si="371"/>
        <v>0</v>
      </c>
      <c r="S1178" s="243"/>
      <c r="T1178" s="243"/>
      <c r="V1178" s="243"/>
      <c r="W1178" s="243"/>
      <c r="Y1178" s="243"/>
    </row>
    <row r="1179" spans="1:25" outlineLevel="2" x14ac:dyDescent="0.25">
      <c r="A1179" s="3" t="s">
        <v>180</v>
      </c>
      <c r="B1179" s="3" t="str">
        <f t="shared" si="389"/>
        <v>E332 HYD R/D/W,UB FishHatch2010-9</v>
      </c>
      <c r="C1179" s="3" t="s">
        <v>9</v>
      </c>
      <c r="D1179" s="3"/>
      <c r="E1179" s="256">
        <v>43738</v>
      </c>
      <c r="F1179" s="61">
        <v>18449224.960000001</v>
      </c>
      <c r="G1179" s="300">
        <v>1.5900000000000001E-2</v>
      </c>
      <c r="H1179" s="62">
        <v>24445.22</v>
      </c>
      <c r="I1179" s="276">
        <f t="shared" si="390"/>
        <v>18449224.960000001</v>
      </c>
      <c r="J1179" s="300">
        <v>1.5900000000000001E-2</v>
      </c>
      <c r="K1179" s="61">
        <f t="shared" si="391"/>
        <v>24445.223072000004</v>
      </c>
      <c r="L1179" s="62">
        <f t="shared" si="388"/>
        <v>0</v>
      </c>
      <c r="M1179" t="s">
        <v>10</v>
      </c>
      <c r="O1179" s="3" t="str">
        <f t="shared" si="392"/>
        <v>E332</v>
      </c>
      <c r="P1179" s="4"/>
      <c r="Q1179" s="245">
        <f t="shared" si="371"/>
        <v>0</v>
      </c>
      <c r="S1179" s="243"/>
      <c r="T1179" s="243"/>
      <c r="V1179" s="243"/>
      <c r="W1179" s="243"/>
      <c r="Y1179" s="243"/>
    </row>
    <row r="1180" spans="1:25" outlineLevel="2" x14ac:dyDescent="0.25">
      <c r="A1180" s="3" t="s">
        <v>180</v>
      </c>
      <c r="B1180" s="3" t="str">
        <f t="shared" si="389"/>
        <v>E332 HYD R/D/W,UB FishHatch2010-10</v>
      </c>
      <c r="C1180" s="3" t="s">
        <v>9</v>
      </c>
      <c r="D1180" s="3"/>
      <c r="E1180" s="256">
        <v>43769</v>
      </c>
      <c r="F1180" s="61">
        <v>18449224.960000001</v>
      </c>
      <c r="G1180" s="300">
        <v>1.5900000000000001E-2</v>
      </c>
      <c r="H1180" s="62">
        <v>24445.22</v>
      </c>
      <c r="I1180" s="276">
        <f t="shared" si="390"/>
        <v>18449224.960000001</v>
      </c>
      <c r="J1180" s="300">
        <v>1.5900000000000001E-2</v>
      </c>
      <c r="K1180" s="61">
        <f t="shared" si="391"/>
        <v>24445.223072000004</v>
      </c>
      <c r="L1180" s="62">
        <f t="shared" si="388"/>
        <v>0</v>
      </c>
      <c r="M1180" t="s">
        <v>10</v>
      </c>
      <c r="O1180" s="3" t="str">
        <f t="shared" si="392"/>
        <v>E332</v>
      </c>
      <c r="P1180" s="4"/>
      <c r="Q1180" s="245">
        <f t="shared" si="371"/>
        <v>0</v>
      </c>
      <c r="S1180" s="243"/>
      <c r="T1180" s="243"/>
      <c r="V1180" s="243"/>
      <c r="W1180" s="243"/>
      <c r="Y1180" s="243"/>
    </row>
    <row r="1181" spans="1:25" outlineLevel="2" x14ac:dyDescent="0.25">
      <c r="A1181" s="3" t="s">
        <v>180</v>
      </c>
      <c r="B1181" s="3" t="str">
        <f t="shared" si="389"/>
        <v>E332 HYD R/D/W,UB FishHatch2010-11</v>
      </c>
      <c r="C1181" s="3" t="s">
        <v>9</v>
      </c>
      <c r="D1181" s="3"/>
      <c r="E1181" s="256">
        <v>43799</v>
      </c>
      <c r="F1181" s="61">
        <v>18449224.960000001</v>
      </c>
      <c r="G1181" s="300">
        <v>1.5900000000000001E-2</v>
      </c>
      <c r="H1181" s="62">
        <v>24445.22</v>
      </c>
      <c r="I1181" s="276">
        <f t="shared" si="390"/>
        <v>18449224.960000001</v>
      </c>
      <c r="J1181" s="300">
        <v>1.5900000000000001E-2</v>
      </c>
      <c r="K1181" s="61">
        <f t="shared" si="391"/>
        <v>24445.223072000004</v>
      </c>
      <c r="L1181" s="62">
        <f t="shared" si="388"/>
        <v>0</v>
      </c>
      <c r="M1181" t="s">
        <v>10</v>
      </c>
      <c r="O1181" s="3" t="str">
        <f t="shared" si="392"/>
        <v>E332</v>
      </c>
      <c r="P1181" s="4"/>
      <c r="Q1181" s="245">
        <f t="shared" si="371"/>
        <v>0</v>
      </c>
      <c r="S1181" s="243"/>
      <c r="T1181" s="243"/>
      <c r="V1181" s="243"/>
      <c r="W1181" s="243"/>
      <c r="Y1181" s="243"/>
    </row>
    <row r="1182" spans="1:25" outlineLevel="2" x14ac:dyDescent="0.25">
      <c r="A1182" s="3" t="s">
        <v>180</v>
      </c>
      <c r="B1182" s="3" t="str">
        <f t="shared" si="389"/>
        <v>E332 HYD R/D/W,UB FishHatch2010-12</v>
      </c>
      <c r="C1182" s="3" t="s">
        <v>9</v>
      </c>
      <c r="D1182" s="3"/>
      <c r="E1182" s="256">
        <v>43830</v>
      </c>
      <c r="F1182" s="61">
        <v>18449224.960000001</v>
      </c>
      <c r="G1182" s="300">
        <v>1.5900000000000001E-2</v>
      </c>
      <c r="H1182" s="62">
        <v>24445.22</v>
      </c>
      <c r="I1182" s="276">
        <f t="shared" si="390"/>
        <v>18449224.960000001</v>
      </c>
      <c r="J1182" s="300">
        <v>1.5900000000000001E-2</v>
      </c>
      <c r="K1182" s="61">
        <f t="shared" si="391"/>
        <v>24445.223072000004</v>
      </c>
      <c r="L1182" s="62">
        <f t="shared" si="388"/>
        <v>0</v>
      </c>
      <c r="M1182" t="s">
        <v>10</v>
      </c>
      <c r="O1182" s="3" t="str">
        <f t="shared" si="392"/>
        <v>E332</v>
      </c>
      <c r="P1182" s="4"/>
      <c r="Q1182" s="245">
        <f t="shared" si="371"/>
        <v>0</v>
      </c>
      <c r="S1182" s="243"/>
      <c r="T1182" s="243"/>
      <c r="V1182" s="243"/>
      <c r="W1182" s="243"/>
      <c r="Y1182" s="243"/>
    </row>
    <row r="1183" spans="1:25" outlineLevel="2" x14ac:dyDescent="0.25">
      <c r="A1183" s="3" t="s">
        <v>180</v>
      </c>
      <c r="B1183" s="3" t="str">
        <f t="shared" si="389"/>
        <v>E332 HYD R/D/W,UB FishHatch2010-1</v>
      </c>
      <c r="C1183" s="3" t="s">
        <v>9</v>
      </c>
      <c r="D1183" s="3"/>
      <c r="E1183" s="256">
        <v>43861</v>
      </c>
      <c r="F1183" s="61">
        <v>18449224.960000001</v>
      </c>
      <c r="G1183" s="300">
        <v>1.5900000000000001E-2</v>
      </c>
      <c r="H1183" s="62">
        <v>24445.22</v>
      </c>
      <c r="I1183" s="276">
        <f t="shared" si="390"/>
        <v>18449224.960000001</v>
      </c>
      <c r="J1183" s="300">
        <v>1.5900000000000001E-2</v>
      </c>
      <c r="K1183" s="61">
        <f t="shared" si="391"/>
        <v>24445.223072000004</v>
      </c>
      <c r="L1183" s="62">
        <f t="shared" si="388"/>
        <v>0</v>
      </c>
      <c r="M1183" t="s">
        <v>10</v>
      </c>
      <c r="O1183" s="3" t="str">
        <f t="shared" si="392"/>
        <v>E332</v>
      </c>
      <c r="P1183" s="4"/>
      <c r="Q1183" s="245">
        <f t="shared" si="371"/>
        <v>0</v>
      </c>
      <c r="S1183" s="243"/>
      <c r="T1183" s="243"/>
      <c r="V1183" s="243"/>
      <c r="W1183" s="243"/>
      <c r="Y1183" s="243"/>
    </row>
    <row r="1184" spans="1:25" outlineLevel="2" x14ac:dyDescent="0.25">
      <c r="A1184" s="3" t="s">
        <v>180</v>
      </c>
      <c r="B1184" s="3" t="str">
        <f t="shared" si="389"/>
        <v>E332 HYD R/D/W,UB FishHatch2010-2</v>
      </c>
      <c r="C1184" s="3" t="s">
        <v>9</v>
      </c>
      <c r="D1184" s="3"/>
      <c r="E1184" s="256">
        <v>43889</v>
      </c>
      <c r="F1184" s="61">
        <v>18449224.960000001</v>
      </c>
      <c r="G1184" s="300">
        <v>1.5900000000000001E-2</v>
      </c>
      <c r="H1184" s="62">
        <v>24445.22</v>
      </c>
      <c r="I1184" s="276">
        <f t="shared" si="390"/>
        <v>18449224.960000001</v>
      </c>
      <c r="J1184" s="300">
        <v>1.5900000000000001E-2</v>
      </c>
      <c r="K1184" s="61">
        <f t="shared" si="391"/>
        <v>24445.223072000004</v>
      </c>
      <c r="L1184" s="62">
        <f t="shared" si="388"/>
        <v>0</v>
      </c>
      <c r="M1184" t="s">
        <v>10</v>
      </c>
      <c r="O1184" s="3" t="str">
        <f t="shared" si="392"/>
        <v>E332</v>
      </c>
      <c r="P1184" s="4"/>
      <c r="Q1184" s="245">
        <f t="shared" ref="Q1184:Q1247" si="393">IF(E1184=DATE(2020,6,30),I1184,0)</f>
        <v>0</v>
      </c>
      <c r="S1184" s="243"/>
      <c r="T1184" s="243"/>
      <c r="V1184" s="243"/>
      <c r="W1184" s="243"/>
      <c r="Y1184" s="243"/>
    </row>
    <row r="1185" spans="1:25" outlineLevel="2" x14ac:dyDescent="0.25">
      <c r="A1185" s="3" t="s">
        <v>180</v>
      </c>
      <c r="B1185" s="3" t="str">
        <f t="shared" si="389"/>
        <v>E332 HYD R/D/W,UB FishHatch2010-3</v>
      </c>
      <c r="C1185" s="3" t="s">
        <v>9</v>
      </c>
      <c r="D1185" s="3"/>
      <c r="E1185" s="256">
        <v>43921</v>
      </c>
      <c r="F1185" s="61">
        <v>18449224.960000001</v>
      </c>
      <c r="G1185" s="300">
        <v>1.5900000000000001E-2</v>
      </c>
      <c r="H1185" s="62">
        <v>24445.22</v>
      </c>
      <c r="I1185" s="276">
        <f t="shared" si="390"/>
        <v>18449224.960000001</v>
      </c>
      <c r="J1185" s="300">
        <v>1.5900000000000001E-2</v>
      </c>
      <c r="K1185" s="61">
        <f t="shared" si="391"/>
        <v>24445.223072000004</v>
      </c>
      <c r="L1185" s="62">
        <f t="shared" si="388"/>
        <v>0</v>
      </c>
      <c r="M1185" t="s">
        <v>10</v>
      </c>
      <c r="O1185" s="3" t="str">
        <f t="shared" si="392"/>
        <v>E332</v>
      </c>
      <c r="P1185" s="4"/>
      <c r="Q1185" s="245">
        <f t="shared" si="393"/>
        <v>0</v>
      </c>
      <c r="S1185" s="243"/>
      <c r="T1185" s="243"/>
      <c r="V1185" s="243"/>
      <c r="W1185" s="243"/>
      <c r="Y1185" s="243"/>
    </row>
    <row r="1186" spans="1:25" outlineLevel="2" x14ac:dyDescent="0.25">
      <c r="A1186" s="3" t="s">
        <v>180</v>
      </c>
      <c r="B1186" s="3" t="str">
        <f t="shared" si="389"/>
        <v>E332 HYD R/D/W,UB FishHatch2010-4</v>
      </c>
      <c r="C1186" s="3" t="s">
        <v>9</v>
      </c>
      <c r="D1186" s="3"/>
      <c r="E1186" s="256">
        <v>43951</v>
      </c>
      <c r="F1186" s="61">
        <v>18449224.960000001</v>
      </c>
      <c r="G1186" s="300">
        <v>1.5900000000000001E-2</v>
      </c>
      <c r="H1186" s="62">
        <v>24445.22</v>
      </c>
      <c r="I1186" s="276">
        <f t="shared" si="390"/>
        <v>18449224.960000001</v>
      </c>
      <c r="J1186" s="300">
        <v>1.5900000000000001E-2</v>
      </c>
      <c r="K1186" s="61">
        <f t="shared" si="391"/>
        <v>24445.223072000004</v>
      </c>
      <c r="L1186" s="62">
        <f t="shared" si="388"/>
        <v>0</v>
      </c>
      <c r="M1186" t="s">
        <v>10</v>
      </c>
      <c r="O1186" s="3" t="str">
        <f t="shared" si="392"/>
        <v>E332</v>
      </c>
      <c r="P1186" s="4"/>
      <c r="Q1186" s="245">
        <f t="shared" si="393"/>
        <v>0</v>
      </c>
      <c r="S1186" s="243"/>
      <c r="T1186" s="243"/>
      <c r="V1186" s="243"/>
      <c r="W1186" s="243"/>
      <c r="Y1186" s="243"/>
    </row>
    <row r="1187" spans="1:25" outlineLevel="2" x14ac:dyDescent="0.25">
      <c r="A1187" s="3" t="s">
        <v>180</v>
      </c>
      <c r="B1187" s="3" t="str">
        <f t="shared" si="389"/>
        <v>E332 HYD R/D/W,UB FishHatch2010-5</v>
      </c>
      <c r="C1187" s="3" t="s">
        <v>9</v>
      </c>
      <c r="D1187" s="3"/>
      <c r="E1187" s="256">
        <v>43982</v>
      </c>
      <c r="F1187" s="61">
        <v>18449224.960000001</v>
      </c>
      <c r="G1187" s="300">
        <v>1.5900000000000001E-2</v>
      </c>
      <c r="H1187" s="62">
        <v>24445.22</v>
      </c>
      <c r="I1187" s="276">
        <f t="shared" si="390"/>
        <v>18449224.960000001</v>
      </c>
      <c r="J1187" s="300">
        <v>1.5900000000000001E-2</v>
      </c>
      <c r="K1187" s="61">
        <f t="shared" si="391"/>
        <v>24445.223072000004</v>
      </c>
      <c r="L1187" s="62">
        <f t="shared" si="388"/>
        <v>0</v>
      </c>
      <c r="M1187" t="s">
        <v>10</v>
      </c>
      <c r="O1187" s="3" t="str">
        <f t="shared" si="392"/>
        <v>E332</v>
      </c>
      <c r="P1187" s="4"/>
      <c r="Q1187" s="245">
        <f t="shared" si="393"/>
        <v>0</v>
      </c>
      <c r="S1187" s="243"/>
      <c r="T1187" s="243"/>
      <c r="V1187" s="243"/>
      <c r="W1187" s="243"/>
      <c r="Y1187" s="243"/>
    </row>
    <row r="1188" spans="1:25" outlineLevel="2" x14ac:dyDescent="0.25">
      <c r="A1188" s="3" t="s">
        <v>180</v>
      </c>
      <c r="B1188" s="3" t="str">
        <f t="shared" si="389"/>
        <v>E332 HYD R/D/W,UB FishHatch2010-6</v>
      </c>
      <c r="C1188" s="3" t="s">
        <v>9</v>
      </c>
      <c r="D1188" s="3"/>
      <c r="E1188" s="256">
        <v>44012</v>
      </c>
      <c r="F1188" s="61">
        <v>18449224.960000001</v>
      </c>
      <c r="G1188" s="300">
        <v>1.5900000000000001E-2</v>
      </c>
      <c r="H1188" s="62">
        <v>24445.22</v>
      </c>
      <c r="I1188" s="276">
        <f t="shared" si="390"/>
        <v>18449224.960000001</v>
      </c>
      <c r="J1188" s="300">
        <v>1.5900000000000001E-2</v>
      </c>
      <c r="K1188" s="61">
        <f t="shared" si="391"/>
        <v>24445.223072000004</v>
      </c>
      <c r="L1188" s="62">
        <f t="shared" si="388"/>
        <v>0</v>
      </c>
      <c r="M1188" t="s">
        <v>10</v>
      </c>
      <c r="O1188" s="3" t="str">
        <f t="shared" si="392"/>
        <v>E332</v>
      </c>
      <c r="P1188" s="4"/>
      <c r="Q1188" s="245">
        <f t="shared" si="393"/>
        <v>18449224.960000001</v>
      </c>
      <c r="S1188" s="243">
        <f>AVERAGE(F1177:F1188)-F1188</f>
        <v>0</v>
      </c>
      <c r="T1188" s="243">
        <f>AVERAGE(I1177:I1188)-I1188</f>
        <v>0</v>
      </c>
      <c r="V1188" s="243"/>
      <c r="W1188" s="243"/>
      <c r="Y1188" s="243"/>
    </row>
    <row r="1189" spans="1:25" ht="15.75" outlineLevel="1" thickBot="1" x14ac:dyDescent="0.3">
      <c r="A1189" s="5" t="s">
        <v>181</v>
      </c>
      <c r="C1189" s="14" t="s">
        <v>153</v>
      </c>
      <c r="E1189" s="255" t="s">
        <v>5</v>
      </c>
      <c r="F1189" s="8"/>
      <c r="G1189" s="299"/>
      <c r="H1189" s="264">
        <f>SUBTOTAL(9,H1177:H1188)</f>
        <v>293342.64</v>
      </c>
      <c r="I1189" s="275"/>
      <c r="J1189" s="299"/>
      <c r="K1189" s="25">
        <f>SUBTOTAL(9,K1177:K1188)</f>
        <v>293342.67686400004</v>
      </c>
      <c r="L1189" s="264">
        <f>SUBTOTAL(9,L1177:L1188)</f>
        <v>0</v>
      </c>
      <c r="O1189" s="3" t="str">
        <f>LEFT(A1189,5)</f>
        <v xml:space="preserve">E332 </v>
      </c>
      <c r="P1189" s="4">
        <f>-L1189</f>
        <v>0</v>
      </c>
      <c r="Q1189" s="245">
        <f t="shared" si="393"/>
        <v>0</v>
      </c>
      <c r="S1189" s="243"/>
    </row>
    <row r="1190" spans="1:25" ht="15.75" outlineLevel="2" thickTop="1" x14ac:dyDescent="0.25">
      <c r="A1190" s="3" t="s">
        <v>182</v>
      </c>
      <c r="B1190" s="3" t="str">
        <f t="shared" ref="B1190:B1201" si="394">CONCATENATE(A1190,"-",MONTH(E1190))</f>
        <v>E332 HYD Res/Dam/Wwy, LB FSC-7</v>
      </c>
      <c r="C1190" s="3" t="s">
        <v>9</v>
      </c>
      <c r="D1190" s="3"/>
      <c r="E1190" s="256">
        <v>43676</v>
      </c>
      <c r="F1190" s="61">
        <v>56545314.880000003</v>
      </c>
      <c r="G1190" s="300">
        <v>2.2799999999999997E-2</v>
      </c>
      <c r="H1190" s="62">
        <v>107434.88</v>
      </c>
      <c r="I1190" s="276">
        <f t="shared" ref="I1190:I1201" si="395">VLOOKUP(CONCATENATE(A1190,"-6"),$B$8:$F$2996,5,FALSE)</f>
        <v>56549799.43</v>
      </c>
      <c r="J1190" s="300">
        <v>2.2799999999999997E-2</v>
      </c>
      <c r="K1190" s="59">
        <f t="shared" ref="K1190:K1201" si="396">I1190*J1190/12</f>
        <v>107444.618917</v>
      </c>
      <c r="L1190" s="62">
        <f t="shared" si="388"/>
        <v>9.74</v>
      </c>
      <c r="M1190" t="s">
        <v>10</v>
      </c>
      <c r="O1190" s="3" t="str">
        <f t="shared" ref="O1190:O1201" si="397">LEFT(A1190,4)</f>
        <v>E332</v>
      </c>
      <c r="P1190" s="4"/>
      <c r="Q1190" s="245">
        <f t="shared" si="393"/>
        <v>0</v>
      </c>
      <c r="S1190" s="243"/>
      <c r="T1190" s="243"/>
      <c r="V1190" s="243"/>
      <c r="W1190" s="243"/>
      <c r="Y1190" s="243"/>
    </row>
    <row r="1191" spans="1:25" outlineLevel="2" x14ac:dyDescent="0.25">
      <c r="A1191" s="3" t="s">
        <v>182</v>
      </c>
      <c r="B1191" s="3" t="str">
        <f t="shared" si="394"/>
        <v>E332 HYD Res/Dam/Wwy, LB FSC-8</v>
      </c>
      <c r="C1191" s="3" t="s">
        <v>9</v>
      </c>
      <c r="D1191" s="3"/>
      <c r="E1191" s="256">
        <v>43708</v>
      </c>
      <c r="F1191" s="61">
        <v>56545314.880000003</v>
      </c>
      <c r="G1191" s="300">
        <v>2.2799999999999997E-2</v>
      </c>
      <c r="H1191" s="62">
        <v>107436.09999999999</v>
      </c>
      <c r="I1191" s="276">
        <f t="shared" si="395"/>
        <v>56549799.43</v>
      </c>
      <c r="J1191" s="300">
        <v>2.2799999999999997E-2</v>
      </c>
      <c r="K1191" s="61">
        <f t="shared" si="396"/>
        <v>107444.618917</v>
      </c>
      <c r="L1191" s="62">
        <f t="shared" si="388"/>
        <v>8.52</v>
      </c>
      <c r="M1191" t="s">
        <v>10</v>
      </c>
      <c r="O1191" s="3" t="str">
        <f t="shared" si="397"/>
        <v>E332</v>
      </c>
      <c r="P1191" s="4"/>
      <c r="Q1191" s="245">
        <f t="shared" si="393"/>
        <v>0</v>
      </c>
      <c r="S1191" s="243"/>
      <c r="T1191" s="243"/>
      <c r="V1191" s="243"/>
      <c r="W1191" s="243"/>
      <c r="Y1191" s="243"/>
    </row>
    <row r="1192" spans="1:25" outlineLevel="2" x14ac:dyDescent="0.25">
      <c r="A1192" s="3" t="s">
        <v>182</v>
      </c>
      <c r="B1192" s="3" t="str">
        <f t="shared" si="394"/>
        <v>E332 HYD Res/Dam/Wwy, LB FSC-9</v>
      </c>
      <c r="C1192" s="3" t="s">
        <v>9</v>
      </c>
      <c r="D1192" s="3"/>
      <c r="E1192" s="256">
        <v>43738</v>
      </c>
      <c r="F1192" s="61">
        <v>56545314.880000003</v>
      </c>
      <c r="G1192" s="300">
        <v>2.2799999999999997E-2</v>
      </c>
      <c r="H1192" s="62">
        <v>107436.09999999999</v>
      </c>
      <c r="I1192" s="276">
        <f t="shared" si="395"/>
        <v>56549799.43</v>
      </c>
      <c r="J1192" s="300">
        <v>2.2799999999999997E-2</v>
      </c>
      <c r="K1192" s="61">
        <f t="shared" si="396"/>
        <v>107444.618917</v>
      </c>
      <c r="L1192" s="62">
        <f t="shared" si="388"/>
        <v>8.52</v>
      </c>
      <c r="M1192" t="s">
        <v>10</v>
      </c>
      <c r="O1192" s="3" t="str">
        <f t="shared" si="397"/>
        <v>E332</v>
      </c>
      <c r="P1192" s="4"/>
      <c r="Q1192" s="245">
        <f t="shared" si="393"/>
        <v>0</v>
      </c>
      <c r="S1192" s="243"/>
      <c r="T1192" s="243"/>
      <c r="V1192" s="243"/>
      <c r="W1192" s="243"/>
      <c r="Y1192" s="243"/>
    </row>
    <row r="1193" spans="1:25" outlineLevel="2" x14ac:dyDescent="0.25">
      <c r="A1193" s="3" t="s">
        <v>182</v>
      </c>
      <c r="B1193" s="3" t="str">
        <f t="shared" si="394"/>
        <v>E332 HYD Res/Dam/Wwy, LB FSC-10</v>
      </c>
      <c r="C1193" s="3" t="s">
        <v>9</v>
      </c>
      <c r="D1193" s="3"/>
      <c r="E1193" s="256">
        <v>43769</v>
      </c>
      <c r="F1193" s="61">
        <v>56545596.229999997</v>
      </c>
      <c r="G1193" s="300">
        <v>2.2799999999999997E-2</v>
      </c>
      <c r="H1193" s="62">
        <v>107436.37</v>
      </c>
      <c r="I1193" s="276">
        <f t="shared" si="395"/>
        <v>56549799.43</v>
      </c>
      <c r="J1193" s="300">
        <v>2.2799999999999997E-2</v>
      </c>
      <c r="K1193" s="61">
        <f t="shared" si="396"/>
        <v>107444.618917</v>
      </c>
      <c r="L1193" s="62">
        <f t="shared" si="388"/>
        <v>8.25</v>
      </c>
      <c r="M1193" t="s">
        <v>10</v>
      </c>
      <c r="O1193" s="3" t="str">
        <f t="shared" si="397"/>
        <v>E332</v>
      </c>
      <c r="P1193" s="4"/>
      <c r="Q1193" s="245">
        <f t="shared" si="393"/>
        <v>0</v>
      </c>
      <c r="S1193" s="243"/>
      <c r="T1193" s="243"/>
      <c r="V1193" s="243"/>
      <c r="W1193" s="243"/>
      <c r="Y1193" s="243"/>
    </row>
    <row r="1194" spans="1:25" outlineLevel="2" x14ac:dyDescent="0.25">
      <c r="A1194" s="3" t="s">
        <v>182</v>
      </c>
      <c r="B1194" s="3" t="str">
        <f t="shared" si="394"/>
        <v>E332 HYD Res/Dam/Wwy, LB FSC-11</v>
      </c>
      <c r="C1194" s="3" t="s">
        <v>9</v>
      </c>
      <c r="D1194" s="3"/>
      <c r="E1194" s="256">
        <v>43799</v>
      </c>
      <c r="F1194" s="61">
        <v>56549227.75</v>
      </c>
      <c r="G1194" s="300">
        <v>2.2799999999999997E-2</v>
      </c>
      <c r="H1194" s="62">
        <v>107440.08</v>
      </c>
      <c r="I1194" s="276">
        <f t="shared" si="395"/>
        <v>56549799.43</v>
      </c>
      <c r="J1194" s="300">
        <v>2.2799999999999997E-2</v>
      </c>
      <c r="K1194" s="61">
        <f t="shared" si="396"/>
        <v>107444.618917</v>
      </c>
      <c r="L1194" s="62">
        <f t="shared" si="388"/>
        <v>4.54</v>
      </c>
      <c r="M1194" t="s">
        <v>10</v>
      </c>
      <c r="O1194" s="3" t="str">
        <f t="shared" si="397"/>
        <v>E332</v>
      </c>
      <c r="P1194" s="4"/>
      <c r="Q1194" s="245">
        <f t="shared" si="393"/>
        <v>0</v>
      </c>
      <c r="S1194" s="243"/>
      <c r="T1194" s="243"/>
      <c r="V1194" s="243"/>
      <c r="W1194" s="243"/>
      <c r="Y1194" s="243"/>
    </row>
    <row r="1195" spans="1:25" outlineLevel="2" x14ac:dyDescent="0.25">
      <c r="A1195" s="3" t="s">
        <v>182</v>
      </c>
      <c r="B1195" s="3" t="str">
        <f t="shared" si="394"/>
        <v>E332 HYD Res/Dam/Wwy, LB FSC-12</v>
      </c>
      <c r="C1195" s="3" t="s">
        <v>9</v>
      </c>
      <c r="D1195" s="3"/>
      <c r="E1195" s="256">
        <v>43830</v>
      </c>
      <c r="F1195" s="61">
        <v>56549799.43</v>
      </c>
      <c r="G1195" s="300">
        <v>2.2799999999999997E-2</v>
      </c>
      <c r="H1195" s="62">
        <v>107444.07</v>
      </c>
      <c r="I1195" s="276">
        <f t="shared" si="395"/>
        <v>56549799.43</v>
      </c>
      <c r="J1195" s="300">
        <v>2.2799999999999997E-2</v>
      </c>
      <c r="K1195" s="61">
        <f t="shared" si="396"/>
        <v>107444.618917</v>
      </c>
      <c r="L1195" s="62">
        <f t="shared" si="388"/>
        <v>0.55000000000000004</v>
      </c>
      <c r="M1195" t="s">
        <v>10</v>
      </c>
      <c r="O1195" s="3" t="str">
        <f t="shared" si="397"/>
        <v>E332</v>
      </c>
      <c r="P1195" s="4"/>
      <c r="Q1195" s="245">
        <f t="shared" si="393"/>
        <v>0</v>
      </c>
      <c r="S1195" s="243"/>
      <c r="T1195" s="243"/>
      <c r="V1195" s="243"/>
      <c r="W1195" s="243"/>
      <c r="Y1195" s="243"/>
    </row>
    <row r="1196" spans="1:25" outlineLevel="2" x14ac:dyDescent="0.25">
      <c r="A1196" s="3" t="s">
        <v>182</v>
      </c>
      <c r="B1196" s="3" t="str">
        <f t="shared" si="394"/>
        <v>E332 HYD Res/Dam/Wwy, LB FSC-1</v>
      </c>
      <c r="C1196" s="3" t="s">
        <v>9</v>
      </c>
      <c r="D1196" s="3"/>
      <c r="E1196" s="256">
        <v>43861</v>
      </c>
      <c r="F1196" s="61">
        <v>56549799.43</v>
      </c>
      <c r="G1196" s="300">
        <v>2.2799999999999997E-2</v>
      </c>
      <c r="H1196" s="62">
        <v>107444.62000000001</v>
      </c>
      <c r="I1196" s="276">
        <f t="shared" si="395"/>
        <v>56549799.43</v>
      </c>
      <c r="J1196" s="300">
        <v>2.2799999999999997E-2</v>
      </c>
      <c r="K1196" s="61">
        <f t="shared" si="396"/>
        <v>107444.618917</v>
      </c>
      <c r="L1196" s="62">
        <f t="shared" si="388"/>
        <v>0</v>
      </c>
      <c r="M1196" t="s">
        <v>10</v>
      </c>
      <c r="O1196" s="3" t="str">
        <f t="shared" si="397"/>
        <v>E332</v>
      </c>
      <c r="P1196" s="4"/>
      <c r="Q1196" s="245">
        <f t="shared" si="393"/>
        <v>0</v>
      </c>
      <c r="S1196" s="243"/>
      <c r="T1196" s="243"/>
      <c r="V1196" s="243"/>
      <c r="W1196" s="243"/>
      <c r="Y1196" s="243"/>
    </row>
    <row r="1197" spans="1:25" outlineLevel="2" x14ac:dyDescent="0.25">
      <c r="A1197" s="3" t="s">
        <v>182</v>
      </c>
      <c r="B1197" s="3" t="str">
        <f t="shared" si="394"/>
        <v>E332 HYD Res/Dam/Wwy, LB FSC-2</v>
      </c>
      <c r="C1197" s="3" t="s">
        <v>9</v>
      </c>
      <c r="D1197" s="3"/>
      <c r="E1197" s="256">
        <v>43889</v>
      </c>
      <c r="F1197" s="61">
        <v>56549799.43</v>
      </c>
      <c r="G1197" s="300">
        <v>2.2799999999999997E-2</v>
      </c>
      <c r="H1197" s="62">
        <v>107444.62000000001</v>
      </c>
      <c r="I1197" s="276">
        <f t="shared" si="395"/>
        <v>56549799.43</v>
      </c>
      <c r="J1197" s="300">
        <v>2.2799999999999997E-2</v>
      </c>
      <c r="K1197" s="61">
        <f t="shared" si="396"/>
        <v>107444.618917</v>
      </c>
      <c r="L1197" s="62">
        <f t="shared" si="388"/>
        <v>0</v>
      </c>
      <c r="M1197" t="s">
        <v>10</v>
      </c>
      <c r="O1197" s="3" t="str">
        <f t="shared" si="397"/>
        <v>E332</v>
      </c>
      <c r="P1197" s="4"/>
      <c r="Q1197" s="245">
        <f t="shared" si="393"/>
        <v>0</v>
      </c>
      <c r="S1197" s="243"/>
      <c r="T1197" s="243"/>
      <c r="V1197" s="243"/>
      <c r="W1197" s="243"/>
      <c r="Y1197" s="243"/>
    </row>
    <row r="1198" spans="1:25" outlineLevel="2" x14ac:dyDescent="0.25">
      <c r="A1198" s="3" t="s">
        <v>182</v>
      </c>
      <c r="B1198" s="3" t="str">
        <f t="shared" si="394"/>
        <v>E332 HYD Res/Dam/Wwy, LB FSC-3</v>
      </c>
      <c r="C1198" s="3" t="s">
        <v>9</v>
      </c>
      <c r="D1198" s="3"/>
      <c r="E1198" s="256">
        <v>43921</v>
      </c>
      <c r="F1198" s="61">
        <v>56549799.43</v>
      </c>
      <c r="G1198" s="300">
        <v>2.2799999999999997E-2</v>
      </c>
      <c r="H1198" s="62">
        <v>107444.62000000001</v>
      </c>
      <c r="I1198" s="276">
        <f t="shared" si="395"/>
        <v>56549799.43</v>
      </c>
      <c r="J1198" s="300">
        <v>2.2799999999999997E-2</v>
      </c>
      <c r="K1198" s="61">
        <f t="shared" si="396"/>
        <v>107444.618917</v>
      </c>
      <c r="L1198" s="62">
        <f t="shared" si="388"/>
        <v>0</v>
      </c>
      <c r="M1198" t="s">
        <v>10</v>
      </c>
      <c r="O1198" s="3" t="str">
        <f t="shared" si="397"/>
        <v>E332</v>
      </c>
      <c r="P1198" s="4"/>
      <c r="Q1198" s="245">
        <f t="shared" si="393"/>
        <v>0</v>
      </c>
      <c r="S1198" s="243"/>
      <c r="T1198" s="243"/>
      <c r="V1198" s="243"/>
      <c r="W1198" s="243"/>
      <c r="Y1198" s="243"/>
    </row>
    <row r="1199" spans="1:25" outlineLevel="2" x14ac:dyDescent="0.25">
      <c r="A1199" s="3" t="s">
        <v>182</v>
      </c>
      <c r="B1199" s="3" t="str">
        <f t="shared" si="394"/>
        <v>E332 HYD Res/Dam/Wwy, LB FSC-4</v>
      </c>
      <c r="C1199" s="3" t="s">
        <v>9</v>
      </c>
      <c r="D1199" s="3"/>
      <c r="E1199" s="256">
        <v>43951</v>
      </c>
      <c r="F1199" s="61">
        <v>56549799.43</v>
      </c>
      <c r="G1199" s="300">
        <v>2.2799999999999997E-2</v>
      </c>
      <c r="H1199" s="62">
        <v>107444.62000000001</v>
      </c>
      <c r="I1199" s="276">
        <f t="shared" si="395"/>
        <v>56549799.43</v>
      </c>
      <c r="J1199" s="300">
        <v>2.2799999999999997E-2</v>
      </c>
      <c r="K1199" s="61">
        <f t="shared" si="396"/>
        <v>107444.618917</v>
      </c>
      <c r="L1199" s="62">
        <f t="shared" si="388"/>
        <v>0</v>
      </c>
      <c r="M1199" t="s">
        <v>10</v>
      </c>
      <c r="O1199" s="3" t="str">
        <f t="shared" si="397"/>
        <v>E332</v>
      </c>
      <c r="P1199" s="4"/>
      <c r="Q1199" s="245">
        <f t="shared" si="393"/>
        <v>0</v>
      </c>
      <c r="S1199" s="243"/>
      <c r="T1199" s="243"/>
      <c r="V1199" s="243"/>
      <c r="W1199" s="243"/>
      <c r="Y1199" s="243"/>
    </row>
    <row r="1200" spans="1:25" outlineLevel="2" x14ac:dyDescent="0.25">
      <c r="A1200" s="3" t="s">
        <v>182</v>
      </c>
      <c r="B1200" s="3" t="str">
        <f t="shared" si="394"/>
        <v>E332 HYD Res/Dam/Wwy, LB FSC-5</v>
      </c>
      <c r="C1200" s="3" t="s">
        <v>9</v>
      </c>
      <c r="D1200" s="3"/>
      <c r="E1200" s="256">
        <v>43982</v>
      </c>
      <c r="F1200" s="61">
        <v>56549799.43</v>
      </c>
      <c r="G1200" s="300">
        <v>2.2799999999999997E-2</v>
      </c>
      <c r="H1200" s="62">
        <v>107444.62000000001</v>
      </c>
      <c r="I1200" s="276">
        <f t="shared" si="395"/>
        <v>56549799.43</v>
      </c>
      <c r="J1200" s="300">
        <v>2.2799999999999997E-2</v>
      </c>
      <c r="K1200" s="61">
        <f t="shared" si="396"/>
        <v>107444.618917</v>
      </c>
      <c r="L1200" s="62">
        <f t="shared" si="388"/>
        <v>0</v>
      </c>
      <c r="M1200" t="s">
        <v>10</v>
      </c>
      <c r="O1200" s="3" t="str">
        <f t="shared" si="397"/>
        <v>E332</v>
      </c>
      <c r="P1200" s="4"/>
      <c r="Q1200" s="245">
        <f t="shared" si="393"/>
        <v>0</v>
      </c>
      <c r="S1200" s="243"/>
      <c r="T1200" s="243"/>
      <c r="V1200" s="243"/>
      <c r="W1200" s="243"/>
      <c r="Y1200" s="243"/>
    </row>
    <row r="1201" spans="1:25" outlineLevel="2" x14ac:dyDescent="0.25">
      <c r="A1201" s="3" t="s">
        <v>182</v>
      </c>
      <c r="B1201" s="3" t="str">
        <f t="shared" si="394"/>
        <v>E332 HYD Res/Dam/Wwy, LB FSC-6</v>
      </c>
      <c r="C1201" s="3" t="s">
        <v>9</v>
      </c>
      <c r="D1201" s="3"/>
      <c r="E1201" s="256">
        <v>44012</v>
      </c>
      <c r="F1201" s="61">
        <v>56549799.43</v>
      </c>
      <c r="G1201" s="300">
        <v>2.2799999999999997E-2</v>
      </c>
      <c r="H1201" s="62">
        <v>107444.62000000001</v>
      </c>
      <c r="I1201" s="276">
        <f t="shared" si="395"/>
        <v>56549799.43</v>
      </c>
      <c r="J1201" s="300">
        <v>2.2799999999999997E-2</v>
      </c>
      <c r="K1201" s="61">
        <f t="shared" si="396"/>
        <v>107444.618917</v>
      </c>
      <c r="L1201" s="62">
        <f t="shared" si="388"/>
        <v>0</v>
      </c>
      <c r="M1201" t="s">
        <v>10</v>
      </c>
      <c r="O1201" s="3" t="str">
        <f t="shared" si="397"/>
        <v>E332</v>
      </c>
      <c r="P1201" s="4"/>
      <c r="Q1201" s="245">
        <f t="shared" si="393"/>
        <v>56549799.43</v>
      </c>
      <c r="S1201" s="243">
        <f>AVERAGE(F1190:F1201)-F1201</f>
        <v>-1519.0441666767001</v>
      </c>
      <c r="T1201" s="243">
        <f>AVERAGE(I1190:I1201)-I1201</f>
        <v>0</v>
      </c>
      <c r="V1201" s="243"/>
      <c r="W1201" s="243"/>
      <c r="Y1201" s="243"/>
    </row>
    <row r="1202" spans="1:25" ht="15.75" outlineLevel="1" thickBot="1" x14ac:dyDescent="0.3">
      <c r="A1202" s="5" t="s">
        <v>183</v>
      </c>
      <c r="C1202" s="14" t="s">
        <v>153</v>
      </c>
      <c r="E1202" s="255" t="s">
        <v>5</v>
      </c>
      <c r="F1202" s="8"/>
      <c r="G1202" s="299"/>
      <c r="H1202" s="264">
        <f>SUBTOTAL(9,H1190:H1201)</f>
        <v>1289295.32</v>
      </c>
      <c r="I1202" s="275"/>
      <c r="J1202" s="299"/>
      <c r="K1202" s="25">
        <f>SUBTOTAL(9,K1190:K1201)</f>
        <v>1289335.4270039999</v>
      </c>
      <c r="L1202" s="264">
        <f>SUBTOTAL(9,L1190:L1201)</f>
        <v>40.119999999999997</v>
      </c>
      <c r="O1202" s="3" t="str">
        <f>LEFT(A1202,5)</f>
        <v xml:space="preserve">E332 </v>
      </c>
      <c r="P1202" s="4">
        <f>-L1202</f>
        <v>-40.119999999999997</v>
      </c>
      <c r="Q1202" s="245">
        <f t="shared" si="393"/>
        <v>0</v>
      </c>
      <c r="S1202" s="243"/>
    </row>
    <row r="1203" spans="1:25" ht="15.75" outlineLevel="2" thickTop="1" x14ac:dyDescent="0.25">
      <c r="A1203" s="3" t="s">
        <v>184</v>
      </c>
      <c r="B1203" s="3" t="str">
        <f t="shared" ref="B1203:B1214" si="398">CONCATENATE(A1203,"-",MONTH(E1203))</f>
        <v>E332 HYD Res/Dam/Wwy, LB-2013-7</v>
      </c>
      <c r="C1203" s="3" t="s">
        <v>9</v>
      </c>
      <c r="D1203" s="3"/>
      <c r="E1203" s="256">
        <v>43676</v>
      </c>
      <c r="F1203" s="61">
        <v>23561627.379999999</v>
      </c>
      <c r="G1203" s="300">
        <v>2.2799999999999997E-2</v>
      </c>
      <c r="H1203" s="62">
        <v>44767.09</v>
      </c>
      <c r="I1203" s="276">
        <f t="shared" ref="I1203:I1214" si="399">VLOOKUP(CONCATENATE(A1203,"-6"),$B$8:$F$2996,5,FALSE)</f>
        <v>23561627.379999999</v>
      </c>
      <c r="J1203" s="300">
        <v>2.2799999999999997E-2</v>
      </c>
      <c r="K1203" s="59">
        <f t="shared" ref="K1203:K1214" si="400">I1203*J1203/12</f>
        <v>44767.092021999997</v>
      </c>
      <c r="L1203" s="62">
        <f t="shared" si="388"/>
        <v>0</v>
      </c>
      <c r="M1203" t="s">
        <v>10</v>
      </c>
      <c r="O1203" s="3" t="str">
        <f t="shared" ref="O1203:O1214" si="401">LEFT(A1203,4)</f>
        <v>E332</v>
      </c>
      <c r="P1203" s="4"/>
      <c r="Q1203" s="245">
        <f t="shared" si="393"/>
        <v>0</v>
      </c>
      <c r="S1203" s="243"/>
      <c r="T1203" s="243"/>
      <c r="V1203" s="243"/>
      <c r="W1203" s="243"/>
      <c r="Y1203" s="243"/>
    </row>
    <row r="1204" spans="1:25" outlineLevel="2" x14ac:dyDescent="0.25">
      <c r="A1204" s="3" t="s">
        <v>184</v>
      </c>
      <c r="B1204" s="3" t="str">
        <f t="shared" si="398"/>
        <v>E332 HYD Res/Dam/Wwy, LB-2013-8</v>
      </c>
      <c r="C1204" s="3" t="s">
        <v>9</v>
      </c>
      <c r="D1204" s="3"/>
      <c r="E1204" s="256">
        <v>43708</v>
      </c>
      <c r="F1204" s="61">
        <v>23561627.379999999</v>
      </c>
      <c r="G1204" s="300">
        <v>2.2799999999999997E-2</v>
      </c>
      <c r="H1204" s="62">
        <v>44767.09</v>
      </c>
      <c r="I1204" s="276">
        <f t="shared" si="399"/>
        <v>23561627.379999999</v>
      </c>
      <c r="J1204" s="300">
        <v>2.2799999999999997E-2</v>
      </c>
      <c r="K1204" s="61">
        <f t="shared" si="400"/>
        <v>44767.092021999997</v>
      </c>
      <c r="L1204" s="62">
        <f t="shared" si="388"/>
        <v>0</v>
      </c>
      <c r="M1204" t="s">
        <v>10</v>
      </c>
      <c r="O1204" s="3" t="str">
        <f t="shared" si="401"/>
        <v>E332</v>
      </c>
      <c r="P1204" s="4"/>
      <c r="Q1204" s="245">
        <f t="shared" si="393"/>
        <v>0</v>
      </c>
      <c r="S1204" s="243"/>
      <c r="T1204" s="243"/>
      <c r="V1204" s="243"/>
      <c r="W1204" s="243"/>
      <c r="Y1204" s="243"/>
    </row>
    <row r="1205" spans="1:25" outlineLevel="2" x14ac:dyDescent="0.25">
      <c r="A1205" s="3" t="s">
        <v>184</v>
      </c>
      <c r="B1205" s="3" t="str">
        <f t="shared" si="398"/>
        <v>E332 HYD Res/Dam/Wwy, LB-2013-9</v>
      </c>
      <c r="C1205" s="3" t="s">
        <v>9</v>
      </c>
      <c r="D1205" s="3"/>
      <c r="E1205" s="256">
        <v>43738</v>
      </c>
      <c r="F1205" s="61">
        <v>23561627.379999999</v>
      </c>
      <c r="G1205" s="300">
        <v>2.2799999999999997E-2</v>
      </c>
      <c r="H1205" s="62">
        <v>44767.09</v>
      </c>
      <c r="I1205" s="276">
        <f t="shared" si="399"/>
        <v>23561627.379999999</v>
      </c>
      <c r="J1205" s="300">
        <v>2.2799999999999997E-2</v>
      </c>
      <c r="K1205" s="61">
        <f t="shared" si="400"/>
        <v>44767.092021999997</v>
      </c>
      <c r="L1205" s="62">
        <f t="shared" si="388"/>
        <v>0</v>
      </c>
      <c r="M1205" t="s">
        <v>10</v>
      </c>
      <c r="O1205" s="3" t="str">
        <f t="shared" si="401"/>
        <v>E332</v>
      </c>
      <c r="P1205" s="4"/>
      <c r="Q1205" s="245">
        <f t="shared" si="393"/>
        <v>0</v>
      </c>
      <c r="S1205" s="243"/>
      <c r="T1205" s="243"/>
      <c r="V1205" s="243"/>
      <c r="W1205" s="243"/>
      <c r="Y1205" s="243"/>
    </row>
    <row r="1206" spans="1:25" outlineLevel="2" x14ac:dyDescent="0.25">
      <c r="A1206" s="3" t="s">
        <v>184</v>
      </c>
      <c r="B1206" s="3" t="str">
        <f t="shared" si="398"/>
        <v>E332 HYD Res/Dam/Wwy, LB-2013-10</v>
      </c>
      <c r="C1206" s="3" t="s">
        <v>9</v>
      </c>
      <c r="D1206" s="3"/>
      <c r="E1206" s="256">
        <v>43769</v>
      </c>
      <c r="F1206" s="61">
        <v>23561627.379999999</v>
      </c>
      <c r="G1206" s="300">
        <v>2.2799999999999997E-2</v>
      </c>
      <c r="H1206" s="62">
        <v>44767.09</v>
      </c>
      <c r="I1206" s="276">
        <f t="shared" si="399"/>
        <v>23561627.379999999</v>
      </c>
      <c r="J1206" s="300">
        <v>2.2799999999999997E-2</v>
      </c>
      <c r="K1206" s="61">
        <f t="shared" si="400"/>
        <v>44767.092021999997</v>
      </c>
      <c r="L1206" s="62">
        <f t="shared" si="388"/>
        <v>0</v>
      </c>
      <c r="M1206" t="s">
        <v>10</v>
      </c>
      <c r="O1206" s="3" t="str">
        <f t="shared" si="401"/>
        <v>E332</v>
      </c>
      <c r="P1206" s="4"/>
      <c r="Q1206" s="245">
        <f t="shared" si="393"/>
        <v>0</v>
      </c>
      <c r="S1206" s="243"/>
      <c r="T1206" s="243"/>
      <c r="V1206" s="243"/>
      <c r="W1206" s="243"/>
      <c r="Y1206" s="243"/>
    </row>
    <row r="1207" spans="1:25" outlineLevel="2" x14ac:dyDescent="0.25">
      <c r="A1207" s="3" t="s">
        <v>184</v>
      </c>
      <c r="B1207" s="3" t="str">
        <f t="shared" si="398"/>
        <v>E332 HYD Res/Dam/Wwy, LB-2013-11</v>
      </c>
      <c r="C1207" s="3" t="s">
        <v>9</v>
      </c>
      <c r="D1207" s="3"/>
      <c r="E1207" s="256">
        <v>43799</v>
      </c>
      <c r="F1207" s="61">
        <v>23561627.379999999</v>
      </c>
      <c r="G1207" s="300">
        <v>2.2799999999999997E-2</v>
      </c>
      <c r="H1207" s="62">
        <v>44767.09</v>
      </c>
      <c r="I1207" s="276">
        <f t="shared" si="399"/>
        <v>23561627.379999999</v>
      </c>
      <c r="J1207" s="300">
        <v>2.2799999999999997E-2</v>
      </c>
      <c r="K1207" s="61">
        <f t="shared" si="400"/>
        <v>44767.092021999997</v>
      </c>
      <c r="L1207" s="62">
        <f t="shared" si="388"/>
        <v>0</v>
      </c>
      <c r="M1207" t="s">
        <v>10</v>
      </c>
      <c r="O1207" s="3" t="str">
        <f t="shared" si="401"/>
        <v>E332</v>
      </c>
      <c r="P1207" s="4"/>
      <c r="Q1207" s="245">
        <f t="shared" si="393"/>
        <v>0</v>
      </c>
      <c r="S1207" s="243"/>
      <c r="T1207" s="243"/>
      <c r="V1207" s="243"/>
      <c r="W1207" s="243"/>
      <c r="Y1207" s="243"/>
    </row>
    <row r="1208" spans="1:25" outlineLevel="2" x14ac:dyDescent="0.25">
      <c r="A1208" s="3" t="s">
        <v>184</v>
      </c>
      <c r="B1208" s="3" t="str">
        <f t="shared" si="398"/>
        <v>E332 HYD Res/Dam/Wwy, LB-2013-12</v>
      </c>
      <c r="C1208" s="3" t="s">
        <v>9</v>
      </c>
      <c r="D1208" s="3"/>
      <c r="E1208" s="256">
        <v>43830</v>
      </c>
      <c r="F1208" s="61">
        <v>23561627.379999999</v>
      </c>
      <c r="G1208" s="300">
        <v>2.2799999999999997E-2</v>
      </c>
      <c r="H1208" s="62">
        <v>44767.09</v>
      </c>
      <c r="I1208" s="276">
        <f t="shared" si="399"/>
        <v>23561627.379999999</v>
      </c>
      <c r="J1208" s="300">
        <v>2.2799999999999997E-2</v>
      </c>
      <c r="K1208" s="61">
        <f t="shared" si="400"/>
        <v>44767.092021999997</v>
      </c>
      <c r="L1208" s="62">
        <f t="shared" si="388"/>
        <v>0</v>
      </c>
      <c r="M1208" t="s">
        <v>10</v>
      </c>
      <c r="O1208" s="3" t="str">
        <f t="shared" si="401"/>
        <v>E332</v>
      </c>
      <c r="P1208" s="4"/>
      <c r="Q1208" s="245">
        <f t="shared" si="393"/>
        <v>0</v>
      </c>
      <c r="S1208" s="243"/>
      <c r="T1208" s="243"/>
      <c r="V1208" s="243"/>
      <c r="W1208" s="243"/>
      <c r="Y1208" s="243"/>
    </row>
    <row r="1209" spans="1:25" outlineLevel="2" x14ac:dyDescent="0.25">
      <c r="A1209" s="3" t="s">
        <v>184</v>
      </c>
      <c r="B1209" s="3" t="str">
        <f t="shared" si="398"/>
        <v>E332 HYD Res/Dam/Wwy, LB-2013-1</v>
      </c>
      <c r="C1209" s="3" t="s">
        <v>9</v>
      </c>
      <c r="D1209" s="3"/>
      <c r="E1209" s="256">
        <v>43861</v>
      </c>
      <c r="F1209" s="61">
        <v>23561627.379999999</v>
      </c>
      <c r="G1209" s="300">
        <v>2.2799999999999997E-2</v>
      </c>
      <c r="H1209" s="62">
        <v>44767.09</v>
      </c>
      <c r="I1209" s="276">
        <f t="shared" si="399"/>
        <v>23561627.379999999</v>
      </c>
      <c r="J1209" s="300">
        <v>2.2799999999999997E-2</v>
      </c>
      <c r="K1209" s="61">
        <f t="shared" si="400"/>
        <v>44767.092021999997</v>
      </c>
      <c r="L1209" s="62">
        <f t="shared" si="388"/>
        <v>0</v>
      </c>
      <c r="M1209" t="s">
        <v>10</v>
      </c>
      <c r="O1209" s="3" t="str">
        <f t="shared" si="401"/>
        <v>E332</v>
      </c>
      <c r="P1209" s="4"/>
      <c r="Q1209" s="245">
        <f t="shared" si="393"/>
        <v>0</v>
      </c>
      <c r="S1209" s="243"/>
      <c r="T1209" s="243"/>
      <c r="V1209" s="243"/>
      <c r="W1209" s="243"/>
      <c r="Y1209" s="243"/>
    </row>
    <row r="1210" spans="1:25" outlineLevel="2" x14ac:dyDescent="0.25">
      <c r="A1210" s="3" t="s">
        <v>184</v>
      </c>
      <c r="B1210" s="3" t="str">
        <f t="shared" si="398"/>
        <v>E332 HYD Res/Dam/Wwy, LB-2013-2</v>
      </c>
      <c r="C1210" s="3" t="s">
        <v>9</v>
      </c>
      <c r="D1210" s="3"/>
      <c r="E1210" s="256">
        <v>43889</v>
      </c>
      <c r="F1210" s="61">
        <v>23561627.379999999</v>
      </c>
      <c r="G1210" s="300">
        <v>2.2799999999999997E-2</v>
      </c>
      <c r="H1210" s="62">
        <v>44767.09</v>
      </c>
      <c r="I1210" s="276">
        <f t="shared" si="399"/>
        <v>23561627.379999999</v>
      </c>
      <c r="J1210" s="300">
        <v>2.2799999999999997E-2</v>
      </c>
      <c r="K1210" s="61">
        <f t="shared" si="400"/>
        <v>44767.092021999997</v>
      </c>
      <c r="L1210" s="62">
        <f t="shared" si="388"/>
        <v>0</v>
      </c>
      <c r="M1210" t="s">
        <v>10</v>
      </c>
      <c r="O1210" s="3" t="str">
        <f t="shared" si="401"/>
        <v>E332</v>
      </c>
      <c r="P1210" s="4"/>
      <c r="Q1210" s="245">
        <f t="shared" si="393"/>
        <v>0</v>
      </c>
      <c r="S1210" s="243"/>
      <c r="T1210" s="243"/>
      <c r="V1210" s="243"/>
      <c r="W1210" s="243"/>
      <c r="Y1210" s="243"/>
    </row>
    <row r="1211" spans="1:25" outlineLevel="2" x14ac:dyDescent="0.25">
      <c r="A1211" s="3" t="s">
        <v>184</v>
      </c>
      <c r="B1211" s="3" t="str">
        <f t="shared" si="398"/>
        <v>E332 HYD Res/Dam/Wwy, LB-2013-3</v>
      </c>
      <c r="C1211" s="3" t="s">
        <v>9</v>
      </c>
      <c r="D1211" s="3"/>
      <c r="E1211" s="256">
        <v>43921</v>
      </c>
      <c r="F1211" s="61">
        <v>23561627.379999999</v>
      </c>
      <c r="G1211" s="300">
        <v>2.2799999999999997E-2</v>
      </c>
      <c r="H1211" s="62">
        <v>44767.09</v>
      </c>
      <c r="I1211" s="276">
        <f t="shared" si="399"/>
        <v>23561627.379999999</v>
      </c>
      <c r="J1211" s="300">
        <v>2.2799999999999997E-2</v>
      </c>
      <c r="K1211" s="61">
        <f t="shared" si="400"/>
        <v>44767.092021999997</v>
      </c>
      <c r="L1211" s="62">
        <f t="shared" si="388"/>
        <v>0</v>
      </c>
      <c r="M1211" t="s">
        <v>10</v>
      </c>
      <c r="O1211" s="3" t="str">
        <f t="shared" si="401"/>
        <v>E332</v>
      </c>
      <c r="P1211" s="4"/>
      <c r="Q1211" s="245">
        <f t="shared" si="393"/>
        <v>0</v>
      </c>
      <c r="S1211" s="243"/>
      <c r="T1211" s="243"/>
      <c r="V1211" s="243"/>
      <c r="W1211" s="243"/>
      <c r="Y1211" s="243"/>
    </row>
    <row r="1212" spans="1:25" outlineLevel="2" x14ac:dyDescent="0.25">
      <c r="A1212" s="3" t="s">
        <v>184</v>
      </c>
      <c r="B1212" s="3" t="str">
        <f t="shared" si="398"/>
        <v>E332 HYD Res/Dam/Wwy, LB-2013-4</v>
      </c>
      <c r="C1212" s="3" t="s">
        <v>9</v>
      </c>
      <c r="D1212" s="3"/>
      <c r="E1212" s="256">
        <v>43951</v>
      </c>
      <c r="F1212" s="61">
        <v>23561627.379999999</v>
      </c>
      <c r="G1212" s="300">
        <v>2.2799999999999997E-2</v>
      </c>
      <c r="H1212" s="62">
        <v>44767.09</v>
      </c>
      <c r="I1212" s="276">
        <f t="shared" si="399"/>
        <v>23561627.379999999</v>
      </c>
      <c r="J1212" s="300">
        <v>2.2799999999999997E-2</v>
      </c>
      <c r="K1212" s="61">
        <f t="shared" si="400"/>
        <v>44767.092021999997</v>
      </c>
      <c r="L1212" s="62">
        <f t="shared" si="388"/>
        <v>0</v>
      </c>
      <c r="M1212" t="s">
        <v>10</v>
      </c>
      <c r="O1212" s="3" t="str">
        <f t="shared" si="401"/>
        <v>E332</v>
      </c>
      <c r="P1212" s="4"/>
      <c r="Q1212" s="245">
        <f t="shared" si="393"/>
        <v>0</v>
      </c>
      <c r="S1212" s="243"/>
      <c r="T1212" s="243"/>
      <c r="V1212" s="243"/>
      <c r="W1212" s="243"/>
      <c r="Y1212" s="243"/>
    </row>
    <row r="1213" spans="1:25" outlineLevel="2" x14ac:dyDescent="0.25">
      <c r="A1213" s="3" t="s">
        <v>184</v>
      </c>
      <c r="B1213" s="3" t="str">
        <f t="shared" si="398"/>
        <v>E332 HYD Res/Dam/Wwy, LB-2013-5</v>
      </c>
      <c r="C1213" s="3" t="s">
        <v>9</v>
      </c>
      <c r="D1213" s="3"/>
      <c r="E1213" s="256">
        <v>43982</v>
      </c>
      <c r="F1213" s="61">
        <v>23561627.379999999</v>
      </c>
      <c r="G1213" s="300">
        <v>2.2799999999999997E-2</v>
      </c>
      <c r="H1213" s="62">
        <v>44767.09</v>
      </c>
      <c r="I1213" s="276">
        <f t="shared" si="399"/>
        <v>23561627.379999999</v>
      </c>
      <c r="J1213" s="300">
        <v>2.2799999999999997E-2</v>
      </c>
      <c r="K1213" s="61">
        <f t="shared" si="400"/>
        <v>44767.092021999997</v>
      </c>
      <c r="L1213" s="62">
        <f t="shared" si="388"/>
        <v>0</v>
      </c>
      <c r="M1213" t="s">
        <v>10</v>
      </c>
      <c r="O1213" s="3" t="str">
        <f t="shared" si="401"/>
        <v>E332</v>
      </c>
      <c r="P1213" s="4"/>
      <c r="Q1213" s="245">
        <f t="shared" si="393"/>
        <v>0</v>
      </c>
      <c r="S1213" s="243"/>
      <c r="T1213" s="243"/>
      <c r="V1213" s="243"/>
      <c r="W1213" s="243"/>
      <c r="Y1213" s="243"/>
    </row>
    <row r="1214" spans="1:25" outlineLevel="2" x14ac:dyDescent="0.25">
      <c r="A1214" s="3" t="s">
        <v>184</v>
      </c>
      <c r="B1214" s="3" t="str">
        <f t="shared" si="398"/>
        <v>E332 HYD Res/Dam/Wwy, LB-2013-6</v>
      </c>
      <c r="C1214" s="3" t="s">
        <v>9</v>
      </c>
      <c r="D1214" s="3"/>
      <c r="E1214" s="256">
        <v>44012</v>
      </c>
      <c r="F1214" s="61">
        <v>23561627.379999999</v>
      </c>
      <c r="G1214" s="300">
        <v>2.2799999999999997E-2</v>
      </c>
      <c r="H1214" s="62">
        <v>44767.09</v>
      </c>
      <c r="I1214" s="276">
        <f t="shared" si="399"/>
        <v>23561627.379999999</v>
      </c>
      <c r="J1214" s="300">
        <v>2.2799999999999997E-2</v>
      </c>
      <c r="K1214" s="61">
        <f t="shared" si="400"/>
        <v>44767.092021999997</v>
      </c>
      <c r="L1214" s="62">
        <f t="shared" si="388"/>
        <v>0</v>
      </c>
      <c r="M1214" t="s">
        <v>10</v>
      </c>
      <c r="O1214" s="3" t="str">
        <f t="shared" si="401"/>
        <v>E332</v>
      </c>
      <c r="P1214" s="4"/>
      <c r="Q1214" s="245">
        <f t="shared" si="393"/>
        <v>23561627.379999999</v>
      </c>
      <c r="S1214" s="243">
        <f>AVERAGE(F1203:F1214)-F1214</f>
        <v>0</v>
      </c>
      <c r="T1214" s="243">
        <f>AVERAGE(I1203:I1214)-I1214</f>
        <v>0</v>
      </c>
      <c r="V1214" s="243"/>
      <c r="W1214" s="243"/>
      <c r="Y1214" s="243"/>
    </row>
    <row r="1215" spans="1:25" ht="15.75" outlineLevel="1" thickBot="1" x14ac:dyDescent="0.3">
      <c r="A1215" s="5" t="s">
        <v>185</v>
      </c>
      <c r="C1215" s="14" t="s">
        <v>153</v>
      </c>
      <c r="E1215" s="255" t="s">
        <v>5</v>
      </c>
      <c r="F1215" s="8"/>
      <c r="G1215" s="299"/>
      <c r="H1215" s="264">
        <f>SUBTOTAL(9,H1203:H1214)</f>
        <v>537205.07999999984</v>
      </c>
      <c r="I1215" s="275"/>
      <c r="J1215" s="299"/>
      <c r="K1215" s="25">
        <f>SUBTOTAL(9,K1203:K1214)</f>
        <v>537205.10426399997</v>
      </c>
      <c r="L1215" s="264">
        <f>SUBTOTAL(9,L1203:L1214)</f>
        <v>0</v>
      </c>
      <c r="O1215" s="3" t="str">
        <f>LEFT(A1215,5)</f>
        <v xml:space="preserve">E332 </v>
      </c>
      <c r="P1215" s="4">
        <f>-L1215</f>
        <v>0</v>
      </c>
      <c r="Q1215" s="245">
        <f t="shared" si="393"/>
        <v>0</v>
      </c>
      <c r="S1215" s="243"/>
    </row>
    <row r="1216" spans="1:25" ht="15.75" outlineLevel="2" thickTop="1" x14ac:dyDescent="0.25">
      <c r="A1216" s="3" t="s">
        <v>186</v>
      </c>
      <c r="B1216" s="3" t="str">
        <f t="shared" ref="B1216:B1227" si="402">CONCATENATE(A1216,"-",MONTH(E1216))</f>
        <v>E332 HYD Res/Dam/Wwy, Lower Baker-7</v>
      </c>
      <c r="C1216" s="3" t="s">
        <v>9</v>
      </c>
      <c r="D1216" s="3"/>
      <c r="E1216" s="256">
        <v>43676</v>
      </c>
      <c r="F1216" s="61">
        <v>15216166.74</v>
      </c>
      <c r="G1216" s="300">
        <v>2.2799999999999997E-2</v>
      </c>
      <c r="H1216" s="62">
        <v>28910.720000000001</v>
      </c>
      <c r="I1216" s="276">
        <f t="shared" ref="I1216:I1227" si="403">VLOOKUP(CONCATENATE(A1216,"-6"),$B$8:$F$2996,5,FALSE)</f>
        <v>15216166.74</v>
      </c>
      <c r="J1216" s="300">
        <v>2.2799999999999997E-2</v>
      </c>
      <c r="K1216" s="59">
        <f t="shared" ref="K1216:K1227" si="404">I1216*J1216/12</f>
        <v>28910.716805999997</v>
      </c>
      <c r="L1216" s="62">
        <f t="shared" si="388"/>
        <v>0</v>
      </c>
      <c r="M1216" t="s">
        <v>10</v>
      </c>
      <c r="O1216" s="3" t="str">
        <f t="shared" ref="O1216:O1227" si="405">LEFT(A1216,4)</f>
        <v>E332</v>
      </c>
      <c r="P1216" s="4"/>
      <c r="Q1216" s="245">
        <f t="shared" si="393"/>
        <v>0</v>
      </c>
      <c r="S1216" s="243"/>
      <c r="T1216" s="243"/>
      <c r="V1216" s="243"/>
      <c r="W1216" s="243"/>
      <c r="Y1216" s="243"/>
    </row>
    <row r="1217" spans="1:25" outlineLevel="2" x14ac:dyDescent="0.25">
      <c r="A1217" s="3" t="s">
        <v>186</v>
      </c>
      <c r="B1217" s="3" t="str">
        <f t="shared" si="402"/>
        <v>E332 HYD Res/Dam/Wwy, Lower Baker-8</v>
      </c>
      <c r="C1217" s="3" t="s">
        <v>9</v>
      </c>
      <c r="D1217" s="3"/>
      <c r="E1217" s="256">
        <v>43708</v>
      </c>
      <c r="F1217" s="61">
        <v>15216166.74</v>
      </c>
      <c r="G1217" s="300">
        <v>2.2799999999999997E-2</v>
      </c>
      <c r="H1217" s="62">
        <v>28910.720000000001</v>
      </c>
      <c r="I1217" s="276">
        <f t="shared" si="403"/>
        <v>15216166.74</v>
      </c>
      <c r="J1217" s="300">
        <v>2.2799999999999997E-2</v>
      </c>
      <c r="K1217" s="61">
        <f t="shared" si="404"/>
        <v>28910.716805999997</v>
      </c>
      <c r="L1217" s="62">
        <f t="shared" si="388"/>
        <v>0</v>
      </c>
      <c r="M1217" t="s">
        <v>10</v>
      </c>
      <c r="O1217" s="3" t="str">
        <f t="shared" si="405"/>
        <v>E332</v>
      </c>
      <c r="P1217" s="4"/>
      <c r="Q1217" s="245">
        <f t="shared" si="393"/>
        <v>0</v>
      </c>
      <c r="S1217" s="243"/>
      <c r="T1217" s="243"/>
      <c r="V1217" s="243"/>
      <c r="W1217" s="243"/>
      <c r="Y1217" s="243"/>
    </row>
    <row r="1218" spans="1:25" outlineLevel="2" x14ac:dyDescent="0.25">
      <c r="A1218" s="3" t="s">
        <v>186</v>
      </c>
      <c r="B1218" s="3" t="str">
        <f t="shared" si="402"/>
        <v>E332 HYD Res/Dam/Wwy, Lower Baker-9</v>
      </c>
      <c r="C1218" s="3" t="s">
        <v>9</v>
      </c>
      <c r="D1218" s="3"/>
      <c r="E1218" s="256">
        <v>43738</v>
      </c>
      <c r="F1218" s="61">
        <v>15216166.74</v>
      </c>
      <c r="G1218" s="300">
        <v>2.2799999999999997E-2</v>
      </c>
      <c r="H1218" s="62">
        <v>28910.720000000001</v>
      </c>
      <c r="I1218" s="276">
        <f t="shared" si="403"/>
        <v>15216166.74</v>
      </c>
      <c r="J1218" s="300">
        <v>2.2799999999999997E-2</v>
      </c>
      <c r="K1218" s="61">
        <f t="shared" si="404"/>
        <v>28910.716805999997</v>
      </c>
      <c r="L1218" s="62">
        <f t="shared" si="388"/>
        <v>0</v>
      </c>
      <c r="M1218" t="s">
        <v>10</v>
      </c>
      <c r="O1218" s="3" t="str">
        <f t="shared" si="405"/>
        <v>E332</v>
      </c>
      <c r="P1218" s="4"/>
      <c r="Q1218" s="245">
        <f t="shared" si="393"/>
        <v>0</v>
      </c>
      <c r="S1218" s="243"/>
      <c r="T1218" s="243"/>
      <c r="V1218" s="243"/>
      <c r="W1218" s="243"/>
      <c r="Y1218" s="243"/>
    </row>
    <row r="1219" spans="1:25" outlineLevel="2" x14ac:dyDescent="0.25">
      <c r="A1219" s="3" t="s">
        <v>186</v>
      </c>
      <c r="B1219" s="3" t="str">
        <f t="shared" si="402"/>
        <v>E332 HYD Res/Dam/Wwy, Lower Baker-10</v>
      </c>
      <c r="C1219" s="3" t="s">
        <v>9</v>
      </c>
      <c r="D1219" s="3"/>
      <c r="E1219" s="256">
        <v>43769</v>
      </c>
      <c r="F1219" s="61">
        <v>15216166.74</v>
      </c>
      <c r="G1219" s="300">
        <v>2.2799999999999997E-2</v>
      </c>
      <c r="H1219" s="62">
        <v>28910.720000000001</v>
      </c>
      <c r="I1219" s="276">
        <f t="shared" si="403"/>
        <v>15216166.74</v>
      </c>
      <c r="J1219" s="300">
        <v>2.2799999999999997E-2</v>
      </c>
      <c r="K1219" s="61">
        <f t="shared" si="404"/>
        <v>28910.716805999997</v>
      </c>
      <c r="L1219" s="62">
        <f t="shared" si="388"/>
        <v>0</v>
      </c>
      <c r="M1219" t="s">
        <v>10</v>
      </c>
      <c r="O1219" s="3" t="str">
        <f t="shared" si="405"/>
        <v>E332</v>
      </c>
      <c r="P1219" s="4"/>
      <c r="Q1219" s="245">
        <f t="shared" si="393"/>
        <v>0</v>
      </c>
      <c r="S1219" s="243"/>
      <c r="T1219" s="243"/>
      <c r="V1219" s="243"/>
      <c r="W1219" s="243"/>
      <c r="Y1219" s="243"/>
    </row>
    <row r="1220" spans="1:25" outlineLevel="2" x14ac:dyDescent="0.25">
      <c r="A1220" s="3" t="s">
        <v>186</v>
      </c>
      <c r="B1220" s="3" t="str">
        <f t="shared" si="402"/>
        <v>E332 HYD Res/Dam/Wwy, Lower Baker-11</v>
      </c>
      <c r="C1220" s="3" t="s">
        <v>9</v>
      </c>
      <c r="D1220" s="3"/>
      <c r="E1220" s="256">
        <v>43799</v>
      </c>
      <c r="F1220" s="61">
        <v>15216166.74</v>
      </c>
      <c r="G1220" s="300">
        <v>2.2799999999999997E-2</v>
      </c>
      <c r="H1220" s="62">
        <v>28910.720000000001</v>
      </c>
      <c r="I1220" s="276">
        <f t="shared" si="403"/>
        <v>15216166.74</v>
      </c>
      <c r="J1220" s="300">
        <v>2.2799999999999997E-2</v>
      </c>
      <c r="K1220" s="61">
        <f t="shared" si="404"/>
        <v>28910.716805999997</v>
      </c>
      <c r="L1220" s="62">
        <f t="shared" si="388"/>
        <v>0</v>
      </c>
      <c r="M1220" t="s">
        <v>10</v>
      </c>
      <c r="O1220" s="3" t="str">
        <f t="shared" si="405"/>
        <v>E332</v>
      </c>
      <c r="P1220" s="4"/>
      <c r="Q1220" s="245">
        <f t="shared" si="393"/>
        <v>0</v>
      </c>
      <c r="S1220" s="243"/>
      <c r="T1220" s="243"/>
      <c r="V1220" s="243"/>
      <c r="W1220" s="243"/>
      <c r="Y1220" s="243"/>
    </row>
    <row r="1221" spans="1:25" outlineLevel="2" x14ac:dyDescent="0.25">
      <c r="A1221" s="3" t="s">
        <v>186</v>
      </c>
      <c r="B1221" s="3" t="str">
        <f t="shared" si="402"/>
        <v>E332 HYD Res/Dam/Wwy, Lower Baker-12</v>
      </c>
      <c r="C1221" s="3" t="s">
        <v>9</v>
      </c>
      <c r="D1221" s="3"/>
      <c r="E1221" s="256">
        <v>43830</v>
      </c>
      <c r="F1221" s="61">
        <v>15216166.74</v>
      </c>
      <c r="G1221" s="300">
        <v>2.2799999999999997E-2</v>
      </c>
      <c r="H1221" s="62">
        <v>28910.720000000001</v>
      </c>
      <c r="I1221" s="276">
        <f t="shared" si="403"/>
        <v>15216166.74</v>
      </c>
      <c r="J1221" s="300">
        <v>2.2799999999999997E-2</v>
      </c>
      <c r="K1221" s="61">
        <f t="shared" si="404"/>
        <v>28910.716805999997</v>
      </c>
      <c r="L1221" s="62">
        <f t="shared" si="388"/>
        <v>0</v>
      </c>
      <c r="M1221" t="s">
        <v>10</v>
      </c>
      <c r="O1221" s="3" t="str">
        <f t="shared" si="405"/>
        <v>E332</v>
      </c>
      <c r="P1221" s="4"/>
      <c r="Q1221" s="245">
        <f t="shared" si="393"/>
        <v>0</v>
      </c>
      <c r="S1221" s="243"/>
      <c r="T1221" s="243"/>
      <c r="V1221" s="243"/>
      <c r="W1221" s="243"/>
      <c r="Y1221" s="243"/>
    </row>
    <row r="1222" spans="1:25" outlineLevel="2" x14ac:dyDescent="0.25">
      <c r="A1222" s="3" t="s">
        <v>186</v>
      </c>
      <c r="B1222" s="3" t="str">
        <f t="shared" si="402"/>
        <v>E332 HYD Res/Dam/Wwy, Lower Baker-1</v>
      </c>
      <c r="C1222" s="3" t="s">
        <v>9</v>
      </c>
      <c r="D1222" s="3"/>
      <c r="E1222" s="256">
        <v>43861</v>
      </c>
      <c r="F1222" s="61">
        <v>15216166.74</v>
      </c>
      <c r="G1222" s="300">
        <v>2.2799999999999997E-2</v>
      </c>
      <c r="H1222" s="62">
        <v>28910.720000000001</v>
      </c>
      <c r="I1222" s="276">
        <f t="shared" si="403"/>
        <v>15216166.74</v>
      </c>
      <c r="J1222" s="300">
        <v>2.2799999999999997E-2</v>
      </c>
      <c r="K1222" s="61">
        <f t="shared" si="404"/>
        <v>28910.716805999997</v>
      </c>
      <c r="L1222" s="62">
        <f t="shared" si="388"/>
        <v>0</v>
      </c>
      <c r="M1222" t="s">
        <v>10</v>
      </c>
      <c r="O1222" s="3" t="str">
        <f t="shared" si="405"/>
        <v>E332</v>
      </c>
      <c r="P1222" s="4"/>
      <c r="Q1222" s="245">
        <f t="shared" si="393"/>
        <v>0</v>
      </c>
      <c r="S1222" s="243"/>
      <c r="T1222" s="243"/>
      <c r="V1222" s="243"/>
      <c r="W1222" s="243"/>
      <c r="Y1222" s="243"/>
    </row>
    <row r="1223" spans="1:25" outlineLevel="2" x14ac:dyDescent="0.25">
      <c r="A1223" s="3" t="s">
        <v>186</v>
      </c>
      <c r="B1223" s="3" t="str">
        <f t="shared" si="402"/>
        <v>E332 HYD Res/Dam/Wwy, Lower Baker-2</v>
      </c>
      <c r="C1223" s="3" t="s">
        <v>9</v>
      </c>
      <c r="D1223" s="3"/>
      <c r="E1223" s="256">
        <v>43889</v>
      </c>
      <c r="F1223" s="61">
        <v>15216166.74</v>
      </c>
      <c r="G1223" s="300">
        <v>2.2799999999999997E-2</v>
      </c>
      <c r="H1223" s="62">
        <v>28910.720000000001</v>
      </c>
      <c r="I1223" s="276">
        <f t="shared" si="403"/>
        <v>15216166.74</v>
      </c>
      <c r="J1223" s="300">
        <v>2.2799999999999997E-2</v>
      </c>
      <c r="K1223" s="61">
        <f t="shared" si="404"/>
        <v>28910.716805999997</v>
      </c>
      <c r="L1223" s="62">
        <f t="shared" si="388"/>
        <v>0</v>
      </c>
      <c r="M1223" t="s">
        <v>10</v>
      </c>
      <c r="O1223" s="3" t="str">
        <f t="shared" si="405"/>
        <v>E332</v>
      </c>
      <c r="P1223" s="4"/>
      <c r="Q1223" s="245">
        <f t="shared" si="393"/>
        <v>0</v>
      </c>
      <c r="S1223" s="243"/>
      <c r="T1223" s="243"/>
      <c r="V1223" s="243"/>
      <c r="W1223" s="243"/>
      <c r="Y1223" s="243"/>
    </row>
    <row r="1224" spans="1:25" outlineLevel="2" x14ac:dyDescent="0.25">
      <c r="A1224" s="3" t="s">
        <v>186</v>
      </c>
      <c r="B1224" s="3" t="str">
        <f t="shared" si="402"/>
        <v>E332 HYD Res/Dam/Wwy, Lower Baker-3</v>
      </c>
      <c r="C1224" s="3" t="s">
        <v>9</v>
      </c>
      <c r="D1224" s="3"/>
      <c r="E1224" s="256">
        <v>43921</v>
      </c>
      <c r="F1224" s="61">
        <v>15216166.74</v>
      </c>
      <c r="G1224" s="300">
        <v>2.2799999999999997E-2</v>
      </c>
      <c r="H1224" s="62">
        <v>28910.720000000001</v>
      </c>
      <c r="I1224" s="276">
        <f t="shared" si="403"/>
        <v>15216166.74</v>
      </c>
      <c r="J1224" s="300">
        <v>2.2799999999999997E-2</v>
      </c>
      <c r="K1224" s="61">
        <f t="shared" si="404"/>
        <v>28910.716805999997</v>
      </c>
      <c r="L1224" s="62">
        <f t="shared" si="388"/>
        <v>0</v>
      </c>
      <c r="M1224" t="s">
        <v>10</v>
      </c>
      <c r="O1224" s="3" t="str">
        <f t="shared" si="405"/>
        <v>E332</v>
      </c>
      <c r="P1224" s="4"/>
      <c r="Q1224" s="245">
        <f t="shared" si="393"/>
        <v>0</v>
      </c>
      <c r="S1224" s="243"/>
      <c r="T1224" s="243"/>
      <c r="V1224" s="243"/>
      <c r="W1224" s="243"/>
      <c r="Y1224" s="243"/>
    </row>
    <row r="1225" spans="1:25" outlineLevel="2" x14ac:dyDescent="0.25">
      <c r="A1225" s="3" t="s">
        <v>186</v>
      </c>
      <c r="B1225" s="3" t="str">
        <f t="shared" si="402"/>
        <v>E332 HYD Res/Dam/Wwy, Lower Baker-4</v>
      </c>
      <c r="C1225" s="3" t="s">
        <v>9</v>
      </c>
      <c r="D1225" s="3"/>
      <c r="E1225" s="256">
        <v>43951</v>
      </c>
      <c r="F1225" s="61">
        <v>15216166.74</v>
      </c>
      <c r="G1225" s="300">
        <v>2.2799999999999997E-2</v>
      </c>
      <c r="H1225" s="62">
        <v>28910.720000000001</v>
      </c>
      <c r="I1225" s="276">
        <f t="shared" si="403"/>
        <v>15216166.74</v>
      </c>
      <c r="J1225" s="300">
        <v>2.2799999999999997E-2</v>
      </c>
      <c r="K1225" s="61">
        <f t="shared" si="404"/>
        <v>28910.716805999997</v>
      </c>
      <c r="L1225" s="62">
        <f t="shared" si="388"/>
        <v>0</v>
      </c>
      <c r="M1225" t="s">
        <v>10</v>
      </c>
      <c r="O1225" s="3" t="str">
        <f t="shared" si="405"/>
        <v>E332</v>
      </c>
      <c r="P1225" s="4"/>
      <c r="Q1225" s="245">
        <f t="shared" si="393"/>
        <v>0</v>
      </c>
      <c r="S1225" s="243"/>
      <c r="T1225" s="243"/>
      <c r="V1225" s="243"/>
      <c r="W1225" s="243"/>
      <c r="Y1225" s="243"/>
    </row>
    <row r="1226" spans="1:25" outlineLevel="2" x14ac:dyDescent="0.25">
      <c r="A1226" s="3" t="s">
        <v>186</v>
      </c>
      <c r="B1226" s="3" t="str">
        <f t="shared" si="402"/>
        <v>E332 HYD Res/Dam/Wwy, Lower Baker-5</v>
      </c>
      <c r="C1226" s="3" t="s">
        <v>9</v>
      </c>
      <c r="D1226" s="3"/>
      <c r="E1226" s="256">
        <v>43982</v>
      </c>
      <c r="F1226" s="61">
        <v>15216166.74</v>
      </c>
      <c r="G1226" s="300">
        <v>2.2799999999999997E-2</v>
      </c>
      <c r="H1226" s="62">
        <v>28910.720000000001</v>
      </c>
      <c r="I1226" s="276">
        <f t="shared" si="403"/>
        <v>15216166.74</v>
      </c>
      <c r="J1226" s="300">
        <v>2.2799999999999997E-2</v>
      </c>
      <c r="K1226" s="61">
        <f t="shared" si="404"/>
        <v>28910.716805999997</v>
      </c>
      <c r="L1226" s="62">
        <f t="shared" si="388"/>
        <v>0</v>
      </c>
      <c r="M1226" t="s">
        <v>10</v>
      </c>
      <c r="O1226" s="3" t="str">
        <f t="shared" si="405"/>
        <v>E332</v>
      </c>
      <c r="P1226" s="4"/>
      <c r="Q1226" s="245">
        <f t="shared" si="393"/>
        <v>0</v>
      </c>
      <c r="S1226" s="243"/>
      <c r="T1226" s="243"/>
      <c r="V1226" s="243"/>
      <c r="W1226" s="243"/>
      <c r="Y1226" s="243"/>
    </row>
    <row r="1227" spans="1:25" outlineLevel="2" x14ac:dyDescent="0.25">
      <c r="A1227" s="3" t="s">
        <v>186</v>
      </c>
      <c r="B1227" s="3" t="str">
        <f t="shared" si="402"/>
        <v>E332 HYD Res/Dam/Wwy, Lower Baker-6</v>
      </c>
      <c r="C1227" s="3" t="s">
        <v>9</v>
      </c>
      <c r="D1227" s="3"/>
      <c r="E1227" s="256">
        <v>44012</v>
      </c>
      <c r="F1227" s="61">
        <v>15216166.74</v>
      </c>
      <c r="G1227" s="300">
        <v>2.2799999999999997E-2</v>
      </c>
      <c r="H1227" s="62">
        <v>28910.720000000001</v>
      </c>
      <c r="I1227" s="276">
        <f t="shared" si="403"/>
        <v>15216166.74</v>
      </c>
      <c r="J1227" s="300">
        <v>2.2799999999999997E-2</v>
      </c>
      <c r="K1227" s="61">
        <f t="shared" si="404"/>
        <v>28910.716805999997</v>
      </c>
      <c r="L1227" s="62">
        <f t="shared" si="388"/>
        <v>0</v>
      </c>
      <c r="M1227" t="s">
        <v>10</v>
      </c>
      <c r="O1227" s="3" t="str">
        <f t="shared" si="405"/>
        <v>E332</v>
      </c>
      <c r="P1227" s="4"/>
      <c r="Q1227" s="245">
        <f t="shared" si="393"/>
        <v>15216166.74</v>
      </c>
      <c r="S1227" s="243">
        <f>AVERAGE(F1216:F1227)-F1227</f>
        <v>0</v>
      </c>
      <c r="T1227" s="243">
        <f>AVERAGE(I1216:I1227)-I1227</f>
        <v>0</v>
      </c>
      <c r="V1227" s="243"/>
      <c r="W1227" s="243"/>
      <c r="Y1227" s="243"/>
    </row>
    <row r="1228" spans="1:25" ht="15.75" outlineLevel="1" thickBot="1" x14ac:dyDescent="0.3">
      <c r="A1228" s="5" t="s">
        <v>187</v>
      </c>
      <c r="C1228" s="14" t="s">
        <v>153</v>
      </c>
      <c r="E1228" s="255" t="s">
        <v>5</v>
      </c>
      <c r="F1228" s="8"/>
      <c r="G1228" s="299"/>
      <c r="H1228" s="264">
        <f>SUBTOTAL(9,H1216:H1227)</f>
        <v>346928.64000000001</v>
      </c>
      <c r="I1228" s="275"/>
      <c r="J1228" s="299"/>
      <c r="K1228" s="25">
        <f>SUBTOTAL(9,K1216:K1227)</f>
        <v>346928.60167199984</v>
      </c>
      <c r="L1228" s="264">
        <f>SUBTOTAL(9,L1216:L1227)</f>
        <v>0</v>
      </c>
      <c r="O1228" s="3" t="str">
        <f>LEFT(A1228,5)</f>
        <v xml:space="preserve">E332 </v>
      </c>
      <c r="P1228" s="4">
        <f>-L1228</f>
        <v>0</v>
      </c>
      <c r="Q1228" s="245">
        <f t="shared" si="393"/>
        <v>0</v>
      </c>
      <c r="S1228" s="243"/>
    </row>
    <row r="1229" spans="1:25" ht="15.75" outlineLevel="2" thickTop="1" x14ac:dyDescent="0.25">
      <c r="A1229" s="3" t="s">
        <v>188</v>
      </c>
      <c r="B1229" s="3" t="str">
        <f t="shared" ref="B1229:B1240" si="406">CONCATENATE(A1229,"-",MONTH(E1229))</f>
        <v>E332 HYD Res/Dam/Wwy, Snoqualmie 1-7</v>
      </c>
      <c r="C1229" s="3" t="s">
        <v>9</v>
      </c>
      <c r="D1229" s="3"/>
      <c r="E1229" s="256">
        <v>43676</v>
      </c>
      <c r="F1229" s="61">
        <v>813257.52</v>
      </c>
      <c r="G1229" s="300">
        <v>3.5499999999999997E-2</v>
      </c>
      <c r="H1229" s="62">
        <v>2405.8900000000003</v>
      </c>
      <c r="I1229" s="276">
        <f t="shared" ref="I1229:I1240" si="407">VLOOKUP(CONCATENATE(A1229,"-6"),$B$8:$F$2996,5,FALSE)</f>
        <v>813257.52</v>
      </c>
      <c r="J1229" s="300">
        <v>3.5499999999999997E-2</v>
      </c>
      <c r="K1229" s="59">
        <f t="shared" ref="K1229:K1240" si="408">I1229*J1229/12</f>
        <v>2405.8868299999999</v>
      </c>
      <c r="L1229" s="62">
        <f t="shared" si="388"/>
        <v>0</v>
      </c>
      <c r="M1229" t="s">
        <v>10</v>
      </c>
      <c r="O1229" s="3" t="str">
        <f t="shared" ref="O1229:O1240" si="409">LEFT(A1229,4)</f>
        <v>E332</v>
      </c>
      <c r="P1229" s="4"/>
      <c r="Q1229" s="245">
        <f t="shared" si="393"/>
        <v>0</v>
      </c>
      <c r="S1229" s="243"/>
      <c r="T1229" s="243"/>
      <c r="V1229" s="243"/>
      <c r="W1229" s="243"/>
      <c r="Y1229" s="243"/>
    </row>
    <row r="1230" spans="1:25" outlineLevel="2" x14ac:dyDescent="0.25">
      <c r="A1230" s="3" t="s">
        <v>188</v>
      </c>
      <c r="B1230" s="3" t="str">
        <f t="shared" si="406"/>
        <v>E332 HYD Res/Dam/Wwy, Snoqualmie 1-8</v>
      </c>
      <c r="C1230" s="3" t="s">
        <v>9</v>
      </c>
      <c r="D1230" s="3"/>
      <c r="E1230" s="256">
        <v>43708</v>
      </c>
      <c r="F1230" s="61">
        <v>813257.52</v>
      </c>
      <c r="G1230" s="300">
        <v>3.5499999999999997E-2</v>
      </c>
      <c r="H1230" s="62">
        <v>2405.8900000000003</v>
      </c>
      <c r="I1230" s="276">
        <f t="shared" si="407"/>
        <v>813257.52</v>
      </c>
      <c r="J1230" s="300">
        <v>3.5499999999999997E-2</v>
      </c>
      <c r="K1230" s="61">
        <f t="shared" si="408"/>
        <v>2405.8868299999999</v>
      </c>
      <c r="L1230" s="62">
        <f t="shared" si="388"/>
        <v>0</v>
      </c>
      <c r="M1230" t="s">
        <v>10</v>
      </c>
      <c r="O1230" s="3" t="str">
        <f t="shared" si="409"/>
        <v>E332</v>
      </c>
      <c r="P1230" s="4"/>
      <c r="Q1230" s="245">
        <f t="shared" si="393"/>
        <v>0</v>
      </c>
      <c r="S1230" s="243"/>
      <c r="T1230" s="243"/>
      <c r="V1230" s="243"/>
      <c r="W1230" s="243"/>
      <c r="Y1230" s="243"/>
    </row>
    <row r="1231" spans="1:25" outlineLevel="2" x14ac:dyDescent="0.25">
      <c r="A1231" s="3" t="s">
        <v>188</v>
      </c>
      <c r="B1231" s="3" t="str">
        <f t="shared" si="406"/>
        <v>E332 HYD Res/Dam/Wwy, Snoqualmie 1-9</v>
      </c>
      <c r="C1231" s="3" t="s">
        <v>9</v>
      </c>
      <c r="D1231" s="3"/>
      <c r="E1231" s="256">
        <v>43738</v>
      </c>
      <c r="F1231" s="61">
        <v>813257.52</v>
      </c>
      <c r="G1231" s="300">
        <v>3.5499999999999997E-2</v>
      </c>
      <c r="H1231" s="62">
        <v>2405.8900000000003</v>
      </c>
      <c r="I1231" s="276">
        <f t="shared" si="407"/>
        <v>813257.52</v>
      </c>
      <c r="J1231" s="300">
        <v>3.5499999999999997E-2</v>
      </c>
      <c r="K1231" s="61">
        <f t="shared" si="408"/>
        <v>2405.8868299999999</v>
      </c>
      <c r="L1231" s="62">
        <f t="shared" si="388"/>
        <v>0</v>
      </c>
      <c r="M1231" t="s">
        <v>10</v>
      </c>
      <c r="O1231" s="3" t="str">
        <f t="shared" si="409"/>
        <v>E332</v>
      </c>
      <c r="P1231" s="4"/>
      <c r="Q1231" s="245">
        <f t="shared" si="393"/>
        <v>0</v>
      </c>
      <c r="S1231" s="243"/>
      <c r="T1231" s="243"/>
      <c r="V1231" s="243"/>
      <c r="W1231" s="243"/>
      <c r="Y1231" s="243"/>
    </row>
    <row r="1232" spans="1:25" outlineLevel="2" x14ac:dyDescent="0.25">
      <c r="A1232" s="3" t="s">
        <v>188</v>
      </c>
      <c r="B1232" s="3" t="str">
        <f t="shared" si="406"/>
        <v>E332 HYD Res/Dam/Wwy, Snoqualmie 1-10</v>
      </c>
      <c r="C1232" s="3" t="s">
        <v>9</v>
      </c>
      <c r="D1232" s="3"/>
      <c r="E1232" s="256">
        <v>43769</v>
      </c>
      <c r="F1232" s="61">
        <v>813257.52</v>
      </c>
      <c r="G1232" s="300">
        <v>3.5499999999999997E-2</v>
      </c>
      <c r="H1232" s="62">
        <v>2405.8900000000003</v>
      </c>
      <c r="I1232" s="276">
        <f t="shared" si="407"/>
        <v>813257.52</v>
      </c>
      <c r="J1232" s="300">
        <v>3.5499999999999997E-2</v>
      </c>
      <c r="K1232" s="61">
        <f t="shared" si="408"/>
        <v>2405.8868299999999</v>
      </c>
      <c r="L1232" s="62">
        <f t="shared" si="388"/>
        <v>0</v>
      </c>
      <c r="M1232" t="s">
        <v>10</v>
      </c>
      <c r="O1232" s="3" t="str">
        <f t="shared" si="409"/>
        <v>E332</v>
      </c>
      <c r="P1232" s="4"/>
      <c r="Q1232" s="245">
        <f t="shared" si="393"/>
        <v>0</v>
      </c>
      <c r="S1232" s="243"/>
      <c r="T1232" s="243"/>
      <c r="V1232" s="243"/>
      <c r="W1232" s="243"/>
      <c r="Y1232" s="243"/>
    </row>
    <row r="1233" spans="1:25" outlineLevel="2" x14ac:dyDescent="0.25">
      <c r="A1233" s="3" t="s">
        <v>188</v>
      </c>
      <c r="B1233" s="3" t="str">
        <f t="shared" si="406"/>
        <v>E332 HYD Res/Dam/Wwy, Snoqualmie 1-11</v>
      </c>
      <c r="C1233" s="3" t="s">
        <v>9</v>
      </c>
      <c r="D1233" s="3"/>
      <c r="E1233" s="256">
        <v>43799</v>
      </c>
      <c r="F1233" s="61">
        <v>813257.52</v>
      </c>
      <c r="G1233" s="300">
        <v>3.5499999999999997E-2</v>
      </c>
      <c r="H1233" s="62">
        <v>2405.8900000000003</v>
      </c>
      <c r="I1233" s="276">
        <f t="shared" si="407"/>
        <v>813257.52</v>
      </c>
      <c r="J1233" s="300">
        <v>3.5499999999999997E-2</v>
      </c>
      <c r="K1233" s="61">
        <f t="shared" si="408"/>
        <v>2405.8868299999999</v>
      </c>
      <c r="L1233" s="62">
        <f t="shared" si="388"/>
        <v>0</v>
      </c>
      <c r="M1233" t="s">
        <v>10</v>
      </c>
      <c r="O1233" s="3" t="str">
        <f t="shared" si="409"/>
        <v>E332</v>
      </c>
      <c r="P1233" s="4"/>
      <c r="Q1233" s="245">
        <f t="shared" si="393"/>
        <v>0</v>
      </c>
      <c r="S1233" s="243"/>
      <c r="T1233" s="243"/>
      <c r="V1233" s="243"/>
      <c r="W1233" s="243"/>
      <c r="Y1233" s="243"/>
    </row>
    <row r="1234" spans="1:25" outlineLevel="2" x14ac:dyDescent="0.25">
      <c r="A1234" s="3" t="s">
        <v>188</v>
      </c>
      <c r="B1234" s="3" t="str">
        <f t="shared" si="406"/>
        <v>E332 HYD Res/Dam/Wwy, Snoqualmie 1-12</v>
      </c>
      <c r="C1234" s="3" t="s">
        <v>9</v>
      </c>
      <c r="D1234" s="3"/>
      <c r="E1234" s="256">
        <v>43830</v>
      </c>
      <c r="F1234" s="61">
        <v>813257.52</v>
      </c>
      <c r="G1234" s="300">
        <v>3.5499999999999997E-2</v>
      </c>
      <c r="H1234" s="62">
        <v>2405.8900000000003</v>
      </c>
      <c r="I1234" s="276">
        <f t="shared" si="407"/>
        <v>813257.52</v>
      </c>
      <c r="J1234" s="300">
        <v>3.5499999999999997E-2</v>
      </c>
      <c r="K1234" s="61">
        <f t="shared" si="408"/>
        <v>2405.8868299999999</v>
      </c>
      <c r="L1234" s="62">
        <f t="shared" si="388"/>
        <v>0</v>
      </c>
      <c r="M1234" t="s">
        <v>10</v>
      </c>
      <c r="O1234" s="3" t="str">
        <f t="shared" si="409"/>
        <v>E332</v>
      </c>
      <c r="P1234" s="4"/>
      <c r="Q1234" s="245">
        <f t="shared" si="393"/>
        <v>0</v>
      </c>
      <c r="S1234" s="243"/>
      <c r="T1234" s="243"/>
      <c r="V1234" s="243"/>
      <c r="W1234" s="243"/>
      <c r="Y1234" s="243"/>
    </row>
    <row r="1235" spans="1:25" outlineLevel="2" x14ac:dyDescent="0.25">
      <c r="A1235" s="3" t="s">
        <v>188</v>
      </c>
      <c r="B1235" s="3" t="str">
        <f t="shared" si="406"/>
        <v>E332 HYD Res/Dam/Wwy, Snoqualmie 1-1</v>
      </c>
      <c r="C1235" s="3" t="s">
        <v>9</v>
      </c>
      <c r="D1235" s="3"/>
      <c r="E1235" s="256">
        <v>43861</v>
      </c>
      <c r="F1235" s="61">
        <v>813257.52</v>
      </c>
      <c r="G1235" s="300">
        <v>3.5499999999999997E-2</v>
      </c>
      <c r="H1235" s="62">
        <v>2405.8900000000003</v>
      </c>
      <c r="I1235" s="276">
        <f t="shared" si="407"/>
        <v>813257.52</v>
      </c>
      <c r="J1235" s="300">
        <v>3.5499999999999997E-2</v>
      </c>
      <c r="K1235" s="61">
        <f t="shared" si="408"/>
        <v>2405.8868299999999</v>
      </c>
      <c r="L1235" s="62">
        <f t="shared" si="388"/>
        <v>0</v>
      </c>
      <c r="M1235" t="s">
        <v>10</v>
      </c>
      <c r="O1235" s="3" t="str">
        <f t="shared" si="409"/>
        <v>E332</v>
      </c>
      <c r="P1235" s="4"/>
      <c r="Q1235" s="245">
        <f t="shared" si="393"/>
        <v>0</v>
      </c>
      <c r="S1235" s="243"/>
      <c r="T1235" s="243"/>
      <c r="V1235" s="243"/>
      <c r="W1235" s="243"/>
      <c r="Y1235" s="243"/>
    </row>
    <row r="1236" spans="1:25" outlineLevel="2" x14ac:dyDescent="0.25">
      <c r="A1236" s="3" t="s">
        <v>188</v>
      </c>
      <c r="B1236" s="3" t="str">
        <f t="shared" si="406"/>
        <v>E332 HYD Res/Dam/Wwy, Snoqualmie 1-2</v>
      </c>
      <c r="C1236" s="3" t="s">
        <v>9</v>
      </c>
      <c r="D1236" s="3"/>
      <c r="E1236" s="256">
        <v>43889</v>
      </c>
      <c r="F1236" s="61">
        <v>813257.52</v>
      </c>
      <c r="G1236" s="300">
        <v>3.5499999999999997E-2</v>
      </c>
      <c r="H1236" s="62">
        <v>2405.8900000000003</v>
      </c>
      <c r="I1236" s="276">
        <f t="shared" si="407"/>
        <v>813257.52</v>
      </c>
      <c r="J1236" s="300">
        <v>3.5499999999999997E-2</v>
      </c>
      <c r="K1236" s="61">
        <f t="shared" si="408"/>
        <v>2405.8868299999999</v>
      </c>
      <c r="L1236" s="62">
        <f t="shared" ref="L1236:L1299" si="410">ROUND(K1236-H1236,2)</f>
        <v>0</v>
      </c>
      <c r="M1236" t="s">
        <v>10</v>
      </c>
      <c r="O1236" s="3" t="str">
        <f t="shared" si="409"/>
        <v>E332</v>
      </c>
      <c r="P1236" s="4"/>
      <c r="Q1236" s="245">
        <f t="shared" si="393"/>
        <v>0</v>
      </c>
      <c r="S1236" s="243"/>
      <c r="T1236" s="243"/>
      <c r="V1236" s="243"/>
      <c r="W1236" s="243"/>
      <c r="Y1236" s="243"/>
    </row>
    <row r="1237" spans="1:25" outlineLevel="2" x14ac:dyDescent="0.25">
      <c r="A1237" s="3" t="s">
        <v>188</v>
      </c>
      <c r="B1237" s="3" t="str">
        <f t="shared" si="406"/>
        <v>E332 HYD Res/Dam/Wwy, Snoqualmie 1-3</v>
      </c>
      <c r="C1237" s="3" t="s">
        <v>9</v>
      </c>
      <c r="D1237" s="3"/>
      <c r="E1237" s="256">
        <v>43921</v>
      </c>
      <c r="F1237" s="61">
        <v>813257.52</v>
      </c>
      <c r="G1237" s="300">
        <v>3.5499999999999997E-2</v>
      </c>
      <c r="H1237" s="62">
        <v>2405.8900000000003</v>
      </c>
      <c r="I1237" s="276">
        <f t="shared" si="407"/>
        <v>813257.52</v>
      </c>
      <c r="J1237" s="300">
        <v>3.5499999999999997E-2</v>
      </c>
      <c r="K1237" s="61">
        <f t="shared" si="408"/>
        <v>2405.8868299999999</v>
      </c>
      <c r="L1237" s="62">
        <f t="shared" si="410"/>
        <v>0</v>
      </c>
      <c r="M1237" t="s">
        <v>10</v>
      </c>
      <c r="O1237" s="3" t="str">
        <f t="shared" si="409"/>
        <v>E332</v>
      </c>
      <c r="P1237" s="4"/>
      <c r="Q1237" s="245">
        <f t="shared" si="393"/>
        <v>0</v>
      </c>
      <c r="S1237" s="243"/>
      <c r="T1237" s="243"/>
      <c r="V1237" s="243"/>
      <c r="W1237" s="243"/>
      <c r="Y1237" s="243"/>
    </row>
    <row r="1238" spans="1:25" outlineLevel="2" x14ac:dyDescent="0.25">
      <c r="A1238" s="3" t="s">
        <v>188</v>
      </c>
      <c r="B1238" s="3" t="str">
        <f t="shared" si="406"/>
        <v>E332 HYD Res/Dam/Wwy, Snoqualmie 1-4</v>
      </c>
      <c r="C1238" s="3" t="s">
        <v>9</v>
      </c>
      <c r="D1238" s="3"/>
      <c r="E1238" s="256">
        <v>43951</v>
      </c>
      <c r="F1238" s="61">
        <v>813257.52</v>
      </c>
      <c r="G1238" s="300">
        <v>3.5499999999999997E-2</v>
      </c>
      <c r="H1238" s="62">
        <v>2405.8900000000003</v>
      </c>
      <c r="I1238" s="276">
        <f t="shared" si="407"/>
        <v>813257.52</v>
      </c>
      <c r="J1238" s="300">
        <v>3.5499999999999997E-2</v>
      </c>
      <c r="K1238" s="61">
        <f t="shared" si="408"/>
        <v>2405.8868299999999</v>
      </c>
      <c r="L1238" s="62">
        <f t="shared" si="410"/>
        <v>0</v>
      </c>
      <c r="M1238" t="s">
        <v>10</v>
      </c>
      <c r="O1238" s="3" t="str">
        <f t="shared" si="409"/>
        <v>E332</v>
      </c>
      <c r="P1238" s="4"/>
      <c r="Q1238" s="245">
        <f t="shared" si="393"/>
        <v>0</v>
      </c>
      <c r="S1238" s="243"/>
      <c r="T1238" s="243"/>
      <c r="V1238" s="243"/>
      <c r="W1238" s="243"/>
      <c r="Y1238" s="243"/>
    </row>
    <row r="1239" spans="1:25" outlineLevel="2" x14ac:dyDescent="0.25">
      <c r="A1239" s="3" t="s">
        <v>188</v>
      </c>
      <c r="B1239" s="3" t="str">
        <f t="shared" si="406"/>
        <v>E332 HYD Res/Dam/Wwy, Snoqualmie 1-5</v>
      </c>
      <c r="C1239" s="3" t="s">
        <v>9</v>
      </c>
      <c r="D1239" s="3"/>
      <c r="E1239" s="256">
        <v>43982</v>
      </c>
      <c r="F1239" s="61">
        <v>813257.52</v>
      </c>
      <c r="G1239" s="300">
        <v>3.5499999999999997E-2</v>
      </c>
      <c r="H1239" s="62">
        <v>2405.8900000000003</v>
      </c>
      <c r="I1239" s="276">
        <f t="shared" si="407"/>
        <v>813257.52</v>
      </c>
      <c r="J1239" s="300">
        <v>3.5499999999999997E-2</v>
      </c>
      <c r="K1239" s="61">
        <f t="shared" si="408"/>
        <v>2405.8868299999999</v>
      </c>
      <c r="L1239" s="62">
        <f t="shared" si="410"/>
        <v>0</v>
      </c>
      <c r="M1239" t="s">
        <v>10</v>
      </c>
      <c r="O1239" s="3" t="str">
        <f t="shared" si="409"/>
        <v>E332</v>
      </c>
      <c r="P1239" s="4"/>
      <c r="Q1239" s="245">
        <f t="shared" si="393"/>
        <v>0</v>
      </c>
      <c r="S1239" s="243"/>
      <c r="T1239" s="243"/>
      <c r="V1239" s="243"/>
      <c r="W1239" s="243"/>
      <c r="Y1239" s="243"/>
    </row>
    <row r="1240" spans="1:25" outlineLevel="2" x14ac:dyDescent="0.25">
      <c r="A1240" s="3" t="s">
        <v>188</v>
      </c>
      <c r="B1240" s="3" t="str">
        <f t="shared" si="406"/>
        <v>E332 HYD Res/Dam/Wwy, Snoqualmie 1-6</v>
      </c>
      <c r="C1240" s="3" t="s">
        <v>9</v>
      </c>
      <c r="D1240" s="3"/>
      <c r="E1240" s="256">
        <v>44012</v>
      </c>
      <c r="F1240" s="61">
        <v>813257.52</v>
      </c>
      <c r="G1240" s="300">
        <v>3.5499999999999997E-2</v>
      </c>
      <c r="H1240" s="62">
        <v>2405.8900000000003</v>
      </c>
      <c r="I1240" s="276">
        <f t="shared" si="407"/>
        <v>813257.52</v>
      </c>
      <c r="J1240" s="300">
        <v>3.5499999999999997E-2</v>
      </c>
      <c r="K1240" s="61">
        <f t="shared" si="408"/>
        <v>2405.8868299999999</v>
      </c>
      <c r="L1240" s="62">
        <f t="shared" si="410"/>
        <v>0</v>
      </c>
      <c r="M1240" t="s">
        <v>10</v>
      </c>
      <c r="O1240" s="3" t="str">
        <f t="shared" si="409"/>
        <v>E332</v>
      </c>
      <c r="P1240" s="4"/>
      <c r="Q1240" s="245">
        <f t="shared" si="393"/>
        <v>813257.52</v>
      </c>
      <c r="S1240" s="243">
        <f>AVERAGE(F1229:F1240)-F1240</f>
        <v>0</v>
      </c>
      <c r="T1240" s="243">
        <f>AVERAGE(I1229:I1240)-I1240</f>
        <v>0</v>
      </c>
      <c r="V1240" s="243"/>
      <c r="W1240" s="243"/>
      <c r="Y1240" s="243"/>
    </row>
    <row r="1241" spans="1:25" ht="15.75" outlineLevel="1" thickBot="1" x14ac:dyDescent="0.3">
      <c r="A1241" s="5" t="s">
        <v>189</v>
      </c>
      <c r="C1241" s="14" t="s">
        <v>153</v>
      </c>
      <c r="E1241" s="255" t="s">
        <v>5</v>
      </c>
      <c r="F1241" s="8"/>
      <c r="G1241" s="299"/>
      <c r="H1241" s="264">
        <f>SUBTOTAL(9,H1229:H1240)</f>
        <v>28870.679999999997</v>
      </c>
      <c r="I1241" s="275"/>
      <c r="J1241" s="299"/>
      <c r="K1241" s="25">
        <f>SUBTOTAL(9,K1229:K1240)</f>
        <v>28870.641959999997</v>
      </c>
      <c r="L1241" s="264">
        <f>SUBTOTAL(9,L1229:L1240)</f>
        <v>0</v>
      </c>
      <c r="O1241" s="3" t="str">
        <f>LEFT(A1241,5)</f>
        <v xml:space="preserve">E332 </v>
      </c>
      <c r="P1241" s="4">
        <f>-L1241</f>
        <v>0</v>
      </c>
      <c r="Q1241" s="245">
        <f t="shared" si="393"/>
        <v>0</v>
      </c>
      <c r="S1241" s="243"/>
    </row>
    <row r="1242" spans="1:25" ht="15.75" outlineLevel="2" thickTop="1" x14ac:dyDescent="0.25">
      <c r="A1242" s="3" t="s">
        <v>190</v>
      </c>
      <c r="B1242" s="3" t="str">
        <f t="shared" ref="B1242:B1253" si="411">CONCATENATE(A1242,"-",MONTH(E1242))</f>
        <v>E332 HYD Res/Dam/Wwy, Snoqualmie 2-7</v>
      </c>
      <c r="C1242" s="3" t="s">
        <v>9</v>
      </c>
      <c r="D1242" s="3"/>
      <c r="E1242" s="256">
        <v>43676</v>
      </c>
      <c r="F1242" s="61">
        <v>347115.7</v>
      </c>
      <c r="G1242" s="300">
        <v>3.61E-2</v>
      </c>
      <c r="H1242" s="62">
        <v>1044.24</v>
      </c>
      <c r="I1242" s="276">
        <f t="shared" ref="I1242:I1253" si="412">VLOOKUP(CONCATENATE(A1242,"-6"),$B$8:$F$2996,5,FALSE)</f>
        <v>347115.7</v>
      </c>
      <c r="J1242" s="300">
        <v>3.61E-2</v>
      </c>
      <c r="K1242" s="59">
        <f t="shared" ref="K1242:K1253" si="413">I1242*J1242/12</f>
        <v>1044.2397308333334</v>
      </c>
      <c r="L1242" s="62">
        <f t="shared" si="410"/>
        <v>0</v>
      </c>
      <c r="M1242" t="s">
        <v>10</v>
      </c>
      <c r="O1242" s="3" t="str">
        <f t="shared" ref="O1242:O1253" si="414">LEFT(A1242,4)</f>
        <v>E332</v>
      </c>
      <c r="P1242" s="4"/>
      <c r="Q1242" s="245">
        <f t="shared" si="393"/>
        <v>0</v>
      </c>
      <c r="S1242" s="243"/>
      <c r="T1242" s="243"/>
      <c r="V1242" s="243"/>
      <c r="W1242" s="243"/>
      <c r="Y1242" s="243"/>
    </row>
    <row r="1243" spans="1:25" outlineLevel="2" x14ac:dyDescent="0.25">
      <c r="A1243" s="3" t="s">
        <v>190</v>
      </c>
      <c r="B1243" s="3" t="str">
        <f t="shared" si="411"/>
        <v>E332 HYD Res/Dam/Wwy, Snoqualmie 2-8</v>
      </c>
      <c r="C1243" s="3" t="s">
        <v>9</v>
      </c>
      <c r="D1243" s="3"/>
      <c r="E1243" s="256">
        <v>43708</v>
      </c>
      <c r="F1243" s="61">
        <v>347115.7</v>
      </c>
      <c r="G1243" s="300">
        <v>3.61E-2</v>
      </c>
      <c r="H1243" s="62">
        <v>1044.24</v>
      </c>
      <c r="I1243" s="276">
        <f t="shared" si="412"/>
        <v>347115.7</v>
      </c>
      <c r="J1243" s="300">
        <v>3.61E-2</v>
      </c>
      <c r="K1243" s="61">
        <f t="shared" si="413"/>
        <v>1044.2397308333334</v>
      </c>
      <c r="L1243" s="62">
        <f t="shared" si="410"/>
        <v>0</v>
      </c>
      <c r="M1243" t="s">
        <v>10</v>
      </c>
      <c r="O1243" s="3" t="str">
        <f t="shared" si="414"/>
        <v>E332</v>
      </c>
      <c r="P1243" s="4"/>
      <c r="Q1243" s="245">
        <f t="shared" si="393"/>
        <v>0</v>
      </c>
      <c r="S1243" s="243"/>
      <c r="T1243" s="243"/>
      <c r="V1243" s="243"/>
      <c r="W1243" s="243"/>
      <c r="Y1243" s="243"/>
    </row>
    <row r="1244" spans="1:25" outlineLevel="2" x14ac:dyDescent="0.25">
      <c r="A1244" s="3" t="s">
        <v>190</v>
      </c>
      <c r="B1244" s="3" t="str">
        <f t="shared" si="411"/>
        <v>E332 HYD Res/Dam/Wwy, Snoqualmie 2-9</v>
      </c>
      <c r="C1244" s="3" t="s">
        <v>9</v>
      </c>
      <c r="D1244" s="3"/>
      <c r="E1244" s="256">
        <v>43738</v>
      </c>
      <c r="F1244" s="61">
        <v>347115.7</v>
      </c>
      <c r="G1244" s="300">
        <v>3.61E-2</v>
      </c>
      <c r="H1244" s="62">
        <v>1044.24</v>
      </c>
      <c r="I1244" s="276">
        <f t="shared" si="412"/>
        <v>347115.7</v>
      </c>
      <c r="J1244" s="300">
        <v>3.61E-2</v>
      </c>
      <c r="K1244" s="61">
        <f t="shared" si="413"/>
        <v>1044.2397308333334</v>
      </c>
      <c r="L1244" s="62">
        <f t="shared" si="410"/>
        <v>0</v>
      </c>
      <c r="M1244" t="s">
        <v>10</v>
      </c>
      <c r="O1244" s="3" t="str">
        <f t="shared" si="414"/>
        <v>E332</v>
      </c>
      <c r="P1244" s="4"/>
      <c r="Q1244" s="245">
        <f t="shared" si="393"/>
        <v>0</v>
      </c>
      <c r="S1244" s="243"/>
      <c r="T1244" s="243"/>
      <c r="V1244" s="243"/>
      <c r="W1244" s="243"/>
      <c r="Y1244" s="243"/>
    </row>
    <row r="1245" spans="1:25" outlineLevel="2" x14ac:dyDescent="0.25">
      <c r="A1245" s="3" t="s">
        <v>190</v>
      </c>
      <c r="B1245" s="3" t="str">
        <f t="shared" si="411"/>
        <v>E332 HYD Res/Dam/Wwy, Snoqualmie 2-10</v>
      </c>
      <c r="C1245" s="3" t="s">
        <v>9</v>
      </c>
      <c r="D1245" s="3"/>
      <c r="E1245" s="256">
        <v>43769</v>
      </c>
      <c r="F1245" s="61">
        <v>347115.7</v>
      </c>
      <c r="G1245" s="300">
        <v>3.61E-2</v>
      </c>
      <c r="H1245" s="62">
        <v>1044.24</v>
      </c>
      <c r="I1245" s="276">
        <f t="shared" si="412"/>
        <v>347115.7</v>
      </c>
      <c r="J1245" s="300">
        <v>3.61E-2</v>
      </c>
      <c r="K1245" s="61">
        <f t="shared" si="413"/>
        <v>1044.2397308333334</v>
      </c>
      <c r="L1245" s="62">
        <f t="shared" si="410"/>
        <v>0</v>
      </c>
      <c r="M1245" t="s">
        <v>10</v>
      </c>
      <c r="O1245" s="3" t="str">
        <f t="shared" si="414"/>
        <v>E332</v>
      </c>
      <c r="P1245" s="4"/>
      <c r="Q1245" s="245">
        <f t="shared" si="393"/>
        <v>0</v>
      </c>
      <c r="S1245" s="243"/>
      <c r="T1245" s="243"/>
      <c r="V1245" s="243"/>
      <c r="W1245" s="243"/>
      <c r="Y1245" s="243"/>
    </row>
    <row r="1246" spans="1:25" outlineLevel="2" x14ac:dyDescent="0.25">
      <c r="A1246" s="3" t="s">
        <v>190</v>
      </c>
      <c r="B1246" s="3" t="str">
        <f t="shared" si="411"/>
        <v>E332 HYD Res/Dam/Wwy, Snoqualmie 2-11</v>
      </c>
      <c r="C1246" s="3" t="s">
        <v>9</v>
      </c>
      <c r="D1246" s="3"/>
      <c r="E1246" s="256">
        <v>43799</v>
      </c>
      <c r="F1246" s="61">
        <v>347115.7</v>
      </c>
      <c r="G1246" s="300">
        <v>3.61E-2</v>
      </c>
      <c r="H1246" s="62">
        <v>1044.24</v>
      </c>
      <c r="I1246" s="276">
        <f t="shared" si="412"/>
        <v>347115.7</v>
      </c>
      <c r="J1246" s="300">
        <v>3.61E-2</v>
      </c>
      <c r="K1246" s="61">
        <f t="shared" si="413"/>
        <v>1044.2397308333334</v>
      </c>
      <c r="L1246" s="62">
        <f t="shared" si="410"/>
        <v>0</v>
      </c>
      <c r="M1246" t="s">
        <v>10</v>
      </c>
      <c r="O1246" s="3" t="str">
        <f t="shared" si="414"/>
        <v>E332</v>
      </c>
      <c r="P1246" s="4"/>
      <c r="Q1246" s="245">
        <f t="shared" si="393"/>
        <v>0</v>
      </c>
      <c r="S1246" s="243"/>
      <c r="T1246" s="243"/>
      <c r="V1246" s="243"/>
      <c r="W1246" s="243"/>
      <c r="Y1246" s="243"/>
    </row>
    <row r="1247" spans="1:25" outlineLevel="2" x14ac:dyDescent="0.25">
      <c r="A1247" s="3" t="s">
        <v>190</v>
      </c>
      <c r="B1247" s="3" t="str">
        <f t="shared" si="411"/>
        <v>E332 HYD Res/Dam/Wwy, Snoqualmie 2-12</v>
      </c>
      <c r="C1247" s="3" t="s">
        <v>9</v>
      </c>
      <c r="D1247" s="3"/>
      <c r="E1247" s="256">
        <v>43830</v>
      </c>
      <c r="F1247" s="61">
        <v>347115.7</v>
      </c>
      <c r="G1247" s="300">
        <v>3.61E-2</v>
      </c>
      <c r="H1247" s="62">
        <v>1044.24</v>
      </c>
      <c r="I1247" s="276">
        <f t="shared" si="412"/>
        <v>347115.7</v>
      </c>
      <c r="J1247" s="300">
        <v>3.61E-2</v>
      </c>
      <c r="K1247" s="61">
        <f t="shared" si="413"/>
        <v>1044.2397308333334</v>
      </c>
      <c r="L1247" s="62">
        <f t="shared" si="410"/>
        <v>0</v>
      </c>
      <c r="M1247" t="s">
        <v>10</v>
      </c>
      <c r="O1247" s="3" t="str">
        <f t="shared" si="414"/>
        <v>E332</v>
      </c>
      <c r="P1247" s="4"/>
      <c r="Q1247" s="245">
        <f t="shared" si="393"/>
        <v>0</v>
      </c>
      <c r="S1247" s="243"/>
      <c r="T1247" s="243"/>
      <c r="V1247" s="243"/>
      <c r="W1247" s="243"/>
      <c r="Y1247" s="243"/>
    </row>
    <row r="1248" spans="1:25" outlineLevel="2" x14ac:dyDescent="0.25">
      <c r="A1248" s="3" t="s">
        <v>190</v>
      </c>
      <c r="B1248" s="3" t="str">
        <f t="shared" si="411"/>
        <v>E332 HYD Res/Dam/Wwy, Snoqualmie 2-1</v>
      </c>
      <c r="C1248" s="3" t="s">
        <v>9</v>
      </c>
      <c r="D1248" s="3"/>
      <c r="E1248" s="256">
        <v>43861</v>
      </c>
      <c r="F1248" s="61">
        <v>347115.7</v>
      </c>
      <c r="G1248" s="300">
        <v>3.61E-2</v>
      </c>
      <c r="H1248" s="62">
        <v>1044.24</v>
      </c>
      <c r="I1248" s="276">
        <f t="shared" si="412"/>
        <v>347115.7</v>
      </c>
      <c r="J1248" s="300">
        <v>3.61E-2</v>
      </c>
      <c r="K1248" s="61">
        <f t="shared" si="413"/>
        <v>1044.2397308333334</v>
      </c>
      <c r="L1248" s="62">
        <f t="shared" si="410"/>
        <v>0</v>
      </c>
      <c r="M1248" t="s">
        <v>10</v>
      </c>
      <c r="O1248" s="3" t="str">
        <f t="shared" si="414"/>
        <v>E332</v>
      </c>
      <c r="P1248" s="4"/>
      <c r="Q1248" s="245">
        <f t="shared" ref="Q1248:Q1311" si="415">IF(E1248=DATE(2020,6,30),I1248,0)</f>
        <v>0</v>
      </c>
      <c r="S1248" s="243"/>
      <c r="T1248" s="243"/>
      <c r="V1248" s="243"/>
      <c r="W1248" s="243"/>
      <c r="Y1248" s="243"/>
    </row>
    <row r="1249" spans="1:25" outlineLevel="2" x14ac:dyDescent="0.25">
      <c r="A1249" s="3" t="s">
        <v>190</v>
      </c>
      <c r="B1249" s="3" t="str">
        <f t="shared" si="411"/>
        <v>E332 HYD Res/Dam/Wwy, Snoqualmie 2-2</v>
      </c>
      <c r="C1249" s="3" t="s">
        <v>9</v>
      </c>
      <c r="D1249" s="3"/>
      <c r="E1249" s="256">
        <v>43889</v>
      </c>
      <c r="F1249" s="61">
        <v>347115.7</v>
      </c>
      <c r="G1249" s="300">
        <v>3.61E-2</v>
      </c>
      <c r="H1249" s="62">
        <v>1044.24</v>
      </c>
      <c r="I1249" s="276">
        <f t="shared" si="412"/>
        <v>347115.7</v>
      </c>
      <c r="J1249" s="300">
        <v>3.61E-2</v>
      </c>
      <c r="K1249" s="61">
        <f t="shared" si="413"/>
        <v>1044.2397308333334</v>
      </c>
      <c r="L1249" s="62">
        <f t="shared" si="410"/>
        <v>0</v>
      </c>
      <c r="M1249" t="s">
        <v>10</v>
      </c>
      <c r="O1249" s="3" t="str">
        <f t="shared" si="414"/>
        <v>E332</v>
      </c>
      <c r="P1249" s="4"/>
      <c r="Q1249" s="245">
        <f t="shared" si="415"/>
        <v>0</v>
      </c>
      <c r="S1249" s="243"/>
      <c r="T1249" s="243"/>
      <c r="V1249" s="243"/>
      <c r="W1249" s="243"/>
      <c r="Y1249" s="243"/>
    </row>
    <row r="1250" spans="1:25" outlineLevel="2" x14ac:dyDescent="0.25">
      <c r="A1250" s="3" t="s">
        <v>190</v>
      </c>
      <c r="B1250" s="3" t="str">
        <f t="shared" si="411"/>
        <v>E332 HYD Res/Dam/Wwy, Snoqualmie 2-3</v>
      </c>
      <c r="C1250" s="3" t="s">
        <v>9</v>
      </c>
      <c r="D1250" s="3"/>
      <c r="E1250" s="256">
        <v>43921</v>
      </c>
      <c r="F1250" s="61">
        <v>347115.7</v>
      </c>
      <c r="G1250" s="300">
        <v>3.61E-2</v>
      </c>
      <c r="H1250" s="62">
        <v>1044.24</v>
      </c>
      <c r="I1250" s="276">
        <f t="shared" si="412"/>
        <v>347115.7</v>
      </c>
      <c r="J1250" s="300">
        <v>3.61E-2</v>
      </c>
      <c r="K1250" s="61">
        <f t="shared" si="413"/>
        <v>1044.2397308333334</v>
      </c>
      <c r="L1250" s="62">
        <f t="shared" si="410"/>
        <v>0</v>
      </c>
      <c r="M1250" t="s">
        <v>10</v>
      </c>
      <c r="O1250" s="3" t="str">
        <f t="shared" si="414"/>
        <v>E332</v>
      </c>
      <c r="P1250" s="4"/>
      <c r="Q1250" s="245">
        <f t="shared" si="415"/>
        <v>0</v>
      </c>
      <c r="S1250" s="243"/>
      <c r="T1250" s="243"/>
      <c r="V1250" s="243"/>
      <c r="W1250" s="243"/>
      <c r="Y1250" s="243"/>
    </row>
    <row r="1251" spans="1:25" outlineLevel="2" x14ac:dyDescent="0.25">
      <c r="A1251" s="3" t="s">
        <v>190</v>
      </c>
      <c r="B1251" s="3" t="str">
        <f t="shared" si="411"/>
        <v>E332 HYD Res/Dam/Wwy, Snoqualmie 2-4</v>
      </c>
      <c r="C1251" s="3" t="s">
        <v>9</v>
      </c>
      <c r="D1251" s="3"/>
      <c r="E1251" s="256">
        <v>43951</v>
      </c>
      <c r="F1251" s="61">
        <v>347115.7</v>
      </c>
      <c r="G1251" s="300">
        <v>3.61E-2</v>
      </c>
      <c r="H1251" s="62">
        <v>1044.24</v>
      </c>
      <c r="I1251" s="276">
        <f t="shared" si="412"/>
        <v>347115.7</v>
      </c>
      <c r="J1251" s="300">
        <v>3.61E-2</v>
      </c>
      <c r="K1251" s="61">
        <f t="shared" si="413"/>
        <v>1044.2397308333334</v>
      </c>
      <c r="L1251" s="62">
        <f t="shared" si="410"/>
        <v>0</v>
      </c>
      <c r="M1251" t="s">
        <v>10</v>
      </c>
      <c r="O1251" s="3" t="str">
        <f t="shared" si="414"/>
        <v>E332</v>
      </c>
      <c r="P1251" s="4"/>
      <c r="Q1251" s="245">
        <f t="shared" si="415"/>
        <v>0</v>
      </c>
      <c r="S1251" s="243"/>
      <c r="T1251" s="243"/>
      <c r="V1251" s="243"/>
      <c r="W1251" s="243"/>
      <c r="Y1251" s="243"/>
    </row>
    <row r="1252" spans="1:25" outlineLevel="2" x14ac:dyDescent="0.25">
      <c r="A1252" s="3" t="s">
        <v>190</v>
      </c>
      <c r="B1252" s="3" t="str">
        <f t="shared" si="411"/>
        <v>E332 HYD Res/Dam/Wwy, Snoqualmie 2-5</v>
      </c>
      <c r="C1252" s="3" t="s">
        <v>9</v>
      </c>
      <c r="D1252" s="3"/>
      <c r="E1252" s="256">
        <v>43982</v>
      </c>
      <c r="F1252" s="61">
        <v>347115.7</v>
      </c>
      <c r="G1252" s="300">
        <v>3.61E-2</v>
      </c>
      <c r="H1252" s="62">
        <v>1044.24</v>
      </c>
      <c r="I1252" s="276">
        <f t="shared" si="412"/>
        <v>347115.7</v>
      </c>
      <c r="J1252" s="300">
        <v>3.61E-2</v>
      </c>
      <c r="K1252" s="61">
        <f t="shared" si="413"/>
        <v>1044.2397308333334</v>
      </c>
      <c r="L1252" s="62">
        <f t="shared" si="410"/>
        <v>0</v>
      </c>
      <c r="M1252" t="s">
        <v>10</v>
      </c>
      <c r="O1252" s="3" t="str">
        <f t="shared" si="414"/>
        <v>E332</v>
      </c>
      <c r="P1252" s="4"/>
      <c r="Q1252" s="245">
        <f t="shared" si="415"/>
        <v>0</v>
      </c>
      <c r="S1252" s="243"/>
      <c r="T1252" s="243"/>
      <c r="V1252" s="243"/>
      <c r="W1252" s="243"/>
      <c r="Y1252" s="243"/>
    </row>
    <row r="1253" spans="1:25" outlineLevel="2" x14ac:dyDescent="0.25">
      <c r="A1253" s="3" t="s">
        <v>190</v>
      </c>
      <c r="B1253" s="3" t="str">
        <f t="shared" si="411"/>
        <v>E332 HYD Res/Dam/Wwy, Snoqualmie 2-6</v>
      </c>
      <c r="C1253" s="3" t="s">
        <v>9</v>
      </c>
      <c r="D1253" s="3"/>
      <c r="E1253" s="256">
        <v>44012</v>
      </c>
      <c r="F1253" s="61">
        <v>347115.7</v>
      </c>
      <c r="G1253" s="300">
        <v>3.61E-2</v>
      </c>
      <c r="H1253" s="62">
        <v>1044.24</v>
      </c>
      <c r="I1253" s="276">
        <f t="shared" si="412"/>
        <v>347115.7</v>
      </c>
      <c r="J1253" s="300">
        <v>3.61E-2</v>
      </c>
      <c r="K1253" s="61">
        <f t="shared" si="413"/>
        <v>1044.2397308333334</v>
      </c>
      <c r="L1253" s="62">
        <f t="shared" si="410"/>
        <v>0</v>
      </c>
      <c r="M1253" t="s">
        <v>10</v>
      </c>
      <c r="O1253" s="3" t="str">
        <f t="shared" si="414"/>
        <v>E332</v>
      </c>
      <c r="P1253" s="4"/>
      <c r="Q1253" s="245">
        <f t="shared" si="415"/>
        <v>347115.7</v>
      </c>
      <c r="S1253" s="243">
        <f>AVERAGE(F1242:F1253)-F1253</f>
        <v>0</v>
      </c>
      <c r="T1253" s="243">
        <f>AVERAGE(I1242:I1253)-I1253</f>
        <v>0</v>
      </c>
      <c r="V1253" s="243"/>
      <c r="W1253" s="243"/>
      <c r="Y1253" s="243"/>
    </row>
    <row r="1254" spans="1:25" ht="15.75" outlineLevel="1" thickBot="1" x14ac:dyDescent="0.3">
      <c r="A1254" s="5" t="s">
        <v>191</v>
      </c>
      <c r="C1254" s="14" t="s">
        <v>153</v>
      </c>
      <c r="E1254" s="255" t="s">
        <v>5</v>
      </c>
      <c r="F1254" s="8"/>
      <c r="G1254" s="299"/>
      <c r="H1254" s="264">
        <f>SUBTOTAL(9,H1242:H1253)</f>
        <v>12530.88</v>
      </c>
      <c r="I1254" s="275"/>
      <c r="J1254" s="299"/>
      <c r="K1254" s="25">
        <f>SUBTOTAL(9,K1242:K1253)</f>
        <v>12530.876769999997</v>
      </c>
      <c r="L1254" s="264">
        <f>SUBTOTAL(9,L1242:L1253)</f>
        <v>0</v>
      </c>
      <c r="O1254" s="3" t="str">
        <f>LEFT(A1254,5)</f>
        <v xml:space="preserve">E332 </v>
      </c>
      <c r="P1254" s="4">
        <f>-L1254</f>
        <v>0</v>
      </c>
      <c r="Q1254" s="245">
        <f t="shared" si="415"/>
        <v>0</v>
      </c>
      <c r="S1254" s="243"/>
    </row>
    <row r="1255" spans="1:25" ht="15.75" outlineLevel="2" thickTop="1" x14ac:dyDescent="0.25">
      <c r="A1255" s="3" t="s">
        <v>192</v>
      </c>
      <c r="B1255" s="3" t="str">
        <f t="shared" ref="B1255:B1266" si="416">CONCATENATE(A1255,"-",MONTH(E1255))</f>
        <v>E332 HYD Res/Dam/Wwy, UB FSC-7</v>
      </c>
      <c r="C1255" s="3" t="s">
        <v>9</v>
      </c>
      <c r="D1255" s="3"/>
      <c r="E1255" s="256">
        <v>43676</v>
      </c>
      <c r="F1255" s="61">
        <v>60235174.649999999</v>
      </c>
      <c r="G1255" s="300">
        <v>1.5900000000000001E-2</v>
      </c>
      <c r="H1255" s="62">
        <v>79811.610000000015</v>
      </c>
      <c r="I1255" s="276">
        <f t="shared" ref="I1255:I1266" si="417">VLOOKUP(CONCATENATE(A1255,"-6"),$B$8:$F$2996,5,FALSE)</f>
        <v>60235174.649999999</v>
      </c>
      <c r="J1255" s="300">
        <v>1.5900000000000001E-2</v>
      </c>
      <c r="K1255" s="59">
        <f t="shared" ref="K1255:K1266" si="418">I1255*J1255/12</f>
        <v>79811.606411250003</v>
      </c>
      <c r="L1255" s="62">
        <f t="shared" si="410"/>
        <v>0</v>
      </c>
      <c r="M1255" t="s">
        <v>10</v>
      </c>
      <c r="O1255" s="3" t="str">
        <f t="shared" ref="O1255:O1266" si="419">LEFT(A1255,4)</f>
        <v>E332</v>
      </c>
      <c r="P1255" s="4"/>
      <c r="Q1255" s="245">
        <f t="shared" si="415"/>
        <v>0</v>
      </c>
      <c r="S1255" s="243"/>
      <c r="T1255" s="243"/>
      <c r="V1255" s="243"/>
      <c r="W1255" s="243"/>
      <c r="Y1255" s="243"/>
    </row>
    <row r="1256" spans="1:25" outlineLevel="2" x14ac:dyDescent="0.25">
      <c r="A1256" s="3" t="s">
        <v>192</v>
      </c>
      <c r="B1256" s="3" t="str">
        <f t="shared" si="416"/>
        <v>E332 HYD Res/Dam/Wwy, UB FSC-8</v>
      </c>
      <c r="C1256" s="3" t="s">
        <v>9</v>
      </c>
      <c r="D1256" s="3"/>
      <c r="E1256" s="256">
        <v>43708</v>
      </c>
      <c r="F1256" s="61">
        <v>60235174.649999999</v>
      </c>
      <c r="G1256" s="300">
        <v>1.5900000000000001E-2</v>
      </c>
      <c r="H1256" s="62">
        <v>79811.610000000015</v>
      </c>
      <c r="I1256" s="276">
        <f t="shared" si="417"/>
        <v>60235174.649999999</v>
      </c>
      <c r="J1256" s="300">
        <v>1.5900000000000001E-2</v>
      </c>
      <c r="K1256" s="61">
        <f t="shared" si="418"/>
        <v>79811.606411250003</v>
      </c>
      <c r="L1256" s="62">
        <f t="shared" si="410"/>
        <v>0</v>
      </c>
      <c r="M1256" t="s">
        <v>10</v>
      </c>
      <c r="O1256" s="3" t="str">
        <f t="shared" si="419"/>
        <v>E332</v>
      </c>
      <c r="P1256" s="4"/>
      <c r="Q1256" s="245">
        <f t="shared" si="415"/>
        <v>0</v>
      </c>
      <c r="S1256" s="243"/>
      <c r="T1256" s="243"/>
      <c r="V1256" s="243"/>
      <c r="W1256" s="243"/>
      <c r="Y1256" s="243"/>
    </row>
    <row r="1257" spans="1:25" outlineLevel="2" x14ac:dyDescent="0.25">
      <c r="A1257" s="3" t="s">
        <v>192</v>
      </c>
      <c r="B1257" s="3" t="str">
        <f t="shared" si="416"/>
        <v>E332 HYD Res/Dam/Wwy, UB FSC-9</v>
      </c>
      <c r="C1257" s="3" t="s">
        <v>9</v>
      </c>
      <c r="D1257" s="3"/>
      <c r="E1257" s="256">
        <v>43738</v>
      </c>
      <c r="F1257" s="61">
        <v>60235174.649999999</v>
      </c>
      <c r="G1257" s="300">
        <v>1.5900000000000001E-2</v>
      </c>
      <c r="H1257" s="62">
        <v>79811.610000000015</v>
      </c>
      <c r="I1257" s="276">
        <f t="shared" si="417"/>
        <v>60235174.649999999</v>
      </c>
      <c r="J1257" s="300">
        <v>1.5900000000000001E-2</v>
      </c>
      <c r="K1257" s="61">
        <f t="shared" si="418"/>
        <v>79811.606411250003</v>
      </c>
      <c r="L1257" s="62">
        <f t="shared" si="410"/>
        <v>0</v>
      </c>
      <c r="M1257" t="s">
        <v>10</v>
      </c>
      <c r="O1257" s="3" t="str">
        <f t="shared" si="419"/>
        <v>E332</v>
      </c>
      <c r="P1257" s="4"/>
      <c r="Q1257" s="245">
        <f t="shared" si="415"/>
        <v>0</v>
      </c>
      <c r="S1257" s="243"/>
      <c r="T1257" s="243"/>
      <c r="V1257" s="243"/>
      <c r="W1257" s="243"/>
      <c r="Y1257" s="243"/>
    </row>
    <row r="1258" spans="1:25" outlineLevel="2" x14ac:dyDescent="0.25">
      <c r="A1258" s="3" t="s">
        <v>192</v>
      </c>
      <c r="B1258" s="3" t="str">
        <f t="shared" si="416"/>
        <v>E332 HYD Res/Dam/Wwy, UB FSC-10</v>
      </c>
      <c r="C1258" s="3" t="s">
        <v>9</v>
      </c>
      <c r="D1258" s="3"/>
      <c r="E1258" s="256">
        <v>43769</v>
      </c>
      <c r="F1258" s="61">
        <v>60235174.649999999</v>
      </c>
      <c r="G1258" s="300">
        <v>1.5900000000000001E-2</v>
      </c>
      <c r="H1258" s="62">
        <v>79811.610000000015</v>
      </c>
      <c r="I1258" s="276">
        <f t="shared" si="417"/>
        <v>60235174.649999999</v>
      </c>
      <c r="J1258" s="300">
        <v>1.5900000000000001E-2</v>
      </c>
      <c r="K1258" s="61">
        <f t="shared" si="418"/>
        <v>79811.606411250003</v>
      </c>
      <c r="L1258" s="62">
        <f t="shared" si="410"/>
        <v>0</v>
      </c>
      <c r="M1258" t="s">
        <v>10</v>
      </c>
      <c r="O1258" s="3" t="str">
        <f t="shared" si="419"/>
        <v>E332</v>
      </c>
      <c r="P1258" s="4"/>
      <c r="Q1258" s="245">
        <f t="shared" si="415"/>
        <v>0</v>
      </c>
      <c r="S1258" s="243"/>
      <c r="T1258" s="243"/>
      <c r="V1258" s="243"/>
      <c r="W1258" s="243"/>
      <c r="Y1258" s="243"/>
    </row>
    <row r="1259" spans="1:25" outlineLevel="2" x14ac:dyDescent="0.25">
      <c r="A1259" s="3" t="s">
        <v>192</v>
      </c>
      <c r="B1259" s="3" t="str">
        <f t="shared" si="416"/>
        <v>E332 HYD Res/Dam/Wwy, UB FSC-11</v>
      </c>
      <c r="C1259" s="3" t="s">
        <v>9</v>
      </c>
      <c r="D1259" s="3"/>
      <c r="E1259" s="256">
        <v>43799</v>
      </c>
      <c r="F1259" s="61">
        <v>60235174.649999999</v>
      </c>
      <c r="G1259" s="300">
        <v>1.5900000000000001E-2</v>
      </c>
      <c r="H1259" s="62">
        <v>79811.610000000015</v>
      </c>
      <c r="I1259" s="276">
        <f t="shared" si="417"/>
        <v>60235174.649999999</v>
      </c>
      <c r="J1259" s="300">
        <v>1.5900000000000001E-2</v>
      </c>
      <c r="K1259" s="61">
        <f t="shared" si="418"/>
        <v>79811.606411250003</v>
      </c>
      <c r="L1259" s="62">
        <f t="shared" si="410"/>
        <v>0</v>
      </c>
      <c r="M1259" t="s">
        <v>10</v>
      </c>
      <c r="O1259" s="3" t="str">
        <f t="shared" si="419"/>
        <v>E332</v>
      </c>
      <c r="P1259" s="4"/>
      <c r="Q1259" s="245">
        <f t="shared" si="415"/>
        <v>0</v>
      </c>
      <c r="S1259" s="243"/>
      <c r="T1259" s="243"/>
      <c r="V1259" s="243"/>
      <c r="W1259" s="243"/>
      <c r="Y1259" s="243"/>
    </row>
    <row r="1260" spans="1:25" outlineLevel="2" x14ac:dyDescent="0.25">
      <c r="A1260" s="3" t="s">
        <v>192</v>
      </c>
      <c r="B1260" s="3" t="str">
        <f t="shared" si="416"/>
        <v>E332 HYD Res/Dam/Wwy, UB FSC-12</v>
      </c>
      <c r="C1260" s="3" t="s">
        <v>9</v>
      </c>
      <c r="D1260" s="3"/>
      <c r="E1260" s="256">
        <v>43830</v>
      </c>
      <c r="F1260" s="61">
        <v>60235174.649999999</v>
      </c>
      <c r="G1260" s="300">
        <v>1.5900000000000001E-2</v>
      </c>
      <c r="H1260" s="62">
        <v>79811.610000000015</v>
      </c>
      <c r="I1260" s="276">
        <f t="shared" si="417"/>
        <v>60235174.649999999</v>
      </c>
      <c r="J1260" s="300">
        <v>1.5900000000000001E-2</v>
      </c>
      <c r="K1260" s="61">
        <f t="shared" si="418"/>
        <v>79811.606411250003</v>
      </c>
      <c r="L1260" s="62">
        <f t="shared" si="410"/>
        <v>0</v>
      </c>
      <c r="M1260" t="s">
        <v>10</v>
      </c>
      <c r="O1260" s="3" t="str">
        <f t="shared" si="419"/>
        <v>E332</v>
      </c>
      <c r="P1260" s="4"/>
      <c r="Q1260" s="245">
        <f t="shared" si="415"/>
        <v>0</v>
      </c>
      <c r="S1260" s="243"/>
      <c r="T1260" s="243"/>
      <c r="V1260" s="243"/>
      <c r="W1260" s="243"/>
      <c r="Y1260" s="243"/>
    </row>
    <row r="1261" spans="1:25" outlineLevel="2" x14ac:dyDescent="0.25">
      <c r="A1261" s="3" t="s">
        <v>192</v>
      </c>
      <c r="B1261" s="3" t="str">
        <f t="shared" si="416"/>
        <v>E332 HYD Res/Dam/Wwy, UB FSC-1</v>
      </c>
      <c r="C1261" s="3" t="s">
        <v>9</v>
      </c>
      <c r="D1261" s="3"/>
      <c r="E1261" s="256">
        <v>43861</v>
      </c>
      <c r="F1261" s="61">
        <v>60235174.649999999</v>
      </c>
      <c r="G1261" s="300">
        <v>1.5900000000000001E-2</v>
      </c>
      <c r="H1261" s="62">
        <v>79811.610000000015</v>
      </c>
      <c r="I1261" s="276">
        <f t="shared" si="417"/>
        <v>60235174.649999999</v>
      </c>
      <c r="J1261" s="300">
        <v>1.5900000000000001E-2</v>
      </c>
      <c r="K1261" s="61">
        <f t="shared" si="418"/>
        <v>79811.606411250003</v>
      </c>
      <c r="L1261" s="62">
        <f t="shared" si="410"/>
        <v>0</v>
      </c>
      <c r="M1261" t="s">
        <v>10</v>
      </c>
      <c r="O1261" s="3" t="str">
        <f t="shared" si="419"/>
        <v>E332</v>
      </c>
      <c r="P1261" s="4"/>
      <c r="Q1261" s="245">
        <f t="shared" si="415"/>
        <v>0</v>
      </c>
      <c r="S1261" s="243"/>
      <c r="T1261" s="243"/>
      <c r="V1261" s="243"/>
      <c r="W1261" s="243"/>
      <c r="Y1261" s="243"/>
    </row>
    <row r="1262" spans="1:25" outlineLevel="2" x14ac:dyDescent="0.25">
      <c r="A1262" s="3" t="s">
        <v>192</v>
      </c>
      <c r="B1262" s="3" t="str">
        <f t="shared" si="416"/>
        <v>E332 HYD Res/Dam/Wwy, UB FSC-2</v>
      </c>
      <c r="C1262" s="3" t="s">
        <v>9</v>
      </c>
      <c r="D1262" s="3"/>
      <c r="E1262" s="256">
        <v>43889</v>
      </c>
      <c r="F1262" s="61">
        <v>60235174.649999999</v>
      </c>
      <c r="G1262" s="300">
        <v>1.5900000000000001E-2</v>
      </c>
      <c r="H1262" s="62">
        <v>79811.610000000015</v>
      </c>
      <c r="I1262" s="276">
        <f t="shared" si="417"/>
        <v>60235174.649999999</v>
      </c>
      <c r="J1262" s="300">
        <v>1.5900000000000001E-2</v>
      </c>
      <c r="K1262" s="61">
        <f t="shared" si="418"/>
        <v>79811.606411250003</v>
      </c>
      <c r="L1262" s="62">
        <f t="shared" si="410"/>
        <v>0</v>
      </c>
      <c r="M1262" t="s">
        <v>10</v>
      </c>
      <c r="O1262" s="3" t="str">
        <f t="shared" si="419"/>
        <v>E332</v>
      </c>
      <c r="P1262" s="4"/>
      <c r="Q1262" s="245">
        <f t="shared" si="415"/>
        <v>0</v>
      </c>
      <c r="S1262" s="243"/>
      <c r="T1262" s="243"/>
      <c r="V1262" s="243"/>
      <c r="W1262" s="243"/>
      <c r="Y1262" s="243"/>
    </row>
    <row r="1263" spans="1:25" outlineLevel="2" x14ac:dyDescent="0.25">
      <c r="A1263" s="3" t="s">
        <v>192</v>
      </c>
      <c r="B1263" s="3" t="str">
        <f t="shared" si="416"/>
        <v>E332 HYD Res/Dam/Wwy, UB FSC-3</v>
      </c>
      <c r="C1263" s="3" t="s">
        <v>9</v>
      </c>
      <c r="D1263" s="3"/>
      <c r="E1263" s="256">
        <v>43921</v>
      </c>
      <c r="F1263" s="61">
        <v>60235174.649999999</v>
      </c>
      <c r="G1263" s="300">
        <v>1.5900000000000001E-2</v>
      </c>
      <c r="H1263" s="62">
        <v>79811.610000000015</v>
      </c>
      <c r="I1263" s="276">
        <f t="shared" si="417"/>
        <v>60235174.649999999</v>
      </c>
      <c r="J1263" s="300">
        <v>1.5900000000000001E-2</v>
      </c>
      <c r="K1263" s="61">
        <f t="shared" si="418"/>
        <v>79811.606411250003</v>
      </c>
      <c r="L1263" s="62">
        <f t="shared" si="410"/>
        <v>0</v>
      </c>
      <c r="M1263" t="s">
        <v>10</v>
      </c>
      <c r="O1263" s="3" t="str">
        <f t="shared" si="419"/>
        <v>E332</v>
      </c>
      <c r="P1263" s="4"/>
      <c r="Q1263" s="245">
        <f t="shared" si="415"/>
        <v>0</v>
      </c>
      <c r="S1263" s="243"/>
      <c r="T1263" s="243"/>
      <c r="V1263" s="243"/>
      <c r="W1263" s="243"/>
      <c r="Y1263" s="243"/>
    </row>
    <row r="1264" spans="1:25" outlineLevel="2" x14ac:dyDescent="0.25">
      <c r="A1264" s="3" t="s">
        <v>192</v>
      </c>
      <c r="B1264" s="3" t="str">
        <f t="shared" si="416"/>
        <v>E332 HYD Res/Dam/Wwy, UB FSC-4</v>
      </c>
      <c r="C1264" s="3" t="s">
        <v>9</v>
      </c>
      <c r="D1264" s="3"/>
      <c r="E1264" s="256">
        <v>43951</v>
      </c>
      <c r="F1264" s="61">
        <v>60235174.649999999</v>
      </c>
      <c r="G1264" s="300">
        <v>1.5900000000000001E-2</v>
      </c>
      <c r="H1264" s="62">
        <v>79811.610000000015</v>
      </c>
      <c r="I1264" s="276">
        <f t="shared" si="417"/>
        <v>60235174.649999999</v>
      </c>
      <c r="J1264" s="300">
        <v>1.5900000000000001E-2</v>
      </c>
      <c r="K1264" s="61">
        <f t="shared" si="418"/>
        <v>79811.606411250003</v>
      </c>
      <c r="L1264" s="62">
        <f t="shared" si="410"/>
        <v>0</v>
      </c>
      <c r="M1264" t="s">
        <v>10</v>
      </c>
      <c r="O1264" s="3" t="str">
        <f t="shared" si="419"/>
        <v>E332</v>
      </c>
      <c r="P1264" s="4"/>
      <c r="Q1264" s="245">
        <f t="shared" si="415"/>
        <v>0</v>
      </c>
      <c r="S1264" s="243"/>
      <c r="T1264" s="243"/>
      <c r="V1264" s="243"/>
      <c r="W1264" s="243"/>
      <c r="Y1264" s="243"/>
    </row>
    <row r="1265" spans="1:25" outlineLevel="2" x14ac:dyDescent="0.25">
      <c r="A1265" s="3" t="s">
        <v>192</v>
      </c>
      <c r="B1265" s="3" t="str">
        <f t="shared" si="416"/>
        <v>E332 HYD Res/Dam/Wwy, UB FSC-5</v>
      </c>
      <c r="C1265" s="3" t="s">
        <v>9</v>
      </c>
      <c r="D1265" s="3"/>
      <c r="E1265" s="256">
        <v>43982</v>
      </c>
      <c r="F1265" s="61">
        <v>60235174.649999999</v>
      </c>
      <c r="G1265" s="300">
        <v>1.5900000000000001E-2</v>
      </c>
      <c r="H1265" s="62">
        <v>79811.610000000015</v>
      </c>
      <c r="I1265" s="276">
        <f t="shared" si="417"/>
        <v>60235174.649999999</v>
      </c>
      <c r="J1265" s="300">
        <v>1.5900000000000001E-2</v>
      </c>
      <c r="K1265" s="61">
        <f t="shared" si="418"/>
        <v>79811.606411250003</v>
      </c>
      <c r="L1265" s="62">
        <f t="shared" si="410"/>
        <v>0</v>
      </c>
      <c r="M1265" t="s">
        <v>10</v>
      </c>
      <c r="O1265" s="3" t="str">
        <f t="shared" si="419"/>
        <v>E332</v>
      </c>
      <c r="P1265" s="4"/>
      <c r="Q1265" s="245">
        <f t="shared" si="415"/>
        <v>0</v>
      </c>
      <c r="S1265" s="243"/>
      <c r="T1265" s="243"/>
      <c r="V1265" s="243"/>
      <c r="W1265" s="243"/>
      <c r="Y1265" s="243"/>
    </row>
    <row r="1266" spans="1:25" outlineLevel="2" x14ac:dyDescent="0.25">
      <c r="A1266" s="3" t="s">
        <v>192</v>
      </c>
      <c r="B1266" s="3" t="str">
        <f t="shared" si="416"/>
        <v>E332 HYD Res/Dam/Wwy, UB FSC-6</v>
      </c>
      <c r="C1266" s="3" t="s">
        <v>9</v>
      </c>
      <c r="D1266" s="3"/>
      <c r="E1266" s="256">
        <v>44012</v>
      </c>
      <c r="F1266" s="61">
        <v>60235174.649999999</v>
      </c>
      <c r="G1266" s="300">
        <v>1.5900000000000001E-2</v>
      </c>
      <c r="H1266" s="62">
        <v>79811.610000000015</v>
      </c>
      <c r="I1266" s="276">
        <f t="shared" si="417"/>
        <v>60235174.649999999</v>
      </c>
      <c r="J1266" s="300">
        <v>1.5900000000000001E-2</v>
      </c>
      <c r="K1266" s="61">
        <f t="shared" si="418"/>
        <v>79811.606411250003</v>
      </c>
      <c r="L1266" s="62">
        <f t="shared" si="410"/>
        <v>0</v>
      </c>
      <c r="M1266" t="s">
        <v>10</v>
      </c>
      <c r="O1266" s="3" t="str">
        <f t="shared" si="419"/>
        <v>E332</v>
      </c>
      <c r="P1266" s="4"/>
      <c r="Q1266" s="245">
        <f t="shared" si="415"/>
        <v>60235174.649999999</v>
      </c>
      <c r="S1266" s="243">
        <f>AVERAGE(F1255:F1266)-F1266</f>
        <v>0</v>
      </c>
      <c r="T1266" s="243">
        <f>AVERAGE(I1255:I1266)-I1266</f>
        <v>0</v>
      </c>
      <c r="V1266" s="243"/>
      <c r="W1266" s="243"/>
      <c r="Y1266" s="243"/>
    </row>
    <row r="1267" spans="1:25" ht="15.75" outlineLevel="1" thickBot="1" x14ac:dyDescent="0.3">
      <c r="A1267" s="5" t="s">
        <v>193</v>
      </c>
      <c r="C1267" s="14" t="s">
        <v>153</v>
      </c>
      <c r="E1267" s="255" t="s">
        <v>5</v>
      </c>
      <c r="F1267" s="8"/>
      <c r="G1267" s="299"/>
      <c r="H1267" s="264">
        <f>SUBTOTAL(9,H1255:H1266)</f>
        <v>957739.32</v>
      </c>
      <c r="I1267" s="275"/>
      <c r="J1267" s="299"/>
      <c r="K1267" s="25">
        <f>SUBTOTAL(9,K1255:K1266)</f>
        <v>957739.27693499986</v>
      </c>
      <c r="L1267" s="264">
        <f>SUBTOTAL(9,L1255:L1266)</f>
        <v>0</v>
      </c>
      <c r="O1267" s="3" t="str">
        <f>LEFT(A1267,5)</f>
        <v xml:space="preserve">E332 </v>
      </c>
      <c r="P1267" s="4">
        <f>-L1267</f>
        <v>0</v>
      </c>
      <c r="Q1267" s="245">
        <f t="shared" si="415"/>
        <v>0</v>
      </c>
      <c r="S1267" s="243"/>
    </row>
    <row r="1268" spans="1:25" ht="15.75" outlineLevel="2" thickTop="1" x14ac:dyDescent="0.25">
      <c r="A1268" s="3" t="s">
        <v>194</v>
      </c>
      <c r="B1268" s="3" t="str">
        <f t="shared" ref="B1268:B1279" si="420">CONCATENATE(A1268,"-",MONTH(E1268))</f>
        <v>E332 HYD Res/Dam/Wwy, Upper Baker-7</v>
      </c>
      <c r="C1268" s="3" t="s">
        <v>9</v>
      </c>
      <c r="D1268" s="3"/>
      <c r="E1268" s="256">
        <v>43676</v>
      </c>
      <c r="F1268" s="61">
        <v>44060119.07</v>
      </c>
      <c r="G1268" s="300">
        <v>1.5900000000000001E-2</v>
      </c>
      <c r="H1268" s="62">
        <v>58297.83</v>
      </c>
      <c r="I1268" s="276">
        <f t="shared" ref="I1268:I1279" si="421">VLOOKUP(CONCATENATE(A1268,"-6"),$B$8:$F$2996,5,FALSE)</f>
        <v>44310370.82</v>
      </c>
      <c r="J1268" s="300">
        <v>1.5900000000000001E-2</v>
      </c>
      <c r="K1268" s="59">
        <f t="shared" ref="K1268:K1279" si="422">I1268*J1268/12</f>
        <v>58711.241336500003</v>
      </c>
      <c r="L1268" s="62">
        <f t="shared" si="410"/>
        <v>413.41</v>
      </c>
      <c r="M1268" t="s">
        <v>10</v>
      </c>
      <c r="O1268" s="3" t="str">
        <f t="shared" ref="O1268:O1279" si="423">LEFT(A1268,4)</f>
        <v>E332</v>
      </c>
      <c r="P1268" s="4"/>
      <c r="Q1268" s="245">
        <f t="shared" si="415"/>
        <v>0</v>
      </c>
      <c r="S1268" s="243"/>
      <c r="T1268" s="243"/>
      <c r="V1268" s="243"/>
      <c r="W1268" s="243"/>
      <c r="Y1268" s="243"/>
    </row>
    <row r="1269" spans="1:25" outlineLevel="2" x14ac:dyDescent="0.25">
      <c r="A1269" s="3" t="s">
        <v>194</v>
      </c>
      <c r="B1269" s="3" t="str">
        <f t="shared" si="420"/>
        <v>E332 HYD Res/Dam/Wwy, Upper Baker-8</v>
      </c>
      <c r="C1269" s="3" t="s">
        <v>9</v>
      </c>
      <c r="D1269" s="3"/>
      <c r="E1269" s="256">
        <v>43708</v>
      </c>
      <c r="F1269" s="61">
        <v>44111614.020000003</v>
      </c>
      <c r="G1269" s="300">
        <v>1.5900000000000001E-2</v>
      </c>
      <c r="H1269" s="62">
        <v>58413.78</v>
      </c>
      <c r="I1269" s="276">
        <f t="shared" si="421"/>
        <v>44310370.82</v>
      </c>
      <c r="J1269" s="300">
        <v>1.5900000000000001E-2</v>
      </c>
      <c r="K1269" s="61">
        <f t="shared" si="422"/>
        <v>58711.241336500003</v>
      </c>
      <c r="L1269" s="62">
        <f t="shared" si="410"/>
        <v>297.45999999999998</v>
      </c>
      <c r="M1269" t="s">
        <v>10</v>
      </c>
      <c r="O1269" s="3" t="str">
        <f t="shared" si="423"/>
        <v>E332</v>
      </c>
      <c r="P1269" s="4"/>
      <c r="Q1269" s="245">
        <f t="shared" si="415"/>
        <v>0</v>
      </c>
      <c r="S1269" s="243"/>
      <c r="T1269" s="243"/>
      <c r="V1269" s="243"/>
      <c r="W1269" s="243"/>
      <c r="Y1269" s="243"/>
    </row>
    <row r="1270" spans="1:25" outlineLevel="2" x14ac:dyDescent="0.25">
      <c r="A1270" s="3" t="s">
        <v>194</v>
      </c>
      <c r="B1270" s="3" t="str">
        <f t="shared" si="420"/>
        <v>E332 HYD Res/Dam/Wwy, Upper Baker-9</v>
      </c>
      <c r="C1270" s="3" t="s">
        <v>9</v>
      </c>
      <c r="D1270" s="3"/>
      <c r="E1270" s="256">
        <v>43738</v>
      </c>
      <c r="F1270" s="61">
        <v>44138622.229999997</v>
      </c>
      <c r="G1270" s="300">
        <v>1.5900000000000001E-2</v>
      </c>
      <c r="H1270" s="62">
        <v>58465.78</v>
      </c>
      <c r="I1270" s="276">
        <f t="shared" si="421"/>
        <v>44310370.82</v>
      </c>
      <c r="J1270" s="300">
        <v>1.5900000000000001E-2</v>
      </c>
      <c r="K1270" s="61">
        <f t="shared" si="422"/>
        <v>58711.241336500003</v>
      </c>
      <c r="L1270" s="62">
        <f t="shared" si="410"/>
        <v>245.46</v>
      </c>
      <c r="M1270" t="s">
        <v>10</v>
      </c>
      <c r="O1270" s="3" t="str">
        <f t="shared" si="423"/>
        <v>E332</v>
      </c>
      <c r="P1270" s="4"/>
      <c r="Q1270" s="245">
        <f t="shared" si="415"/>
        <v>0</v>
      </c>
      <c r="S1270" s="243"/>
      <c r="T1270" s="243"/>
      <c r="V1270" s="243"/>
      <c r="W1270" s="243"/>
      <c r="Y1270" s="243"/>
    </row>
    <row r="1271" spans="1:25" outlineLevel="2" x14ac:dyDescent="0.25">
      <c r="A1271" s="3" t="s">
        <v>194</v>
      </c>
      <c r="B1271" s="3" t="str">
        <f t="shared" si="420"/>
        <v>E332 HYD Res/Dam/Wwy, Upper Baker-10</v>
      </c>
      <c r="C1271" s="3" t="s">
        <v>9</v>
      </c>
      <c r="D1271" s="3"/>
      <c r="E1271" s="256">
        <v>43769</v>
      </c>
      <c r="F1271" s="61">
        <v>44183098.939999998</v>
      </c>
      <c r="G1271" s="300">
        <v>1.5900000000000001E-2</v>
      </c>
      <c r="H1271" s="62">
        <v>58513.140000000007</v>
      </c>
      <c r="I1271" s="276">
        <f t="shared" si="421"/>
        <v>44310370.82</v>
      </c>
      <c r="J1271" s="300">
        <v>1.5900000000000001E-2</v>
      </c>
      <c r="K1271" s="61">
        <f t="shared" si="422"/>
        <v>58711.241336500003</v>
      </c>
      <c r="L1271" s="62">
        <f t="shared" si="410"/>
        <v>198.1</v>
      </c>
      <c r="M1271" t="s">
        <v>10</v>
      </c>
      <c r="O1271" s="3" t="str">
        <f t="shared" si="423"/>
        <v>E332</v>
      </c>
      <c r="P1271" s="4"/>
      <c r="Q1271" s="245">
        <f t="shared" si="415"/>
        <v>0</v>
      </c>
      <c r="S1271" s="243"/>
      <c r="T1271" s="243"/>
      <c r="V1271" s="243"/>
      <c r="W1271" s="243"/>
      <c r="Y1271" s="243"/>
    </row>
    <row r="1272" spans="1:25" outlineLevel="2" x14ac:dyDescent="0.25">
      <c r="A1272" s="3" t="s">
        <v>194</v>
      </c>
      <c r="B1272" s="3" t="str">
        <f t="shared" si="420"/>
        <v>E332 HYD Res/Dam/Wwy, Upper Baker-11</v>
      </c>
      <c r="C1272" s="3" t="s">
        <v>9</v>
      </c>
      <c r="D1272" s="3"/>
      <c r="E1272" s="256">
        <v>43799</v>
      </c>
      <c r="F1272" s="61">
        <v>44183447.359999999</v>
      </c>
      <c r="G1272" s="300">
        <v>1.5900000000000001E-2</v>
      </c>
      <c r="H1272" s="62">
        <v>58542.840000000004</v>
      </c>
      <c r="I1272" s="276">
        <f t="shared" si="421"/>
        <v>44310370.82</v>
      </c>
      <c r="J1272" s="300">
        <v>1.5900000000000001E-2</v>
      </c>
      <c r="K1272" s="61">
        <f t="shared" si="422"/>
        <v>58711.241336500003</v>
      </c>
      <c r="L1272" s="62">
        <f t="shared" si="410"/>
        <v>168.4</v>
      </c>
      <c r="M1272" t="s">
        <v>10</v>
      </c>
      <c r="O1272" s="3" t="str">
        <f t="shared" si="423"/>
        <v>E332</v>
      </c>
      <c r="P1272" s="4"/>
      <c r="Q1272" s="245">
        <f t="shared" si="415"/>
        <v>0</v>
      </c>
      <c r="S1272" s="243"/>
      <c r="T1272" s="243"/>
      <c r="V1272" s="243"/>
      <c r="W1272" s="243"/>
      <c r="Y1272" s="243"/>
    </row>
    <row r="1273" spans="1:25" outlineLevel="2" x14ac:dyDescent="0.25">
      <c r="A1273" s="3" t="s">
        <v>194</v>
      </c>
      <c r="B1273" s="3" t="str">
        <f t="shared" si="420"/>
        <v>E332 HYD Res/Dam/Wwy, Upper Baker-12</v>
      </c>
      <c r="C1273" s="3" t="s">
        <v>9</v>
      </c>
      <c r="D1273" s="3"/>
      <c r="E1273" s="256">
        <v>43830</v>
      </c>
      <c r="F1273" s="61">
        <v>44306812.700000003</v>
      </c>
      <c r="G1273" s="300">
        <v>1.5900000000000001E-2</v>
      </c>
      <c r="H1273" s="62">
        <v>58624.799999999996</v>
      </c>
      <c r="I1273" s="276">
        <f t="shared" si="421"/>
        <v>44310370.82</v>
      </c>
      <c r="J1273" s="300">
        <v>1.5900000000000001E-2</v>
      </c>
      <c r="K1273" s="61">
        <f t="shared" si="422"/>
        <v>58711.241336500003</v>
      </c>
      <c r="L1273" s="62">
        <f t="shared" si="410"/>
        <v>86.44</v>
      </c>
      <c r="M1273" t="s">
        <v>10</v>
      </c>
      <c r="O1273" s="3" t="str">
        <f t="shared" si="423"/>
        <v>E332</v>
      </c>
      <c r="P1273" s="4"/>
      <c r="Q1273" s="245">
        <f t="shared" si="415"/>
        <v>0</v>
      </c>
      <c r="S1273" s="243"/>
      <c r="T1273" s="243"/>
      <c r="V1273" s="243"/>
      <c r="W1273" s="243"/>
      <c r="Y1273" s="243"/>
    </row>
    <row r="1274" spans="1:25" outlineLevel="2" x14ac:dyDescent="0.25">
      <c r="A1274" s="3" t="s">
        <v>194</v>
      </c>
      <c r="B1274" s="3" t="str">
        <f t="shared" si="420"/>
        <v>E332 HYD Res/Dam/Wwy, Upper Baker-1</v>
      </c>
      <c r="C1274" s="3" t="s">
        <v>9</v>
      </c>
      <c r="D1274" s="3"/>
      <c r="E1274" s="256">
        <v>43861</v>
      </c>
      <c r="F1274" s="61">
        <v>44307693.719999999</v>
      </c>
      <c r="G1274" s="300">
        <v>1.5900000000000001E-2</v>
      </c>
      <c r="H1274" s="62">
        <v>58707.11</v>
      </c>
      <c r="I1274" s="276">
        <f t="shared" si="421"/>
        <v>44310370.82</v>
      </c>
      <c r="J1274" s="300">
        <v>1.5900000000000001E-2</v>
      </c>
      <c r="K1274" s="61">
        <f t="shared" si="422"/>
        <v>58711.241336500003</v>
      </c>
      <c r="L1274" s="62">
        <f t="shared" si="410"/>
        <v>4.13</v>
      </c>
      <c r="M1274" t="s">
        <v>10</v>
      </c>
      <c r="O1274" s="3" t="str">
        <f t="shared" si="423"/>
        <v>E332</v>
      </c>
      <c r="P1274" s="4"/>
      <c r="Q1274" s="245">
        <f t="shared" si="415"/>
        <v>0</v>
      </c>
      <c r="S1274" s="243"/>
      <c r="T1274" s="243"/>
      <c r="V1274" s="243"/>
      <c r="W1274" s="243"/>
      <c r="Y1274" s="243"/>
    </row>
    <row r="1275" spans="1:25" outlineLevel="2" x14ac:dyDescent="0.25">
      <c r="A1275" s="3" t="s">
        <v>194</v>
      </c>
      <c r="B1275" s="3" t="str">
        <f t="shared" si="420"/>
        <v>E332 HYD Res/Dam/Wwy, Upper Baker-2</v>
      </c>
      <c r="C1275" s="3" t="s">
        <v>9</v>
      </c>
      <c r="D1275" s="3"/>
      <c r="E1275" s="256">
        <v>43889</v>
      </c>
      <c r="F1275" s="61">
        <v>44307693.719999999</v>
      </c>
      <c r="G1275" s="300">
        <v>1.5900000000000001E-2</v>
      </c>
      <c r="H1275" s="62">
        <v>58707.69</v>
      </c>
      <c r="I1275" s="276">
        <f t="shared" si="421"/>
        <v>44310370.82</v>
      </c>
      <c r="J1275" s="300">
        <v>1.5900000000000001E-2</v>
      </c>
      <c r="K1275" s="61">
        <f t="shared" si="422"/>
        <v>58711.241336500003</v>
      </c>
      <c r="L1275" s="62">
        <f t="shared" si="410"/>
        <v>3.55</v>
      </c>
      <c r="M1275" t="s">
        <v>10</v>
      </c>
      <c r="O1275" s="3" t="str">
        <f t="shared" si="423"/>
        <v>E332</v>
      </c>
      <c r="P1275" s="4"/>
      <c r="Q1275" s="245">
        <f t="shared" si="415"/>
        <v>0</v>
      </c>
      <c r="S1275" s="243"/>
      <c r="T1275" s="243"/>
      <c r="V1275" s="243"/>
      <c r="W1275" s="243"/>
      <c r="Y1275" s="243"/>
    </row>
    <row r="1276" spans="1:25" outlineLevel="2" x14ac:dyDescent="0.25">
      <c r="A1276" s="3" t="s">
        <v>194</v>
      </c>
      <c r="B1276" s="3" t="str">
        <f t="shared" si="420"/>
        <v>E332 HYD Res/Dam/Wwy, Upper Baker-3</v>
      </c>
      <c r="C1276" s="3" t="s">
        <v>9</v>
      </c>
      <c r="D1276" s="3"/>
      <c r="E1276" s="256">
        <v>43921</v>
      </c>
      <c r="F1276" s="61">
        <v>44307821.210000001</v>
      </c>
      <c r="G1276" s="300">
        <v>1.5900000000000001E-2</v>
      </c>
      <c r="H1276" s="62">
        <v>58707.78</v>
      </c>
      <c r="I1276" s="276">
        <f t="shared" si="421"/>
        <v>44310370.82</v>
      </c>
      <c r="J1276" s="300">
        <v>1.5900000000000001E-2</v>
      </c>
      <c r="K1276" s="61">
        <f t="shared" si="422"/>
        <v>58711.241336500003</v>
      </c>
      <c r="L1276" s="62">
        <f t="shared" si="410"/>
        <v>3.46</v>
      </c>
      <c r="M1276" t="s">
        <v>10</v>
      </c>
      <c r="O1276" s="3" t="str">
        <f t="shared" si="423"/>
        <v>E332</v>
      </c>
      <c r="P1276" s="4"/>
      <c r="Q1276" s="245">
        <f t="shared" si="415"/>
        <v>0</v>
      </c>
      <c r="S1276" s="243"/>
      <c r="T1276" s="243"/>
      <c r="V1276" s="243"/>
      <c r="W1276" s="243"/>
      <c r="Y1276" s="243"/>
    </row>
    <row r="1277" spans="1:25" outlineLevel="2" x14ac:dyDescent="0.25">
      <c r="A1277" s="3" t="s">
        <v>194</v>
      </c>
      <c r="B1277" s="3" t="str">
        <f t="shared" si="420"/>
        <v>E332 HYD Res/Dam/Wwy, Upper Baker-4</v>
      </c>
      <c r="C1277" s="3" t="s">
        <v>9</v>
      </c>
      <c r="D1277" s="3"/>
      <c r="E1277" s="256">
        <v>43951</v>
      </c>
      <c r="F1277" s="61">
        <v>44307821.210000001</v>
      </c>
      <c r="G1277" s="300">
        <v>1.5900000000000001E-2</v>
      </c>
      <c r="H1277" s="62">
        <v>58707.86</v>
      </c>
      <c r="I1277" s="276">
        <f t="shared" si="421"/>
        <v>44310370.82</v>
      </c>
      <c r="J1277" s="300">
        <v>1.5900000000000001E-2</v>
      </c>
      <c r="K1277" s="61">
        <f t="shared" si="422"/>
        <v>58711.241336500003</v>
      </c>
      <c r="L1277" s="62">
        <f t="shared" si="410"/>
        <v>3.38</v>
      </c>
      <c r="M1277" t="s">
        <v>10</v>
      </c>
      <c r="O1277" s="3" t="str">
        <f t="shared" si="423"/>
        <v>E332</v>
      </c>
      <c r="P1277" s="4"/>
      <c r="Q1277" s="245">
        <f t="shared" si="415"/>
        <v>0</v>
      </c>
      <c r="S1277" s="243"/>
      <c r="T1277" s="243"/>
      <c r="V1277" s="243"/>
      <c r="W1277" s="243"/>
      <c r="Y1277" s="243"/>
    </row>
    <row r="1278" spans="1:25" outlineLevel="2" x14ac:dyDescent="0.25">
      <c r="A1278" s="3" t="s">
        <v>194</v>
      </c>
      <c r="B1278" s="3" t="str">
        <f t="shared" si="420"/>
        <v>E332 HYD Res/Dam/Wwy, Upper Baker-5</v>
      </c>
      <c r="C1278" s="3" t="s">
        <v>9</v>
      </c>
      <c r="D1278" s="3"/>
      <c r="E1278" s="256">
        <v>43982</v>
      </c>
      <c r="F1278" s="61">
        <v>44308331.100000001</v>
      </c>
      <c r="G1278" s="300">
        <v>1.5900000000000001E-2</v>
      </c>
      <c r="H1278" s="62">
        <v>58708.200000000004</v>
      </c>
      <c r="I1278" s="276">
        <f t="shared" si="421"/>
        <v>44310370.82</v>
      </c>
      <c r="J1278" s="300">
        <v>1.5900000000000001E-2</v>
      </c>
      <c r="K1278" s="61">
        <f t="shared" si="422"/>
        <v>58711.241336500003</v>
      </c>
      <c r="L1278" s="62">
        <f t="shared" si="410"/>
        <v>3.04</v>
      </c>
      <c r="M1278" t="s">
        <v>10</v>
      </c>
      <c r="O1278" s="3" t="str">
        <f t="shared" si="423"/>
        <v>E332</v>
      </c>
      <c r="P1278" s="4"/>
      <c r="Q1278" s="245">
        <f t="shared" si="415"/>
        <v>0</v>
      </c>
      <c r="S1278" s="243"/>
      <c r="T1278" s="243"/>
      <c r="V1278" s="243"/>
      <c r="W1278" s="243"/>
      <c r="Y1278" s="243"/>
    </row>
    <row r="1279" spans="1:25" outlineLevel="2" x14ac:dyDescent="0.25">
      <c r="A1279" s="3" t="s">
        <v>194</v>
      </c>
      <c r="B1279" s="3" t="str">
        <f t="shared" si="420"/>
        <v>E332 HYD Res/Dam/Wwy, Upper Baker-6</v>
      </c>
      <c r="C1279" s="3" t="s">
        <v>9</v>
      </c>
      <c r="D1279" s="3"/>
      <c r="E1279" s="256">
        <v>44012</v>
      </c>
      <c r="F1279" s="61">
        <v>44310370.82</v>
      </c>
      <c r="G1279" s="300">
        <v>1.5900000000000001E-2</v>
      </c>
      <c r="H1279" s="62">
        <v>58709.89</v>
      </c>
      <c r="I1279" s="276">
        <f t="shared" si="421"/>
        <v>44310370.82</v>
      </c>
      <c r="J1279" s="300">
        <v>1.5900000000000001E-2</v>
      </c>
      <c r="K1279" s="61">
        <f t="shared" si="422"/>
        <v>58711.241336500003</v>
      </c>
      <c r="L1279" s="62">
        <f t="shared" si="410"/>
        <v>1.35</v>
      </c>
      <c r="M1279" t="s">
        <v>10</v>
      </c>
      <c r="O1279" s="3" t="str">
        <f t="shared" si="423"/>
        <v>E332</v>
      </c>
      <c r="P1279" s="4"/>
      <c r="Q1279" s="245">
        <f t="shared" si="415"/>
        <v>44310370.82</v>
      </c>
      <c r="S1279" s="243">
        <f>AVERAGE(F1268:F1279)-F1279</f>
        <v>-74250.311666667461</v>
      </c>
      <c r="T1279" s="243">
        <f>AVERAGE(I1268:I1279)-I1279</f>
        <v>0</v>
      </c>
      <c r="V1279" s="243"/>
      <c r="W1279" s="243"/>
      <c r="Y1279" s="243"/>
    </row>
    <row r="1280" spans="1:25" ht="15.75" outlineLevel="1" thickBot="1" x14ac:dyDescent="0.3">
      <c r="A1280" s="5" t="s">
        <v>195</v>
      </c>
      <c r="C1280" s="14" t="s">
        <v>153</v>
      </c>
      <c r="E1280" s="255" t="s">
        <v>5</v>
      </c>
      <c r="F1280" s="8"/>
      <c r="G1280" s="299"/>
      <c r="H1280" s="264">
        <f>SUBTOTAL(9,H1268:H1279)</f>
        <v>703106.7</v>
      </c>
      <c r="I1280" s="275"/>
      <c r="J1280" s="299"/>
      <c r="K1280" s="25">
        <f>SUBTOTAL(9,K1268:K1279)</f>
        <v>704534.89603800012</v>
      </c>
      <c r="L1280" s="264">
        <f>SUBTOTAL(9,L1268:L1279)</f>
        <v>1428.1800000000003</v>
      </c>
      <c r="O1280" s="3" t="str">
        <f>LEFT(A1280,5)</f>
        <v xml:space="preserve">E332 </v>
      </c>
      <c r="P1280" s="4">
        <f>-L1280</f>
        <v>-1428.1800000000003</v>
      </c>
      <c r="Q1280" s="245">
        <f t="shared" si="415"/>
        <v>0</v>
      </c>
      <c r="S1280" s="243"/>
    </row>
    <row r="1281" spans="1:25" ht="15.75" outlineLevel="2" thickTop="1" x14ac:dyDescent="0.25">
      <c r="A1281" s="3" t="s">
        <v>196</v>
      </c>
      <c r="B1281" s="3" t="str">
        <f t="shared" ref="B1281:B1292" si="424">CONCATENATE(A1281,"-",MONTH(E1281))</f>
        <v>E333 HYD Wtrwhl/Trbn, LB-2013-7</v>
      </c>
      <c r="C1281" s="3" t="s">
        <v>9</v>
      </c>
      <c r="D1281" s="3"/>
      <c r="E1281" s="256">
        <v>43676</v>
      </c>
      <c r="F1281" s="61">
        <v>30445508.780000001</v>
      </c>
      <c r="G1281" s="300">
        <v>2.1499999999999998E-2</v>
      </c>
      <c r="H1281" s="62">
        <v>54548.200000000004</v>
      </c>
      <c r="I1281" s="276">
        <f t="shared" ref="I1281:I1292" si="425">VLOOKUP(CONCATENATE(A1281,"-6"),$B$8:$F$2996,5,FALSE)</f>
        <v>30445508.780000001</v>
      </c>
      <c r="J1281" s="300">
        <v>2.1499999999999998E-2</v>
      </c>
      <c r="K1281" s="59">
        <f t="shared" ref="K1281:K1292" si="426">I1281*J1281/12</f>
        <v>54548.203230833336</v>
      </c>
      <c r="L1281" s="62">
        <f t="shared" si="410"/>
        <v>0</v>
      </c>
      <c r="M1281" t="s">
        <v>10</v>
      </c>
      <c r="O1281" s="3" t="str">
        <f t="shared" ref="O1281:O1292" si="427">LEFT(A1281,4)</f>
        <v>E333</v>
      </c>
      <c r="P1281" s="4"/>
      <c r="Q1281" s="245">
        <f t="shared" si="415"/>
        <v>0</v>
      </c>
      <c r="S1281" s="243"/>
      <c r="T1281" s="243"/>
      <c r="V1281" s="243"/>
      <c r="W1281" s="243"/>
      <c r="Y1281" s="243"/>
    </row>
    <row r="1282" spans="1:25" outlineLevel="2" x14ac:dyDescent="0.25">
      <c r="A1282" s="3" t="s">
        <v>196</v>
      </c>
      <c r="B1282" s="3" t="str">
        <f t="shared" si="424"/>
        <v>E333 HYD Wtrwhl/Trbn, LB-2013-8</v>
      </c>
      <c r="C1282" s="3" t="s">
        <v>9</v>
      </c>
      <c r="D1282" s="3"/>
      <c r="E1282" s="256">
        <v>43708</v>
      </c>
      <c r="F1282" s="61">
        <v>30445508.780000001</v>
      </c>
      <c r="G1282" s="300">
        <v>2.1499999999999998E-2</v>
      </c>
      <c r="H1282" s="62">
        <v>54548.200000000004</v>
      </c>
      <c r="I1282" s="276">
        <f t="shared" si="425"/>
        <v>30445508.780000001</v>
      </c>
      <c r="J1282" s="300">
        <v>2.1499999999999998E-2</v>
      </c>
      <c r="K1282" s="61">
        <f t="shared" si="426"/>
        <v>54548.203230833336</v>
      </c>
      <c r="L1282" s="62">
        <f t="shared" si="410"/>
        <v>0</v>
      </c>
      <c r="M1282" t="s">
        <v>10</v>
      </c>
      <c r="O1282" s="3" t="str">
        <f t="shared" si="427"/>
        <v>E333</v>
      </c>
      <c r="P1282" s="4"/>
      <c r="Q1282" s="245">
        <f t="shared" si="415"/>
        <v>0</v>
      </c>
      <c r="S1282" s="243"/>
      <c r="T1282" s="243"/>
      <c r="V1282" s="243"/>
      <c r="W1282" s="243"/>
      <c r="Y1282" s="243"/>
    </row>
    <row r="1283" spans="1:25" outlineLevel="2" x14ac:dyDescent="0.25">
      <c r="A1283" s="3" t="s">
        <v>196</v>
      </c>
      <c r="B1283" s="3" t="str">
        <f t="shared" si="424"/>
        <v>E333 HYD Wtrwhl/Trbn, LB-2013-9</v>
      </c>
      <c r="C1283" s="3" t="s">
        <v>9</v>
      </c>
      <c r="D1283" s="3"/>
      <c r="E1283" s="256">
        <v>43738</v>
      </c>
      <c r="F1283" s="61">
        <v>30445508.780000001</v>
      </c>
      <c r="G1283" s="300">
        <v>2.1499999999999998E-2</v>
      </c>
      <c r="H1283" s="62">
        <v>54548.200000000004</v>
      </c>
      <c r="I1283" s="276">
        <f t="shared" si="425"/>
        <v>30445508.780000001</v>
      </c>
      <c r="J1283" s="300">
        <v>2.1499999999999998E-2</v>
      </c>
      <c r="K1283" s="61">
        <f t="shared" si="426"/>
        <v>54548.203230833336</v>
      </c>
      <c r="L1283" s="62">
        <f t="shared" si="410"/>
        <v>0</v>
      </c>
      <c r="M1283" t="s">
        <v>10</v>
      </c>
      <c r="O1283" s="3" t="str">
        <f t="shared" si="427"/>
        <v>E333</v>
      </c>
      <c r="P1283" s="4"/>
      <c r="Q1283" s="245">
        <f t="shared" si="415"/>
        <v>0</v>
      </c>
      <c r="S1283" s="243"/>
      <c r="T1283" s="243"/>
      <c r="V1283" s="243"/>
      <c r="W1283" s="243"/>
      <c r="Y1283" s="243"/>
    </row>
    <row r="1284" spans="1:25" outlineLevel="2" x14ac:dyDescent="0.25">
      <c r="A1284" s="3" t="s">
        <v>196</v>
      </c>
      <c r="B1284" s="3" t="str">
        <f t="shared" si="424"/>
        <v>E333 HYD Wtrwhl/Trbn, LB-2013-10</v>
      </c>
      <c r="C1284" s="3" t="s">
        <v>9</v>
      </c>
      <c r="D1284" s="3"/>
      <c r="E1284" s="256">
        <v>43769</v>
      </c>
      <c r="F1284" s="61">
        <v>30445508.780000001</v>
      </c>
      <c r="G1284" s="300">
        <v>2.1499999999999998E-2</v>
      </c>
      <c r="H1284" s="62">
        <v>54548.200000000004</v>
      </c>
      <c r="I1284" s="276">
        <f t="shared" si="425"/>
        <v>30445508.780000001</v>
      </c>
      <c r="J1284" s="300">
        <v>2.1499999999999998E-2</v>
      </c>
      <c r="K1284" s="61">
        <f t="shared" si="426"/>
        <v>54548.203230833336</v>
      </c>
      <c r="L1284" s="62">
        <f t="shared" si="410"/>
        <v>0</v>
      </c>
      <c r="M1284" t="s">
        <v>10</v>
      </c>
      <c r="O1284" s="3" t="str">
        <f t="shared" si="427"/>
        <v>E333</v>
      </c>
      <c r="P1284" s="4"/>
      <c r="Q1284" s="245">
        <f t="shared" si="415"/>
        <v>0</v>
      </c>
      <c r="S1284" s="243"/>
      <c r="T1284" s="243"/>
      <c r="V1284" s="243"/>
      <c r="W1284" s="243"/>
      <c r="Y1284" s="243"/>
    </row>
    <row r="1285" spans="1:25" outlineLevel="2" x14ac:dyDescent="0.25">
      <c r="A1285" s="3" t="s">
        <v>196</v>
      </c>
      <c r="B1285" s="3" t="str">
        <f t="shared" si="424"/>
        <v>E333 HYD Wtrwhl/Trbn, LB-2013-11</v>
      </c>
      <c r="C1285" s="3" t="s">
        <v>9</v>
      </c>
      <c r="D1285" s="3"/>
      <c r="E1285" s="256">
        <v>43799</v>
      </c>
      <c r="F1285" s="61">
        <v>30445508.780000001</v>
      </c>
      <c r="G1285" s="300">
        <v>2.1499999999999998E-2</v>
      </c>
      <c r="H1285" s="62">
        <v>54548.200000000004</v>
      </c>
      <c r="I1285" s="276">
        <f t="shared" si="425"/>
        <v>30445508.780000001</v>
      </c>
      <c r="J1285" s="300">
        <v>2.1499999999999998E-2</v>
      </c>
      <c r="K1285" s="61">
        <f t="shared" si="426"/>
        <v>54548.203230833336</v>
      </c>
      <c r="L1285" s="62">
        <f t="shared" si="410"/>
        <v>0</v>
      </c>
      <c r="M1285" t="s">
        <v>10</v>
      </c>
      <c r="O1285" s="3" t="str">
        <f t="shared" si="427"/>
        <v>E333</v>
      </c>
      <c r="P1285" s="4"/>
      <c r="Q1285" s="245">
        <f t="shared" si="415"/>
        <v>0</v>
      </c>
      <c r="S1285" s="243"/>
      <c r="T1285" s="243"/>
      <c r="V1285" s="243"/>
      <c r="W1285" s="243"/>
      <c r="Y1285" s="243"/>
    </row>
    <row r="1286" spans="1:25" outlineLevel="2" x14ac:dyDescent="0.25">
      <c r="A1286" s="3" t="s">
        <v>196</v>
      </c>
      <c r="B1286" s="3" t="str">
        <f t="shared" si="424"/>
        <v>E333 HYD Wtrwhl/Trbn, LB-2013-12</v>
      </c>
      <c r="C1286" s="3" t="s">
        <v>9</v>
      </c>
      <c r="D1286" s="3"/>
      <c r="E1286" s="256">
        <v>43830</v>
      </c>
      <c r="F1286" s="61">
        <v>30445508.780000001</v>
      </c>
      <c r="G1286" s="300">
        <v>2.1499999999999998E-2</v>
      </c>
      <c r="H1286" s="62">
        <v>54548.200000000004</v>
      </c>
      <c r="I1286" s="276">
        <f t="shared" si="425"/>
        <v>30445508.780000001</v>
      </c>
      <c r="J1286" s="300">
        <v>2.1499999999999998E-2</v>
      </c>
      <c r="K1286" s="61">
        <f t="shared" si="426"/>
        <v>54548.203230833336</v>
      </c>
      <c r="L1286" s="62">
        <f t="shared" si="410"/>
        <v>0</v>
      </c>
      <c r="M1286" t="s">
        <v>10</v>
      </c>
      <c r="O1286" s="3" t="str">
        <f t="shared" si="427"/>
        <v>E333</v>
      </c>
      <c r="P1286" s="4"/>
      <c r="Q1286" s="245">
        <f t="shared" si="415"/>
        <v>0</v>
      </c>
      <c r="S1286" s="243"/>
      <c r="T1286" s="243"/>
      <c r="V1286" s="243"/>
      <c r="W1286" s="243"/>
      <c r="Y1286" s="243"/>
    </row>
    <row r="1287" spans="1:25" outlineLevel="2" x14ac:dyDescent="0.25">
      <c r="A1287" s="3" t="s">
        <v>196</v>
      </c>
      <c r="B1287" s="3" t="str">
        <f t="shared" si="424"/>
        <v>E333 HYD Wtrwhl/Trbn, LB-2013-1</v>
      </c>
      <c r="C1287" s="3" t="s">
        <v>9</v>
      </c>
      <c r="D1287" s="3"/>
      <c r="E1287" s="256">
        <v>43861</v>
      </c>
      <c r="F1287" s="61">
        <v>30445508.780000001</v>
      </c>
      <c r="G1287" s="300">
        <v>2.1499999999999998E-2</v>
      </c>
      <c r="H1287" s="62">
        <v>54548.200000000004</v>
      </c>
      <c r="I1287" s="276">
        <f t="shared" si="425"/>
        <v>30445508.780000001</v>
      </c>
      <c r="J1287" s="300">
        <v>2.1499999999999998E-2</v>
      </c>
      <c r="K1287" s="61">
        <f t="shared" si="426"/>
        <v>54548.203230833336</v>
      </c>
      <c r="L1287" s="62">
        <f t="shared" si="410"/>
        <v>0</v>
      </c>
      <c r="M1287" t="s">
        <v>10</v>
      </c>
      <c r="O1287" s="3" t="str">
        <f t="shared" si="427"/>
        <v>E333</v>
      </c>
      <c r="P1287" s="4"/>
      <c r="Q1287" s="245">
        <f t="shared" si="415"/>
        <v>0</v>
      </c>
      <c r="S1287" s="243"/>
      <c r="T1287" s="243"/>
      <c r="V1287" s="243"/>
      <c r="W1287" s="243"/>
      <c r="Y1287" s="243"/>
    </row>
    <row r="1288" spans="1:25" outlineLevel="2" x14ac:dyDescent="0.25">
      <c r="A1288" s="3" t="s">
        <v>196</v>
      </c>
      <c r="B1288" s="3" t="str">
        <f t="shared" si="424"/>
        <v>E333 HYD Wtrwhl/Trbn, LB-2013-2</v>
      </c>
      <c r="C1288" s="3" t="s">
        <v>9</v>
      </c>
      <c r="D1288" s="3"/>
      <c r="E1288" s="256">
        <v>43889</v>
      </c>
      <c r="F1288" s="61">
        <v>30445508.780000001</v>
      </c>
      <c r="G1288" s="300">
        <v>2.1499999999999998E-2</v>
      </c>
      <c r="H1288" s="62">
        <v>54548.200000000004</v>
      </c>
      <c r="I1288" s="276">
        <f t="shared" si="425"/>
        <v>30445508.780000001</v>
      </c>
      <c r="J1288" s="300">
        <v>2.1499999999999998E-2</v>
      </c>
      <c r="K1288" s="61">
        <f t="shared" si="426"/>
        <v>54548.203230833336</v>
      </c>
      <c r="L1288" s="62">
        <f t="shared" si="410"/>
        <v>0</v>
      </c>
      <c r="M1288" t="s">
        <v>10</v>
      </c>
      <c r="O1288" s="3" t="str">
        <f t="shared" si="427"/>
        <v>E333</v>
      </c>
      <c r="P1288" s="4"/>
      <c r="Q1288" s="245">
        <f t="shared" si="415"/>
        <v>0</v>
      </c>
      <c r="S1288" s="243"/>
      <c r="T1288" s="243"/>
      <c r="V1288" s="243"/>
      <c r="W1288" s="243"/>
      <c r="Y1288" s="243"/>
    </row>
    <row r="1289" spans="1:25" outlineLevel="2" x14ac:dyDescent="0.25">
      <c r="A1289" s="3" t="s">
        <v>196</v>
      </c>
      <c r="B1289" s="3" t="str">
        <f t="shared" si="424"/>
        <v>E333 HYD Wtrwhl/Trbn, LB-2013-3</v>
      </c>
      <c r="C1289" s="3" t="s">
        <v>9</v>
      </c>
      <c r="D1289" s="3"/>
      <c r="E1289" s="256">
        <v>43921</v>
      </c>
      <c r="F1289" s="61">
        <v>30445508.780000001</v>
      </c>
      <c r="G1289" s="300">
        <v>2.1499999999999998E-2</v>
      </c>
      <c r="H1289" s="62">
        <v>54548.200000000004</v>
      </c>
      <c r="I1289" s="276">
        <f t="shared" si="425"/>
        <v>30445508.780000001</v>
      </c>
      <c r="J1289" s="300">
        <v>2.1499999999999998E-2</v>
      </c>
      <c r="K1289" s="61">
        <f t="shared" si="426"/>
        <v>54548.203230833336</v>
      </c>
      <c r="L1289" s="62">
        <f t="shared" si="410"/>
        <v>0</v>
      </c>
      <c r="M1289" t="s">
        <v>10</v>
      </c>
      <c r="O1289" s="3" t="str">
        <f t="shared" si="427"/>
        <v>E333</v>
      </c>
      <c r="P1289" s="4"/>
      <c r="Q1289" s="245">
        <f t="shared" si="415"/>
        <v>0</v>
      </c>
      <c r="S1289" s="243"/>
      <c r="T1289" s="243"/>
      <c r="V1289" s="243"/>
      <c r="W1289" s="243"/>
      <c r="Y1289" s="243"/>
    </row>
    <row r="1290" spans="1:25" outlineLevel="2" x14ac:dyDescent="0.25">
      <c r="A1290" s="3" t="s">
        <v>196</v>
      </c>
      <c r="B1290" s="3" t="str">
        <f t="shared" si="424"/>
        <v>E333 HYD Wtrwhl/Trbn, LB-2013-4</v>
      </c>
      <c r="C1290" s="3" t="s">
        <v>9</v>
      </c>
      <c r="D1290" s="3"/>
      <c r="E1290" s="256">
        <v>43951</v>
      </c>
      <c r="F1290" s="61">
        <v>30445508.780000001</v>
      </c>
      <c r="G1290" s="300">
        <v>2.1499999999999998E-2</v>
      </c>
      <c r="H1290" s="62">
        <v>54548.200000000004</v>
      </c>
      <c r="I1290" s="276">
        <f t="shared" si="425"/>
        <v>30445508.780000001</v>
      </c>
      <c r="J1290" s="300">
        <v>2.1499999999999998E-2</v>
      </c>
      <c r="K1290" s="61">
        <f t="shared" si="426"/>
        <v>54548.203230833336</v>
      </c>
      <c r="L1290" s="62">
        <f t="shared" si="410"/>
        <v>0</v>
      </c>
      <c r="M1290" t="s">
        <v>10</v>
      </c>
      <c r="O1290" s="3" t="str">
        <f t="shared" si="427"/>
        <v>E333</v>
      </c>
      <c r="P1290" s="4"/>
      <c r="Q1290" s="245">
        <f t="shared" si="415"/>
        <v>0</v>
      </c>
      <c r="S1290" s="243"/>
      <c r="T1290" s="243"/>
      <c r="V1290" s="243"/>
      <c r="W1290" s="243"/>
      <c r="Y1290" s="243"/>
    </row>
    <row r="1291" spans="1:25" outlineLevel="2" x14ac:dyDescent="0.25">
      <c r="A1291" s="3" t="s">
        <v>196</v>
      </c>
      <c r="B1291" s="3" t="str">
        <f t="shared" si="424"/>
        <v>E333 HYD Wtrwhl/Trbn, LB-2013-5</v>
      </c>
      <c r="C1291" s="3" t="s">
        <v>9</v>
      </c>
      <c r="D1291" s="3"/>
      <c r="E1291" s="256">
        <v>43982</v>
      </c>
      <c r="F1291" s="61">
        <v>30445508.780000001</v>
      </c>
      <c r="G1291" s="300">
        <v>2.1499999999999998E-2</v>
      </c>
      <c r="H1291" s="62">
        <v>54548.200000000004</v>
      </c>
      <c r="I1291" s="276">
        <f t="shared" si="425"/>
        <v>30445508.780000001</v>
      </c>
      <c r="J1291" s="300">
        <v>2.1499999999999998E-2</v>
      </c>
      <c r="K1291" s="61">
        <f t="shared" si="426"/>
        <v>54548.203230833336</v>
      </c>
      <c r="L1291" s="62">
        <f t="shared" si="410"/>
        <v>0</v>
      </c>
      <c r="M1291" t="s">
        <v>10</v>
      </c>
      <c r="O1291" s="3" t="str">
        <f t="shared" si="427"/>
        <v>E333</v>
      </c>
      <c r="P1291" s="4"/>
      <c r="Q1291" s="245">
        <f t="shared" si="415"/>
        <v>0</v>
      </c>
      <c r="S1291" s="243"/>
      <c r="T1291" s="243"/>
      <c r="V1291" s="243"/>
      <c r="W1291" s="243"/>
      <c r="Y1291" s="243"/>
    </row>
    <row r="1292" spans="1:25" outlineLevel="2" x14ac:dyDescent="0.25">
      <c r="A1292" s="3" t="s">
        <v>196</v>
      </c>
      <c r="B1292" s="3" t="str">
        <f t="shared" si="424"/>
        <v>E333 HYD Wtrwhl/Trbn, LB-2013-6</v>
      </c>
      <c r="C1292" s="3" t="s">
        <v>9</v>
      </c>
      <c r="D1292" s="3"/>
      <c r="E1292" s="256">
        <v>44012</v>
      </c>
      <c r="F1292" s="61">
        <v>30445508.780000001</v>
      </c>
      <c r="G1292" s="300">
        <v>2.1499999999999998E-2</v>
      </c>
      <c r="H1292" s="62">
        <v>54548.200000000004</v>
      </c>
      <c r="I1292" s="276">
        <f t="shared" si="425"/>
        <v>30445508.780000001</v>
      </c>
      <c r="J1292" s="300">
        <v>2.1499999999999998E-2</v>
      </c>
      <c r="K1292" s="61">
        <f t="shared" si="426"/>
        <v>54548.203230833336</v>
      </c>
      <c r="L1292" s="62">
        <f t="shared" si="410"/>
        <v>0</v>
      </c>
      <c r="M1292" t="s">
        <v>10</v>
      </c>
      <c r="O1292" s="3" t="str">
        <f t="shared" si="427"/>
        <v>E333</v>
      </c>
      <c r="P1292" s="4"/>
      <c r="Q1292" s="245">
        <f t="shared" si="415"/>
        <v>30445508.780000001</v>
      </c>
      <c r="S1292" s="243">
        <f>AVERAGE(F1281:F1292)-F1292</f>
        <v>0</v>
      </c>
      <c r="T1292" s="243">
        <f>AVERAGE(I1281:I1292)-I1292</f>
        <v>0</v>
      </c>
      <c r="V1292" s="243"/>
      <c r="W1292" s="243"/>
      <c r="Y1292" s="243"/>
    </row>
    <row r="1293" spans="1:25" ht="15.75" outlineLevel="1" thickBot="1" x14ac:dyDescent="0.3">
      <c r="A1293" s="5" t="s">
        <v>197</v>
      </c>
      <c r="C1293" s="14" t="s">
        <v>153</v>
      </c>
      <c r="E1293" s="255" t="s">
        <v>5</v>
      </c>
      <c r="F1293" s="8"/>
      <c r="G1293" s="299"/>
      <c r="H1293" s="264">
        <f>SUBTOTAL(9,H1281:H1292)</f>
        <v>654578.39999999991</v>
      </c>
      <c r="I1293" s="275"/>
      <c r="J1293" s="299"/>
      <c r="K1293" s="25">
        <f>SUBTOTAL(9,K1281:K1292)</f>
        <v>654578.43876999989</v>
      </c>
      <c r="L1293" s="264">
        <f>SUBTOTAL(9,L1281:L1292)</f>
        <v>0</v>
      </c>
      <c r="O1293" s="3" t="str">
        <f>LEFT(A1293,5)</f>
        <v xml:space="preserve">E333 </v>
      </c>
      <c r="P1293" s="4">
        <f>-L1293</f>
        <v>0</v>
      </c>
      <c r="Q1293" s="245">
        <f t="shared" si="415"/>
        <v>0</v>
      </c>
      <c r="S1293" s="243"/>
    </row>
    <row r="1294" spans="1:25" ht="15.75" outlineLevel="2" thickTop="1" x14ac:dyDescent="0.25">
      <c r="A1294" s="3" t="s">
        <v>198</v>
      </c>
      <c r="B1294" s="3" t="str">
        <f t="shared" ref="B1294:B1305" si="428">CONCATENATE(A1294,"-",MONTH(E1294))</f>
        <v>E333 HYD Wtrwhl/Trbn, Lower Baker-7</v>
      </c>
      <c r="C1294" s="3" t="s">
        <v>9</v>
      </c>
      <c r="D1294" s="3"/>
      <c r="E1294" s="256">
        <v>43676</v>
      </c>
      <c r="F1294" s="61">
        <v>12184929.199999999</v>
      </c>
      <c r="G1294" s="300">
        <v>2.1499999999999998E-2</v>
      </c>
      <c r="H1294" s="62">
        <v>21831.33</v>
      </c>
      <c r="I1294" s="276">
        <f t="shared" ref="I1294:I1305" si="429">VLOOKUP(CONCATENATE(A1294,"-6"),$B$8:$F$2996,5,FALSE)</f>
        <v>12184929.199999999</v>
      </c>
      <c r="J1294" s="300">
        <v>2.1499999999999998E-2</v>
      </c>
      <c r="K1294" s="59">
        <f t="shared" ref="K1294:K1305" si="430">I1294*J1294/12</f>
        <v>21831.331483333332</v>
      </c>
      <c r="L1294" s="62">
        <f t="shared" si="410"/>
        <v>0</v>
      </c>
      <c r="M1294" t="s">
        <v>10</v>
      </c>
      <c r="O1294" s="3" t="str">
        <f t="shared" ref="O1294:O1305" si="431">LEFT(A1294,4)</f>
        <v>E333</v>
      </c>
      <c r="P1294" s="4"/>
      <c r="Q1294" s="245">
        <f t="shared" si="415"/>
        <v>0</v>
      </c>
      <c r="S1294" s="243"/>
      <c r="T1294" s="243"/>
      <c r="V1294" s="243"/>
      <c r="W1294" s="243"/>
      <c r="Y1294" s="243"/>
    </row>
    <row r="1295" spans="1:25" outlineLevel="2" x14ac:dyDescent="0.25">
      <c r="A1295" s="3" t="s">
        <v>198</v>
      </c>
      <c r="B1295" s="3" t="str">
        <f t="shared" si="428"/>
        <v>E333 HYD Wtrwhl/Trbn, Lower Baker-8</v>
      </c>
      <c r="C1295" s="3" t="s">
        <v>9</v>
      </c>
      <c r="D1295" s="3"/>
      <c r="E1295" s="256">
        <v>43708</v>
      </c>
      <c r="F1295" s="61">
        <v>12184929.199999999</v>
      </c>
      <c r="G1295" s="300">
        <v>2.1499999999999998E-2</v>
      </c>
      <c r="H1295" s="62">
        <v>21831.33</v>
      </c>
      <c r="I1295" s="276">
        <f t="shared" si="429"/>
        <v>12184929.199999999</v>
      </c>
      <c r="J1295" s="300">
        <v>2.1499999999999998E-2</v>
      </c>
      <c r="K1295" s="61">
        <f t="shared" si="430"/>
        <v>21831.331483333332</v>
      </c>
      <c r="L1295" s="62">
        <f t="shared" si="410"/>
        <v>0</v>
      </c>
      <c r="M1295" t="s">
        <v>10</v>
      </c>
      <c r="O1295" s="3" t="str">
        <f t="shared" si="431"/>
        <v>E333</v>
      </c>
      <c r="P1295" s="4"/>
      <c r="Q1295" s="245">
        <f t="shared" si="415"/>
        <v>0</v>
      </c>
      <c r="S1295" s="243"/>
      <c r="T1295" s="243"/>
      <c r="V1295" s="243"/>
      <c r="W1295" s="243"/>
      <c r="Y1295" s="243"/>
    </row>
    <row r="1296" spans="1:25" outlineLevel="2" x14ac:dyDescent="0.25">
      <c r="A1296" s="3" t="s">
        <v>198</v>
      </c>
      <c r="B1296" s="3" t="str">
        <f t="shared" si="428"/>
        <v>E333 HYD Wtrwhl/Trbn, Lower Baker-9</v>
      </c>
      <c r="C1296" s="3" t="s">
        <v>9</v>
      </c>
      <c r="D1296" s="3"/>
      <c r="E1296" s="256">
        <v>43738</v>
      </c>
      <c r="F1296" s="61">
        <v>12184929.199999999</v>
      </c>
      <c r="G1296" s="300">
        <v>2.1499999999999998E-2</v>
      </c>
      <c r="H1296" s="62">
        <v>21831.33</v>
      </c>
      <c r="I1296" s="276">
        <f t="shared" si="429"/>
        <v>12184929.199999999</v>
      </c>
      <c r="J1296" s="300">
        <v>2.1499999999999998E-2</v>
      </c>
      <c r="K1296" s="61">
        <f t="shared" si="430"/>
        <v>21831.331483333332</v>
      </c>
      <c r="L1296" s="62">
        <f t="shared" si="410"/>
        <v>0</v>
      </c>
      <c r="M1296" t="s">
        <v>10</v>
      </c>
      <c r="O1296" s="3" t="str">
        <f t="shared" si="431"/>
        <v>E333</v>
      </c>
      <c r="P1296" s="4"/>
      <c r="Q1296" s="245">
        <f t="shared" si="415"/>
        <v>0</v>
      </c>
      <c r="S1296" s="243"/>
      <c r="T1296" s="243"/>
      <c r="V1296" s="243"/>
      <c r="W1296" s="243"/>
      <c r="Y1296" s="243"/>
    </row>
    <row r="1297" spans="1:25" outlineLevel="2" x14ac:dyDescent="0.25">
      <c r="A1297" s="3" t="s">
        <v>198</v>
      </c>
      <c r="B1297" s="3" t="str">
        <f t="shared" si="428"/>
        <v>E333 HYD Wtrwhl/Trbn, Lower Baker-10</v>
      </c>
      <c r="C1297" s="3" t="s">
        <v>9</v>
      </c>
      <c r="D1297" s="3"/>
      <c r="E1297" s="256">
        <v>43769</v>
      </c>
      <c r="F1297" s="61">
        <v>12184929.199999999</v>
      </c>
      <c r="G1297" s="300">
        <v>2.1499999999999998E-2</v>
      </c>
      <c r="H1297" s="62">
        <v>21831.33</v>
      </c>
      <c r="I1297" s="276">
        <f t="shared" si="429"/>
        <v>12184929.199999999</v>
      </c>
      <c r="J1297" s="300">
        <v>2.1499999999999998E-2</v>
      </c>
      <c r="K1297" s="61">
        <f t="shared" si="430"/>
        <v>21831.331483333332</v>
      </c>
      <c r="L1297" s="62">
        <f t="shared" si="410"/>
        <v>0</v>
      </c>
      <c r="M1297" t="s">
        <v>10</v>
      </c>
      <c r="O1297" s="3" t="str">
        <f t="shared" si="431"/>
        <v>E333</v>
      </c>
      <c r="P1297" s="4"/>
      <c r="Q1297" s="245">
        <f t="shared" si="415"/>
        <v>0</v>
      </c>
      <c r="S1297" s="243"/>
      <c r="T1297" s="243"/>
      <c r="V1297" s="243"/>
      <c r="W1297" s="243"/>
      <c r="Y1297" s="243"/>
    </row>
    <row r="1298" spans="1:25" outlineLevel="2" x14ac:dyDescent="0.25">
      <c r="A1298" s="3" t="s">
        <v>198</v>
      </c>
      <c r="B1298" s="3" t="str">
        <f t="shared" si="428"/>
        <v>E333 HYD Wtrwhl/Trbn, Lower Baker-11</v>
      </c>
      <c r="C1298" s="3" t="s">
        <v>9</v>
      </c>
      <c r="D1298" s="3"/>
      <c r="E1298" s="256">
        <v>43799</v>
      </c>
      <c r="F1298" s="61">
        <v>12184929.199999999</v>
      </c>
      <c r="G1298" s="300">
        <v>2.1499999999999998E-2</v>
      </c>
      <c r="H1298" s="62">
        <v>21831.33</v>
      </c>
      <c r="I1298" s="276">
        <f t="shared" si="429"/>
        <v>12184929.199999999</v>
      </c>
      <c r="J1298" s="300">
        <v>2.1499999999999998E-2</v>
      </c>
      <c r="K1298" s="61">
        <f t="shared" si="430"/>
        <v>21831.331483333332</v>
      </c>
      <c r="L1298" s="62">
        <f t="shared" si="410"/>
        <v>0</v>
      </c>
      <c r="M1298" t="s">
        <v>10</v>
      </c>
      <c r="O1298" s="3" t="str">
        <f t="shared" si="431"/>
        <v>E333</v>
      </c>
      <c r="P1298" s="4"/>
      <c r="Q1298" s="245">
        <f t="shared" si="415"/>
        <v>0</v>
      </c>
      <c r="S1298" s="243"/>
      <c r="T1298" s="243"/>
      <c r="V1298" s="243"/>
      <c r="W1298" s="243"/>
      <c r="Y1298" s="243"/>
    </row>
    <row r="1299" spans="1:25" outlineLevel="2" x14ac:dyDescent="0.25">
      <c r="A1299" s="3" t="s">
        <v>198</v>
      </c>
      <c r="B1299" s="3" t="str">
        <f t="shared" si="428"/>
        <v>E333 HYD Wtrwhl/Trbn, Lower Baker-12</v>
      </c>
      <c r="C1299" s="3" t="s">
        <v>9</v>
      </c>
      <c r="D1299" s="3"/>
      <c r="E1299" s="256">
        <v>43830</v>
      </c>
      <c r="F1299" s="61">
        <v>12184929.199999999</v>
      </c>
      <c r="G1299" s="300">
        <v>2.1499999999999998E-2</v>
      </c>
      <c r="H1299" s="62">
        <v>21831.33</v>
      </c>
      <c r="I1299" s="276">
        <f t="shared" si="429"/>
        <v>12184929.199999999</v>
      </c>
      <c r="J1299" s="300">
        <v>2.1499999999999998E-2</v>
      </c>
      <c r="K1299" s="61">
        <f t="shared" si="430"/>
        <v>21831.331483333332</v>
      </c>
      <c r="L1299" s="62">
        <f t="shared" si="410"/>
        <v>0</v>
      </c>
      <c r="M1299" t="s">
        <v>10</v>
      </c>
      <c r="O1299" s="3" t="str">
        <f t="shared" si="431"/>
        <v>E333</v>
      </c>
      <c r="P1299" s="4"/>
      <c r="Q1299" s="245">
        <f t="shared" si="415"/>
        <v>0</v>
      </c>
      <c r="S1299" s="243"/>
      <c r="T1299" s="243"/>
      <c r="V1299" s="243"/>
      <c r="W1299" s="243"/>
      <c r="Y1299" s="243"/>
    </row>
    <row r="1300" spans="1:25" outlineLevel="2" x14ac:dyDescent="0.25">
      <c r="A1300" s="3" t="s">
        <v>198</v>
      </c>
      <c r="B1300" s="3" t="str">
        <f t="shared" si="428"/>
        <v>E333 HYD Wtrwhl/Trbn, Lower Baker-1</v>
      </c>
      <c r="C1300" s="3" t="s">
        <v>9</v>
      </c>
      <c r="D1300" s="3"/>
      <c r="E1300" s="256">
        <v>43861</v>
      </c>
      <c r="F1300" s="61">
        <v>12184929.199999999</v>
      </c>
      <c r="G1300" s="300">
        <v>2.1499999999999998E-2</v>
      </c>
      <c r="H1300" s="62">
        <v>21831.33</v>
      </c>
      <c r="I1300" s="276">
        <f t="shared" si="429"/>
        <v>12184929.199999999</v>
      </c>
      <c r="J1300" s="300">
        <v>2.1499999999999998E-2</v>
      </c>
      <c r="K1300" s="61">
        <f t="shared" si="430"/>
        <v>21831.331483333332</v>
      </c>
      <c r="L1300" s="62">
        <f t="shared" ref="L1300:L1363" si="432">ROUND(K1300-H1300,2)</f>
        <v>0</v>
      </c>
      <c r="M1300" t="s">
        <v>10</v>
      </c>
      <c r="O1300" s="3" t="str">
        <f t="shared" si="431"/>
        <v>E333</v>
      </c>
      <c r="P1300" s="4"/>
      <c r="Q1300" s="245">
        <f t="shared" si="415"/>
        <v>0</v>
      </c>
      <c r="S1300" s="243"/>
      <c r="T1300" s="243"/>
      <c r="V1300" s="243"/>
      <c r="W1300" s="243"/>
      <c r="Y1300" s="243"/>
    </row>
    <row r="1301" spans="1:25" outlineLevel="2" x14ac:dyDescent="0.25">
      <c r="A1301" s="3" t="s">
        <v>198</v>
      </c>
      <c r="B1301" s="3" t="str">
        <f t="shared" si="428"/>
        <v>E333 HYD Wtrwhl/Trbn, Lower Baker-2</v>
      </c>
      <c r="C1301" s="3" t="s">
        <v>9</v>
      </c>
      <c r="D1301" s="3"/>
      <c r="E1301" s="256">
        <v>43889</v>
      </c>
      <c r="F1301" s="61">
        <v>12184929.199999999</v>
      </c>
      <c r="G1301" s="300">
        <v>2.1499999999999998E-2</v>
      </c>
      <c r="H1301" s="62">
        <v>21831.33</v>
      </c>
      <c r="I1301" s="276">
        <f t="shared" si="429"/>
        <v>12184929.199999999</v>
      </c>
      <c r="J1301" s="300">
        <v>2.1499999999999998E-2</v>
      </c>
      <c r="K1301" s="61">
        <f t="shared" si="430"/>
        <v>21831.331483333332</v>
      </c>
      <c r="L1301" s="62">
        <f t="shared" si="432"/>
        <v>0</v>
      </c>
      <c r="M1301" t="s">
        <v>10</v>
      </c>
      <c r="O1301" s="3" t="str">
        <f t="shared" si="431"/>
        <v>E333</v>
      </c>
      <c r="P1301" s="4"/>
      <c r="Q1301" s="245">
        <f t="shared" si="415"/>
        <v>0</v>
      </c>
      <c r="S1301" s="243"/>
      <c r="T1301" s="243"/>
      <c r="V1301" s="243"/>
      <c r="W1301" s="243"/>
      <c r="Y1301" s="243"/>
    </row>
    <row r="1302" spans="1:25" outlineLevel="2" x14ac:dyDescent="0.25">
      <c r="A1302" s="3" t="s">
        <v>198</v>
      </c>
      <c r="B1302" s="3" t="str">
        <f t="shared" si="428"/>
        <v>E333 HYD Wtrwhl/Trbn, Lower Baker-3</v>
      </c>
      <c r="C1302" s="3" t="s">
        <v>9</v>
      </c>
      <c r="D1302" s="3"/>
      <c r="E1302" s="256">
        <v>43921</v>
      </c>
      <c r="F1302" s="61">
        <v>12184929.199999999</v>
      </c>
      <c r="G1302" s="300">
        <v>2.1499999999999998E-2</v>
      </c>
      <c r="H1302" s="62">
        <v>21831.33</v>
      </c>
      <c r="I1302" s="276">
        <f t="shared" si="429"/>
        <v>12184929.199999999</v>
      </c>
      <c r="J1302" s="300">
        <v>2.1499999999999998E-2</v>
      </c>
      <c r="K1302" s="61">
        <f t="shared" si="430"/>
        <v>21831.331483333332</v>
      </c>
      <c r="L1302" s="62">
        <f t="shared" si="432"/>
        <v>0</v>
      </c>
      <c r="M1302" t="s">
        <v>10</v>
      </c>
      <c r="O1302" s="3" t="str">
        <f t="shared" si="431"/>
        <v>E333</v>
      </c>
      <c r="P1302" s="4"/>
      <c r="Q1302" s="245">
        <f t="shared" si="415"/>
        <v>0</v>
      </c>
      <c r="S1302" s="243"/>
      <c r="T1302" s="243"/>
      <c r="V1302" s="243"/>
      <c r="W1302" s="243"/>
      <c r="Y1302" s="243"/>
    </row>
    <row r="1303" spans="1:25" outlineLevel="2" x14ac:dyDescent="0.25">
      <c r="A1303" s="3" t="s">
        <v>198</v>
      </c>
      <c r="B1303" s="3" t="str">
        <f t="shared" si="428"/>
        <v>E333 HYD Wtrwhl/Trbn, Lower Baker-4</v>
      </c>
      <c r="C1303" s="3" t="s">
        <v>9</v>
      </c>
      <c r="D1303" s="3"/>
      <c r="E1303" s="256">
        <v>43951</v>
      </c>
      <c r="F1303" s="61">
        <v>12184929.199999999</v>
      </c>
      <c r="G1303" s="300">
        <v>2.1499999999999998E-2</v>
      </c>
      <c r="H1303" s="62">
        <v>21831.33</v>
      </c>
      <c r="I1303" s="276">
        <f t="shared" si="429"/>
        <v>12184929.199999999</v>
      </c>
      <c r="J1303" s="300">
        <v>2.1499999999999998E-2</v>
      </c>
      <c r="K1303" s="61">
        <f t="shared" si="430"/>
        <v>21831.331483333332</v>
      </c>
      <c r="L1303" s="62">
        <f t="shared" si="432"/>
        <v>0</v>
      </c>
      <c r="M1303" t="s">
        <v>10</v>
      </c>
      <c r="O1303" s="3" t="str">
        <f t="shared" si="431"/>
        <v>E333</v>
      </c>
      <c r="P1303" s="4"/>
      <c r="Q1303" s="245">
        <f t="shared" si="415"/>
        <v>0</v>
      </c>
      <c r="S1303" s="243"/>
      <c r="T1303" s="243"/>
      <c r="V1303" s="243"/>
      <c r="W1303" s="243"/>
      <c r="Y1303" s="243"/>
    </row>
    <row r="1304" spans="1:25" outlineLevel="2" x14ac:dyDescent="0.25">
      <c r="A1304" s="3" t="s">
        <v>198</v>
      </c>
      <c r="B1304" s="3" t="str">
        <f t="shared" si="428"/>
        <v>E333 HYD Wtrwhl/Trbn, Lower Baker-5</v>
      </c>
      <c r="C1304" s="3" t="s">
        <v>9</v>
      </c>
      <c r="D1304" s="3"/>
      <c r="E1304" s="256">
        <v>43982</v>
      </c>
      <c r="F1304" s="61">
        <v>12184929.199999999</v>
      </c>
      <c r="G1304" s="300">
        <v>2.1499999999999998E-2</v>
      </c>
      <c r="H1304" s="62">
        <v>21831.33</v>
      </c>
      <c r="I1304" s="276">
        <f t="shared" si="429"/>
        <v>12184929.199999999</v>
      </c>
      <c r="J1304" s="300">
        <v>2.1499999999999998E-2</v>
      </c>
      <c r="K1304" s="61">
        <f t="shared" si="430"/>
        <v>21831.331483333332</v>
      </c>
      <c r="L1304" s="62">
        <f t="shared" si="432"/>
        <v>0</v>
      </c>
      <c r="M1304" t="s">
        <v>10</v>
      </c>
      <c r="O1304" s="3" t="str">
        <f t="shared" si="431"/>
        <v>E333</v>
      </c>
      <c r="P1304" s="4"/>
      <c r="Q1304" s="245">
        <f t="shared" si="415"/>
        <v>0</v>
      </c>
      <c r="S1304" s="243"/>
      <c r="T1304" s="243"/>
      <c r="V1304" s="243"/>
      <c r="W1304" s="243"/>
      <c r="Y1304" s="243"/>
    </row>
    <row r="1305" spans="1:25" outlineLevel="2" x14ac:dyDescent="0.25">
      <c r="A1305" s="3" t="s">
        <v>198</v>
      </c>
      <c r="B1305" s="3" t="str">
        <f t="shared" si="428"/>
        <v>E333 HYD Wtrwhl/Trbn, Lower Baker-6</v>
      </c>
      <c r="C1305" s="3" t="s">
        <v>9</v>
      </c>
      <c r="D1305" s="3"/>
      <c r="E1305" s="256">
        <v>44012</v>
      </c>
      <c r="F1305" s="61">
        <v>12184929.199999999</v>
      </c>
      <c r="G1305" s="300">
        <v>2.1499999999999998E-2</v>
      </c>
      <c r="H1305" s="62">
        <v>21831.33</v>
      </c>
      <c r="I1305" s="276">
        <f t="shared" si="429"/>
        <v>12184929.199999999</v>
      </c>
      <c r="J1305" s="300">
        <v>2.1499999999999998E-2</v>
      </c>
      <c r="K1305" s="61">
        <f t="shared" si="430"/>
        <v>21831.331483333332</v>
      </c>
      <c r="L1305" s="62">
        <f t="shared" si="432"/>
        <v>0</v>
      </c>
      <c r="M1305" t="s">
        <v>10</v>
      </c>
      <c r="O1305" s="3" t="str">
        <f t="shared" si="431"/>
        <v>E333</v>
      </c>
      <c r="P1305" s="4"/>
      <c r="Q1305" s="245">
        <f t="shared" si="415"/>
        <v>12184929.199999999</v>
      </c>
      <c r="S1305" s="243">
        <f>AVERAGE(F1294:F1305)-F1305</f>
        <v>0</v>
      </c>
      <c r="T1305" s="243">
        <f>AVERAGE(I1294:I1305)-I1305</f>
        <v>0</v>
      </c>
      <c r="V1305" s="243"/>
      <c r="W1305" s="243"/>
      <c r="Y1305" s="243"/>
    </row>
    <row r="1306" spans="1:25" ht="15.75" outlineLevel="1" thickBot="1" x14ac:dyDescent="0.3">
      <c r="A1306" s="5" t="s">
        <v>199</v>
      </c>
      <c r="C1306" s="14" t="s">
        <v>153</v>
      </c>
      <c r="E1306" s="255" t="s">
        <v>5</v>
      </c>
      <c r="F1306" s="8"/>
      <c r="G1306" s="299"/>
      <c r="H1306" s="264">
        <f>SUBTOTAL(9,H1294:H1305)</f>
        <v>261975.96000000008</v>
      </c>
      <c r="I1306" s="275"/>
      <c r="J1306" s="299"/>
      <c r="K1306" s="25">
        <f>SUBTOTAL(9,K1294:K1305)</f>
        <v>261975.97780000002</v>
      </c>
      <c r="L1306" s="264">
        <f>SUBTOTAL(9,L1294:L1305)</f>
        <v>0</v>
      </c>
      <c r="O1306" s="3" t="str">
        <f>LEFT(A1306,5)</f>
        <v xml:space="preserve">E333 </v>
      </c>
      <c r="P1306" s="4">
        <f>-L1306</f>
        <v>0</v>
      </c>
      <c r="Q1306" s="245">
        <f t="shared" si="415"/>
        <v>0</v>
      </c>
      <c r="S1306" s="243"/>
    </row>
    <row r="1307" spans="1:25" ht="15.75" outlineLevel="2" thickTop="1" x14ac:dyDescent="0.25">
      <c r="A1307" s="3" t="s">
        <v>200</v>
      </c>
      <c r="B1307" s="3" t="str">
        <f t="shared" ref="B1307:B1318" si="433">CONCATENATE(A1307,"-",MONTH(E1307))</f>
        <v>E333 HYD Wtrwhl/Trbn, Snoq 1-2013-7</v>
      </c>
      <c r="C1307" s="3" t="s">
        <v>9</v>
      </c>
      <c r="D1307" s="3"/>
      <c r="E1307" s="256">
        <v>43676</v>
      </c>
      <c r="F1307" s="61">
        <v>36208808.799999997</v>
      </c>
      <c r="G1307" s="300">
        <v>3.4599999999999999E-2</v>
      </c>
      <c r="H1307" s="62">
        <v>104402.06</v>
      </c>
      <c r="I1307" s="276">
        <f t="shared" ref="I1307:I1318" si="434">VLOOKUP(CONCATENATE(A1307,"-6"),$B$8:$F$2996,5,FALSE)</f>
        <v>36208808.799999997</v>
      </c>
      <c r="J1307" s="300">
        <v>3.4599999999999999E-2</v>
      </c>
      <c r="K1307" s="59">
        <f t="shared" ref="K1307:K1318" si="435">I1307*J1307/12</f>
        <v>104402.06537333333</v>
      </c>
      <c r="L1307" s="62">
        <f t="shared" si="432"/>
        <v>0.01</v>
      </c>
      <c r="M1307" t="s">
        <v>10</v>
      </c>
      <c r="O1307" s="3" t="str">
        <f t="shared" ref="O1307:O1318" si="436">LEFT(A1307,4)</f>
        <v>E333</v>
      </c>
      <c r="P1307" s="4"/>
      <c r="Q1307" s="245">
        <f t="shared" si="415"/>
        <v>0</v>
      </c>
      <c r="S1307" s="243"/>
      <c r="T1307" s="243"/>
      <c r="V1307" s="243"/>
      <c r="W1307" s="243"/>
      <c r="Y1307" s="243"/>
    </row>
    <row r="1308" spans="1:25" outlineLevel="2" x14ac:dyDescent="0.25">
      <c r="A1308" s="3" t="s">
        <v>200</v>
      </c>
      <c r="B1308" s="3" t="str">
        <f t="shared" si="433"/>
        <v>E333 HYD Wtrwhl/Trbn, Snoq 1-2013-8</v>
      </c>
      <c r="C1308" s="3" t="s">
        <v>9</v>
      </c>
      <c r="D1308" s="3"/>
      <c r="E1308" s="256">
        <v>43708</v>
      </c>
      <c r="F1308" s="61">
        <v>36208808.799999997</v>
      </c>
      <c r="G1308" s="300">
        <v>3.4599999999999999E-2</v>
      </c>
      <c r="H1308" s="62">
        <v>104402.06</v>
      </c>
      <c r="I1308" s="276">
        <f t="shared" si="434"/>
        <v>36208808.799999997</v>
      </c>
      <c r="J1308" s="300">
        <v>3.4599999999999999E-2</v>
      </c>
      <c r="K1308" s="61">
        <f t="shared" si="435"/>
        <v>104402.06537333333</v>
      </c>
      <c r="L1308" s="62">
        <f t="shared" si="432"/>
        <v>0.01</v>
      </c>
      <c r="M1308" t="s">
        <v>10</v>
      </c>
      <c r="O1308" s="3" t="str">
        <f t="shared" si="436"/>
        <v>E333</v>
      </c>
      <c r="P1308" s="4"/>
      <c r="Q1308" s="245">
        <f t="shared" si="415"/>
        <v>0</v>
      </c>
      <c r="S1308" s="243"/>
      <c r="T1308" s="243"/>
      <c r="V1308" s="243"/>
      <c r="W1308" s="243"/>
      <c r="Y1308" s="243"/>
    </row>
    <row r="1309" spans="1:25" outlineLevel="2" x14ac:dyDescent="0.25">
      <c r="A1309" s="3" t="s">
        <v>200</v>
      </c>
      <c r="B1309" s="3" t="str">
        <f t="shared" si="433"/>
        <v>E333 HYD Wtrwhl/Trbn, Snoq 1-2013-9</v>
      </c>
      <c r="C1309" s="3" t="s">
        <v>9</v>
      </c>
      <c r="D1309" s="3"/>
      <c r="E1309" s="256">
        <v>43738</v>
      </c>
      <c r="F1309" s="61">
        <v>36208808.799999997</v>
      </c>
      <c r="G1309" s="300">
        <v>3.4599999999999999E-2</v>
      </c>
      <c r="H1309" s="62">
        <v>104402.06</v>
      </c>
      <c r="I1309" s="276">
        <f t="shared" si="434"/>
        <v>36208808.799999997</v>
      </c>
      <c r="J1309" s="300">
        <v>3.4599999999999999E-2</v>
      </c>
      <c r="K1309" s="61">
        <f t="shared" si="435"/>
        <v>104402.06537333333</v>
      </c>
      <c r="L1309" s="62">
        <f t="shared" si="432"/>
        <v>0.01</v>
      </c>
      <c r="M1309" t="s">
        <v>10</v>
      </c>
      <c r="O1309" s="3" t="str">
        <f t="shared" si="436"/>
        <v>E333</v>
      </c>
      <c r="P1309" s="4"/>
      <c r="Q1309" s="245">
        <f t="shared" si="415"/>
        <v>0</v>
      </c>
      <c r="S1309" s="243"/>
      <c r="T1309" s="243"/>
      <c r="V1309" s="243"/>
      <c r="W1309" s="243"/>
      <c r="Y1309" s="243"/>
    </row>
    <row r="1310" spans="1:25" outlineLevel="2" x14ac:dyDescent="0.25">
      <c r="A1310" s="3" t="s">
        <v>200</v>
      </c>
      <c r="B1310" s="3" t="str">
        <f t="shared" si="433"/>
        <v>E333 HYD Wtrwhl/Trbn, Snoq 1-2013-10</v>
      </c>
      <c r="C1310" s="3" t="s">
        <v>9</v>
      </c>
      <c r="D1310" s="3"/>
      <c r="E1310" s="256">
        <v>43769</v>
      </c>
      <c r="F1310" s="61">
        <v>36208808.799999997</v>
      </c>
      <c r="G1310" s="300">
        <v>3.4599999999999999E-2</v>
      </c>
      <c r="H1310" s="62">
        <v>104402.06</v>
      </c>
      <c r="I1310" s="276">
        <f t="shared" si="434"/>
        <v>36208808.799999997</v>
      </c>
      <c r="J1310" s="300">
        <v>3.4599999999999999E-2</v>
      </c>
      <c r="K1310" s="61">
        <f t="shared" si="435"/>
        <v>104402.06537333333</v>
      </c>
      <c r="L1310" s="62">
        <f t="shared" si="432"/>
        <v>0.01</v>
      </c>
      <c r="M1310" t="s">
        <v>10</v>
      </c>
      <c r="O1310" s="3" t="str">
        <f t="shared" si="436"/>
        <v>E333</v>
      </c>
      <c r="P1310" s="4"/>
      <c r="Q1310" s="245">
        <f t="shared" si="415"/>
        <v>0</v>
      </c>
      <c r="S1310" s="243"/>
      <c r="T1310" s="243"/>
      <c r="V1310" s="243"/>
      <c r="W1310" s="243"/>
      <c r="Y1310" s="243"/>
    </row>
    <row r="1311" spans="1:25" outlineLevel="2" x14ac:dyDescent="0.25">
      <c r="A1311" s="3" t="s">
        <v>200</v>
      </c>
      <c r="B1311" s="3" t="str">
        <f t="shared" si="433"/>
        <v>E333 HYD Wtrwhl/Trbn, Snoq 1-2013-11</v>
      </c>
      <c r="C1311" s="3" t="s">
        <v>9</v>
      </c>
      <c r="D1311" s="3"/>
      <c r="E1311" s="256">
        <v>43799</v>
      </c>
      <c r="F1311" s="61">
        <v>36208808.799999997</v>
      </c>
      <c r="G1311" s="300">
        <v>3.4599999999999999E-2</v>
      </c>
      <c r="H1311" s="62">
        <v>104402.06</v>
      </c>
      <c r="I1311" s="276">
        <f t="shared" si="434"/>
        <v>36208808.799999997</v>
      </c>
      <c r="J1311" s="300">
        <v>3.4599999999999999E-2</v>
      </c>
      <c r="K1311" s="61">
        <f t="shared" si="435"/>
        <v>104402.06537333333</v>
      </c>
      <c r="L1311" s="62">
        <f t="shared" si="432"/>
        <v>0.01</v>
      </c>
      <c r="M1311" t="s">
        <v>10</v>
      </c>
      <c r="O1311" s="3" t="str">
        <f t="shared" si="436"/>
        <v>E333</v>
      </c>
      <c r="P1311" s="4"/>
      <c r="Q1311" s="245">
        <f t="shared" si="415"/>
        <v>0</v>
      </c>
      <c r="S1311" s="243"/>
      <c r="T1311" s="243"/>
      <c r="V1311" s="243"/>
      <c r="W1311" s="243"/>
      <c r="Y1311" s="243"/>
    </row>
    <row r="1312" spans="1:25" outlineLevel="2" x14ac:dyDescent="0.25">
      <c r="A1312" s="3" t="s">
        <v>200</v>
      </c>
      <c r="B1312" s="3" t="str">
        <f t="shared" si="433"/>
        <v>E333 HYD Wtrwhl/Trbn, Snoq 1-2013-12</v>
      </c>
      <c r="C1312" s="3" t="s">
        <v>9</v>
      </c>
      <c r="D1312" s="3"/>
      <c r="E1312" s="256">
        <v>43830</v>
      </c>
      <c r="F1312" s="61">
        <v>36208808.799999997</v>
      </c>
      <c r="G1312" s="300">
        <v>3.4599999999999999E-2</v>
      </c>
      <c r="H1312" s="62">
        <v>104402.06</v>
      </c>
      <c r="I1312" s="276">
        <f t="shared" si="434"/>
        <v>36208808.799999997</v>
      </c>
      <c r="J1312" s="300">
        <v>3.4599999999999999E-2</v>
      </c>
      <c r="K1312" s="61">
        <f t="shared" si="435"/>
        <v>104402.06537333333</v>
      </c>
      <c r="L1312" s="62">
        <f t="shared" si="432"/>
        <v>0.01</v>
      </c>
      <c r="M1312" t="s">
        <v>10</v>
      </c>
      <c r="O1312" s="3" t="str">
        <f t="shared" si="436"/>
        <v>E333</v>
      </c>
      <c r="P1312" s="4"/>
      <c r="Q1312" s="245">
        <f t="shared" ref="Q1312:Q1375" si="437">IF(E1312=DATE(2020,6,30),I1312,0)</f>
        <v>0</v>
      </c>
      <c r="S1312" s="243"/>
      <c r="T1312" s="243"/>
      <c r="V1312" s="243"/>
      <c r="W1312" s="243"/>
      <c r="Y1312" s="243"/>
    </row>
    <row r="1313" spans="1:25" outlineLevel="2" x14ac:dyDescent="0.25">
      <c r="A1313" s="3" t="s">
        <v>200</v>
      </c>
      <c r="B1313" s="3" t="str">
        <f t="shared" si="433"/>
        <v>E333 HYD Wtrwhl/Trbn, Snoq 1-2013-1</v>
      </c>
      <c r="C1313" s="3" t="s">
        <v>9</v>
      </c>
      <c r="D1313" s="3"/>
      <c r="E1313" s="256">
        <v>43861</v>
      </c>
      <c r="F1313" s="61">
        <v>36208808.799999997</v>
      </c>
      <c r="G1313" s="300">
        <v>3.4599999999999999E-2</v>
      </c>
      <c r="H1313" s="62">
        <v>104402.06</v>
      </c>
      <c r="I1313" s="276">
        <f t="shared" si="434"/>
        <v>36208808.799999997</v>
      </c>
      <c r="J1313" s="300">
        <v>3.4599999999999999E-2</v>
      </c>
      <c r="K1313" s="61">
        <f t="shared" si="435"/>
        <v>104402.06537333333</v>
      </c>
      <c r="L1313" s="62">
        <f t="shared" si="432"/>
        <v>0.01</v>
      </c>
      <c r="M1313" t="s">
        <v>10</v>
      </c>
      <c r="O1313" s="3" t="str">
        <f t="shared" si="436"/>
        <v>E333</v>
      </c>
      <c r="P1313" s="4"/>
      <c r="Q1313" s="245">
        <f t="shared" si="437"/>
        <v>0</v>
      </c>
      <c r="S1313" s="243"/>
      <c r="T1313" s="243"/>
      <c r="V1313" s="243"/>
      <c r="W1313" s="243"/>
      <c r="Y1313" s="243"/>
    </row>
    <row r="1314" spans="1:25" outlineLevel="2" x14ac:dyDescent="0.25">
      <c r="A1314" s="3" t="s">
        <v>200</v>
      </c>
      <c r="B1314" s="3" t="str">
        <f t="shared" si="433"/>
        <v>E333 HYD Wtrwhl/Trbn, Snoq 1-2013-2</v>
      </c>
      <c r="C1314" s="3" t="s">
        <v>9</v>
      </c>
      <c r="D1314" s="3"/>
      <c r="E1314" s="256">
        <v>43889</v>
      </c>
      <c r="F1314" s="61">
        <v>36208808.799999997</v>
      </c>
      <c r="G1314" s="300">
        <v>3.4599999999999999E-2</v>
      </c>
      <c r="H1314" s="62">
        <v>104402.06</v>
      </c>
      <c r="I1314" s="276">
        <f t="shared" si="434"/>
        <v>36208808.799999997</v>
      </c>
      <c r="J1314" s="300">
        <v>3.4599999999999999E-2</v>
      </c>
      <c r="K1314" s="61">
        <f t="shared" si="435"/>
        <v>104402.06537333333</v>
      </c>
      <c r="L1314" s="62">
        <f t="shared" si="432"/>
        <v>0.01</v>
      </c>
      <c r="M1314" t="s">
        <v>10</v>
      </c>
      <c r="O1314" s="3" t="str">
        <f t="shared" si="436"/>
        <v>E333</v>
      </c>
      <c r="P1314" s="4"/>
      <c r="Q1314" s="245">
        <f t="shared" si="437"/>
        <v>0</v>
      </c>
      <c r="S1314" s="243"/>
      <c r="T1314" s="243"/>
      <c r="V1314" s="243"/>
      <c r="W1314" s="243"/>
      <c r="Y1314" s="243"/>
    </row>
    <row r="1315" spans="1:25" outlineLevel="2" x14ac:dyDescent="0.25">
      <c r="A1315" s="3" t="s">
        <v>200</v>
      </c>
      <c r="B1315" s="3" t="str">
        <f t="shared" si="433"/>
        <v>E333 HYD Wtrwhl/Trbn, Snoq 1-2013-3</v>
      </c>
      <c r="C1315" s="3" t="s">
        <v>9</v>
      </c>
      <c r="D1315" s="3"/>
      <c r="E1315" s="256">
        <v>43921</v>
      </c>
      <c r="F1315" s="61">
        <v>36208808.799999997</v>
      </c>
      <c r="G1315" s="300">
        <v>3.4599999999999999E-2</v>
      </c>
      <c r="H1315" s="62">
        <v>104402.06</v>
      </c>
      <c r="I1315" s="276">
        <f t="shared" si="434"/>
        <v>36208808.799999997</v>
      </c>
      <c r="J1315" s="300">
        <v>3.4599999999999999E-2</v>
      </c>
      <c r="K1315" s="61">
        <f t="shared" si="435"/>
        <v>104402.06537333333</v>
      </c>
      <c r="L1315" s="62">
        <f t="shared" si="432"/>
        <v>0.01</v>
      </c>
      <c r="M1315" t="s">
        <v>10</v>
      </c>
      <c r="O1315" s="3" t="str">
        <f t="shared" si="436"/>
        <v>E333</v>
      </c>
      <c r="P1315" s="4"/>
      <c r="Q1315" s="245">
        <f t="shared" si="437"/>
        <v>0</v>
      </c>
      <c r="S1315" s="243"/>
      <c r="T1315" s="243"/>
      <c r="V1315" s="243"/>
      <c r="W1315" s="243"/>
      <c r="Y1315" s="243"/>
    </row>
    <row r="1316" spans="1:25" outlineLevel="2" x14ac:dyDescent="0.25">
      <c r="A1316" s="3" t="s">
        <v>200</v>
      </c>
      <c r="B1316" s="3" t="str">
        <f t="shared" si="433"/>
        <v>E333 HYD Wtrwhl/Trbn, Snoq 1-2013-4</v>
      </c>
      <c r="C1316" s="3" t="s">
        <v>9</v>
      </c>
      <c r="D1316" s="3"/>
      <c r="E1316" s="256">
        <v>43951</v>
      </c>
      <c r="F1316" s="61">
        <v>36208808.799999997</v>
      </c>
      <c r="G1316" s="300">
        <v>3.4599999999999999E-2</v>
      </c>
      <c r="H1316" s="62">
        <v>104402.06</v>
      </c>
      <c r="I1316" s="276">
        <f t="shared" si="434"/>
        <v>36208808.799999997</v>
      </c>
      <c r="J1316" s="300">
        <v>3.4599999999999999E-2</v>
      </c>
      <c r="K1316" s="61">
        <f t="shared" si="435"/>
        <v>104402.06537333333</v>
      </c>
      <c r="L1316" s="62">
        <f t="shared" si="432"/>
        <v>0.01</v>
      </c>
      <c r="M1316" t="s">
        <v>10</v>
      </c>
      <c r="O1316" s="3" t="str">
        <f t="shared" si="436"/>
        <v>E333</v>
      </c>
      <c r="P1316" s="4"/>
      <c r="Q1316" s="245">
        <f t="shared" si="437"/>
        <v>0</v>
      </c>
      <c r="S1316" s="243"/>
      <c r="T1316" s="243"/>
      <c r="V1316" s="243"/>
      <c r="W1316" s="243"/>
      <c r="Y1316" s="243"/>
    </row>
    <row r="1317" spans="1:25" outlineLevel="2" x14ac:dyDescent="0.25">
      <c r="A1317" s="3" t="s">
        <v>200</v>
      </c>
      <c r="B1317" s="3" t="str">
        <f t="shared" si="433"/>
        <v>E333 HYD Wtrwhl/Trbn, Snoq 1-2013-5</v>
      </c>
      <c r="C1317" s="3" t="s">
        <v>9</v>
      </c>
      <c r="D1317" s="3"/>
      <c r="E1317" s="256">
        <v>43982</v>
      </c>
      <c r="F1317" s="61">
        <v>36208808.799999997</v>
      </c>
      <c r="G1317" s="300">
        <v>3.4599999999999999E-2</v>
      </c>
      <c r="H1317" s="62">
        <v>104402.06</v>
      </c>
      <c r="I1317" s="276">
        <f t="shared" si="434"/>
        <v>36208808.799999997</v>
      </c>
      <c r="J1317" s="300">
        <v>3.4599999999999999E-2</v>
      </c>
      <c r="K1317" s="61">
        <f t="shared" si="435"/>
        <v>104402.06537333333</v>
      </c>
      <c r="L1317" s="62">
        <f t="shared" si="432"/>
        <v>0.01</v>
      </c>
      <c r="M1317" t="s">
        <v>10</v>
      </c>
      <c r="O1317" s="3" t="str">
        <f t="shared" si="436"/>
        <v>E333</v>
      </c>
      <c r="P1317" s="4"/>
      <c r="Q1317" s="245">
        <f t="shared" si="437"/>
        <v>0</v>
      </c>
      <c r="S1317" s="243"/>
      <c r="T1317" s="243"/>
      <c r="V1317" s="243"/>
      <c r="W1317" s="243"/>
      <c r="Y1317" s="243"/>
    </row>
    <row r="1318" spans="1:25" outlineLevel="2" x14ac:dyDescent="0.25">
      <c r="A1318" s="3" t="s">
        <v>200</v>
      </c>
      <c r="B1318" s="3" t="str">
        <f t="shared" si="433"/>
        <v>E333 HYD Wtrwhl/Trbn, Snoq 1-2013-6</v>
      </c>
      <c r="C1318" s="3" t="s">
        <v>9</v>
      </c>
      <c r="D1318" s="3"/>
      <c r="E1318" s="256">
        <v>44012</v>
      </c>
      <c r="F1318" s="61">
        <v>36208808.799999997</v>
      </c>
      <c r="G1318" s="300">
        <v>3.4599999999999999E-2</v>
      </c>
      <c r="H1318" s="62">
        <v>104402.06</v>
      </c>
      <c r="I1318" s="276">
        <f t="shared" si="434"/>
        <v>36208808.799999997</v>
      </c>
      <c r="J1318" s="300">
        <v>3.4599999999999999E-2</v>
      </c>
      <c r="K1318" s="61">
        <f t="shared" si="435"/>
        <v>104402.06537333333</v>
      </c>
      <c r="L1318" s="62">
        <f t="shared" si="432"/>
        <v>0.01</v>
      </c>
      <c r="M1318" t="s">
        <v>10</v>
      </c>
      <c r="O1318" s="3" t="str">
        <f t="shared" si="436"/>
        <v>E333</v>
      </c>
      <c r="P1318" s="4"/>
      <c r="Q1318" s="245">
        <f t="shared" si="437"/>
        <v>36208808.799999997</v>
      </c>
      <c r="S1318" s="243">
        <f>AVERAGE(F1307:F1318)-F1318</f>
        <v>0</v>
      </c>
      <c r="T1318" s="243">
        <f>AVERAGE(I1307:I1318)-I1318</f>
        <v>0</v>
      </c>
      <c r="V1318" s="243"/>
      <c r="W1318" s="243"/>
      <c r="Y1318" s="243"/>
    </row>
    <row r="1319" spans="1:25" ht="15.75" outlineLevel="1" thickBot="1" x14ac:dyDescent="0.3">
      <c r="A1319" s="5" t="s">
        <v>201</v>
      </c>
      <c r="C1319" s="14" t="s">
        <v>153</v>
      </c>
      <c r="E1319" s="255" t="s">
        <v>5</v>
      </c>
      <c r="F1319" s="8"/>
      <c r="G1319" s="299"/>
      <c r="H1319" s="264">
        <f>SUBTOTAL(9,H1307:H1318)</f>
        <v>1252824.7200000002</v>
      </c>
      <c r="I1319" s="275"/>
      <c r="J1319" s="299"/>
      <c r="K1319" s="25">
        <f>SUBTOTAL(9,K1307:K1318)</f>
        <v>1252824.7844799999</v>
      </c>
      <c r="L1319" s="264">
        <f>SUBTOTAL(9,L1307:L1318)</f>
        <v>0.11999999999999998</v>
      </c>
      <c r="O1319" s="3" t="str">
        <f>LEFT(A1319,5)</f>
        <v xml:space="preserve">E333 </v>
      </c>
      <c r="P1319" s="4">
        <f>-L1319</f>
        <v>-0.11999999999999998</v>
      </c>
      <c r="Q1319" s="245">
        <f t="shared" si="437"/>
        <v>0</v>
      </c>
      <c r="S1319" s="243"/>
    </row>
    <row r="1320" spans="1:25" ht="15.75" outlineLevel="2" thickTop="1" x14ac:dyDescent="0.25">
      <c r="A1320" s="3" t="s">
        <v>202</v>
      </c>
      <c r="B1320" s="3" t="str">
        <f t="shared" ref="B1320:B1331" si="438">CONCATENATE(A1320,"-",MONTH(E1320))</f>
        <v>E333 HYD Wtrwhl/Trbn, Snoq 2-2013-7</v>
      </c>
      <c r="C1320" s="3" t="s">
        <v>9</v>
      </c>
      <c r="D1320" s="3"/>
      <c r="E1320" s="256">
        <v>43676</v>
      </c>
      <c r="F1320" s="61">
        <v>27562093.899999999</v>
      </c>
      <c r="G1320" s="300">
        <v>3.49E-2</v>
      </c>
      <c r="H1320" s="62">
        <v>80159.759999999995</v>
      </c>
      <c r="I1320" s="276">
        <f t="shared" ref="I1320:I1331" si="439">VLOOKUP(CONCATENATE(A1320,"-6"),$B$8:$F$2996,5,FALSE)</f>
        <v>27562093.899999999</v>
      </c>
      <c r="J1320" s="300">
        <v>3.49E-2</v>
      </c>
      <c r="K1320" s="59">
        <f t="shared" ref="K1320:K1331" si="440">I1320*J1320/12</f>
        <v>80159.75642583333</v>
      </c>
      <c r="L1320" s="62">
        <f t="shared" si="432"/>
        <v>0</v>
      </c>
      <c r="M1320" t="s">
        <v>10</v>
      </c>
      <c r="O1320" s="3" t="str">
        <f t="shared" ref="O1320:O1331" si="441">LEFT(A1320,4)</f>
        <v>E333</v>
      </c>
      <c r="P1320" s="4"/>
      <c r="Q1320" s="245">
        <f t="shared" si="437"/>
        <v>0</v>
      </c>
      <c r="S1320" s="243"/>
      <c r="T1320" s="243"/>
      <c r="V1320" s="243"/>
      <c r="W1320" s="243"/>
      <c r="Y1320" s="243"/>
    </row>
    <row r="1321" spans="1:25" outlineLevel="2" x14ac:dyDescent="0.25">
      <c r="A1321" s="3" t="s">
        <v>202</v>
      </c>
      <c r="B1321" s="3" t="str">
        <f t="shared" si="438"/>
        <v>E333 HYD Wtrwhl/Trbn, Snoq 2-2013-8</v>
      </c>
      <c r="C1321" s="3" t="s">
        <v>9</v>
      </c>
      <c r="D1321" s="3"/>
      <c r="E1321" s="256">
        <v>43708</v>
      </c>
      <c r="F1321" s="61">
        <v>27562093.899999999</v>
      </c>
      <c r="G1321" s="300">
        <v>3.49E-2</v>
      </c>
      <c r="H1321" s="62">
        <v>80159.759999999995</v>
      </c>
      <c r="I1321" s="276">
        <f t="shared" si="439"/>
        <v>27562093.899999999</v>
      </c>
      <c r="J1321" s="300">
        <v>3.49E-2</v>
      </c>
      <c r="K1321" s="61">
        <f t="shared" si="440"/>
        <v>80159.75642583333</v>
      </c>
      <c r="L1321" s="62">
        <f t="shared" si="432"/>
        <v>0</v>
      </c>
      <c r="M1321" t="s">
        <v>10</v>
      </c>
      <c r="O1321" s="3" t="str">
        <f t="shared" si="441"/>
        <v>E333</v>
      </c>
      <c r="P1321" s="4"/>
      <c r="Q1321" s="245">
        <f t="shared" si="437"/>
        <v>0</v>
      </c>
      <c r="S1321" s="243"/>
      <c r="T1321" s="243"/>
      <c r="V1321" s="243"/>
      <c r="W1321" s="243"/>
      <c r="Y1321" s="243"/>
    </row>
    <row r="1322" spans="1:25" outlineLevel="2" x14ac:dyDescent="0.25">
      <c r="A1322" s="3" t="s">
        <v>202</v>
      </c>
      <c r="B1322" s="3" t="str">
        <f t="shared" si="438"/>
        <v>E333 HYD Wtrwhl/Trbn, Snoq 2-2013-9</v>
      </c>
      <c r="C1322" s="3" t="s">
        <v>9</v>
      </c>
      <c r="D1322" s="3"/>
      <c r="E1322" s="256">
        <v>43738</v>
      </c>
      <c r="F1322" s="61">
        <v>27562093.899999999</v>
      </c>
      <c r="G1322" s="300">
        <v>3.49E-2</v>
      </c>
      <c r="H1322" s="62">
        <v>80159.759999999995</v>
      </c>
      <c r="I1322" s="276">
        <f t="shared" si="439"/>
        <v>27562093.899999999</v>
      </c>
      <c r="J1322" s="300">
        <v>3.49E-2</v>
      </c>
      <c r="K1322" s="61">
        <f t="shared" si="440"/>
        <v>80159.75642583333</v>
      </c>
      <c r="L1322" s="62">
        <f t="shared" si="432"/>
        <v>0</v>
      </c>
      <c r="M1322" t="s">
        <v>10</v>
      </c>
      <c r="O1322" s="3" t="str">
        <f t="shared" si="441"/>
        <v>E333</v>
      </c>
      <c r="P1322" s="4"/>
      <c r="Q1322" s="245">
        <f t="shared" si="437"/>
        <v>0</v>
      </c>
      <c r="S1322" s="243"/>
      <c r="T1322" s="243"/>
      <c r="V1322" s="243"/>
      <c r="W1322" s="243"/>
      <c r="Y1322" s="243"/>
    </row>
    <row r="1323" spans="1:25" outlineLevel="2" x14ac:dyDescent="0.25">
      <c r="A1323" s="3" t="s">
        <v>202</v>
      </c>
      <c r="B1323" s="3" t="str">
        <f t="shared" si="438"/>
        <v>E333 HYD Wtrwhl/Trbn, Snoq 2-2013-10</v>
      </c>
      <c r="C1323" s="3" t="s">
        <v>9</v>
      </c>
      <c r="D1323" s="3"/>
      <c r="E1323" s="256">
        <v>43769</v>
      </c>
      <c r="F1323" s="61">
        <v>27562093.899999999</v>
      </c>
      <c r="G1323" s="300">
        <v>3.49E-2</v>
      </c>
      <c r="H1323" s="62">
        <v>80159.759999999995</v>
      </c>
      <c r="I1323" s="276">
        <f t="shared" si="439"/>
        <v>27562093.899999999</v>
      </c>
      <c r="J1323" s="300">
        <v>3.49E-2</v>
      </c>
      <c r="K1323" s="61">
        <f t="shared" si="440"/>
        <v>80159.75642583333</v>
      </c>
      <c r="L1323" s="62">
        <f t="shared" si="432"/>
        <v>0</v>
      </c>
      <c r="M1323" t="s">
        <v>10</v>
      </c>
      <c r="O1323" s="3" t="str">
        <f t="shared" si="441"/>
        <v>E333</v>
      </c>
      <c r="P1323" s="4"/>
      <c r="Q1323" s="245">
        <f t="shared" si="437"/>
        <v>0</v>
      </c>
      <c r="S1323" s="243"/>
      <c r="T1323" s="243"/>
      <c r="V1323" s="243"/>
      <c r="W1323" s="243"/>
      <c r="Y1323" s="243"/>
    </row>
    <row r="1324" spans="1:25" outlineLevel="2" x14ac:dyDescent="0.25">
      <c r="A1324" s="3" t="s">
        <v>202</v>
      </c>
      <c r="B1324" s="3" t="str">
        <f t="shared" si="438"/>
        <v>E333 HYD Wtrwhl/Trbn, Snoq 2-2013-11</v>
      </c>
      <c r="C1324" s="3" t="s">
        <v>9</v>
      </c>
      <c r="D1324" s="3"/>
      <c r="E1324" s="256">
        <v>43799</v>
      </c>
      <c r="F1324" s="61">
        <v>27562093.899999999</v>
      </c>
      <c r="G1324" s="300">
        <v>3.49E-2</v>
      </c>
      <c r="H1324" s="62">
        <v>80159.759999999995</v>
      </c>
      <c r="I1324" s="276">
        <f t="shared" si="439"/>
        <v>27562093.899999999</v>
      </c>
      <c r="J1324" s="300">
        <v>3.49E-2</v>
      </c>
      <c r="K1324" s="61">
        <f t="shared" si="440"/>
        <v>80159.75642583333</v>
      </c>
      <c r="L1324" s="62">
        <f t="shared" si="432"/>
        <v>0</v>
      </c>
      <c r="M1324" t="s">
        <v>10</v>
      </c>
      <c r="O1324" s="3" t="str">
        <f t="shared" si="441"/>
        <v>E333</v>
      </c>
      <c r="P1324" s="4"/>
      <c r="Q1324" s="245">
        <f t="shared" si="437"/>
        <v>0</v>
      </c>
      <c r="S1324" s="243"/>
      <c r="T1324" s="243"/>
      <c r="V1324" s="243"/>
      <c r="W1324" s="243"/>
      <c r="Y1324" s="243"/>
    </row>
    <row r="1325" spans="1:25" outlineLevel="2" x14ac:dyDescent="0.25">
      <c r="A1325" s="3" t="s">
        <v>202</v>
      </c>
      <c r="B1325" s="3" t="str">
        <f t="shared" si="438"/>
        <v>E333 HYD Wtrwhl/Trbn, Snoq 2-2013-12</v>
      </c>
      <c r="C1325" s="3" t="s">
        <v>9</v>
      </c>
      <c r="D1325" s="3"/>
      <c r="E1325" s="256">
        <v>43830</v>
      </c>
      <c r="F1325" s="61">
        <v>27562093.899999999</v>
      </c>
      <c r="G1325" s="300">
        <v>3.49E-2</v>
      </c>
      <c r="H1325" s="62">
        <v>80159.759999999995</v>
      </c>
      <c r="I1325" s="276">
        <f t="shared" si="439"/>
        <v>27562093.899999999</v>
      </c>
      <c r="J1325" s="300">
        <v>3.49E-2</v>
      </c>
      <c r="K1325" s="61">
        <f t="shared" si="440"/>
        <v>80159.75642583333</v>
      </c>
      <c r="L1325" s="62">
        <f t="shared" si="432"/>
        <v>0</v>
      </c>
      <c r="M1325" t="s">
        <v>10</v>
      </c>
      <c r="O1325" s="3" t="str">
        <f t="shared" si="441"/>
        <v>E333</v>
      </c>
      <c r="P1325" s="4"/>
      <c r="Q1325" s="245">
        <f t="shared" si="437"/>
        <v>0</v>
      </c>
      <c r="S1325" s="243"/>
      <c r="T1325" s="243"/>
      <c r="V1325" s="243"/>
      <c r="W1325" s="243"/>
      <c r="Y1325" s="243"/>
    </row>
    <row r="1326" spans="1:25" outlineLevel="2" x14ac:dyDescent="0.25">
      <c r="A1326" s="3" t="s">
        <v>202</v>
      </c>
      <c r="B1326" s="3" t="str">
        <f t="shared" si="438"/>
        <v>E333 HYD Wtrwhl/Trbn, Snoq 2-2013-1</v>
      </c>
      <c r="C1326" s="3" t="s">
        <v>9</v>
      </c>
      <c r="D1326" s="3"/>
      <c r="E1326" s="256">
        <v>43861</v>
      </c>
      <c r="F1326" s="61">
        <v>27562093.899999999</v>
      </c>
      <c r="G1326" s="300">
        <v>3.49E-2</v>
      </c>
      <c r="H1326" s="62">
        <v>80159.759999999995</v>
      </c>
      <c r="I1326" s="276">
        <f t="shared" si="439"/>
        <v>27562093.899999999</v>
      </c>
      <c r="J1326" s="300">
        <v>3.49E-2</v>
      </c>
      <c r="K1326" s="61">
        <f t="shared" si="440"/>
        <v>80159.75642583333</v>
      </c>
      <c r="L1326" s="62">
        <f t="shared" si="432"/>
        <v>0</v>
      </c>
      <c r="M1326" t="s">
        <v>10</v>
      </c>
      <c r="O1326" s="3" t="str">
        <f t="shared" si="441"/>
        <v>E333</v>
      </c>
      <c r="P1326" s="4"/>
      <c r="Q1326" s="245">
        <f t="shared" si="437"/>
        <v>0</v>
      </c>
      <c r="S1326" s="243"/>
      <c r="T1326" s="243"/>
      <c r="V1326" s="243"/>
      <c r="W1326" s="243"/>
      <c r="Y1326" s="243"/>
    </row>
    <row r="1327" spans="1:25" outlineLevel="2" x14ac:dyDescent="0.25">
      <c r="A1327" s="3" t="s">
        <v>202</v>
      </c>
      <c r="B1327" s="3" t="str">
        <f t="shared" si="438"/>
        <v>E333 HYD Wtrwhl/Trbn, Snoq 2-2013-2</v>
      </c>
      <c r="C1327" s="3" t="s">
        <v>9</v>
      </c>
      <c r="D1327" s="3"/>
      <c r="E1327" s="256">
        <v>43889</v>
      </c>
      <c r="F1327" s="61">
        <v>27562093.899999999</v>
      </c>
      <c r="G1327" s="300">
        <v>3.49E-2</v>
      </c>
      <c r="H1327" s="62">
        <v>80159.759999999995</v>
      </c>
      <c r="I1327" s="276">
        <f t="shared" si="439"/>
        <v>27562093.899999999</v>
      </c>
      <c r="J1327" s="300">
        <v>3.49E-2</v>
      </c>
      <c r="K1327" s="61">
        <f t="shared" si="440"/>
        <v>80159.75642583333</v>
      </c>
      <c r="L1327" s="62">
        <f t="shared" si="432"/>
        <v>0</v>
      </c>
      <c r="M1327" t="s">
        <v>10</v>
      </c>
      <c r="O1327" s="3" t="str">
        <f t="shared" si="441"/>
        <v>E333</v>
      </c>
      <c r="P1327" s="4"/>
      <c r="Q1327" s="245">
        <f t="shared" si="437"/>
        <v>0</v>
      </c>
      <c r="S1327" s="243"/>
      <c r="T1327" s="243"/>
      <c r="V1327" s="243"/>
      <c r="W1327" s="243"/>
      <c r="Y1327" s="243"/>
    </row>
    <row r="1328" spans="1:25" outlineLevel="2" x14ac:dyDescent="0.25">
      <c r="A1328" s="3" t="s">
        <v>202</v>
      </c>
      <c r="B1328" s="3" t="str">
        <f t="shared" si="438"/>
        <v>E333 HYD Wtrwhl/Trbn, Snoq 2-2013-3</v>
      </c>
      <c r="C1328" s="3" t="s">
        <v>9</v>
      </c>
      <c r="D1328" s="3"/>
      <c r="E1328" s="256">
        <v>43921</v>
      </c>
      <c r="F1328" s="61">
        <v>27562093.899999999</v>
      </c>
      <c r="G1328" s="300">
        <v>3.49E-2</v>
      </c>
      <c r="H1328" s="62">
        <v>80159.759999999995</v>
      </c>
      <c r="I1328" s="276">
        <f t="shared" si="439"/>
        <v>27562093.899999999</v>
      </c>
      <c r="J1328" s="300">
        <v>3.49E-2</v>
      </c>
      <c r="K1328" s="61">
        <f t="shared" si="440"/>
        <v>80159.75642583333</v>
      </c>
      <c r="L1328" s="62">
        <f t="shared" si="432"/>
        <v>0</v>
      </c>
      <c r="M1328" t="s">
        <v>10</v>
      </c>
      <c r="O1328" s="3" t="str">
        <f t="shared" si="441"/>
        <v>E333</v>
      </c>
      <c r="P1328" s="4"/>
      <c r="Q1328" s="245">
        <f t="shared" si="437"/>
        <v>0</v>
      </c>
      <c r="S1328" s="243"/>
      <c r="T1328" s="243"/>
      <c r="V1328" s="243"/>
      <c r="W1328" s="243"/>
      <c r="Y1328" s="243"/>
    </row>
    <row r="1329" spans="1:25" outlineLevel="2" x14ac:dyDescent="0.25">
      <c r="A1329" s="3" t="s">
        <v>202</v>
      </c>
      <c r="B1329" s="3" t="str">
        <f t="shared" si="438"/>
        <v>E333 HYD Wtrwhl/Trbn, Snoq 2-2013-4</v>
      </c>
      <c r="C1329" s="3" t="s">
        <v>9</v>
      </c>
      <c r="D1329" s="3"/>
      <c r="E1329" s="256">
        <v>43951</v>
      </c>
      <c r="F1329" s="61">
        <v>27562093.899999999</v>
      </c>
      <c r="G1329" s="300">
        <v>3.49E-2</v>
      </c>
      <c r="H1329" s="62">
        <v>80159.759999999995</v>
      </c>
      <c r="I1329" s="276">
        <f t="shared" si="439"/>
        <v>27562093.899999999</v>
      </c>
      <c r="J1329" s="300">
        <v>3.49E-2</v>
      </c>
      <c r="K1329" s="61">
        <f t="shared" si="440"/>
        <v>80159.75642583333</v>
      </c>
      <c r="L1329" s="62">
        <f t="shared" si="432"/>
        <v>0</v>
      </c>
      <c r="M1329" t="s">
        <v>10</v>
      </c>
      <c r="O1329" s="3" t="str">
        <f t="shared" si="441"/>
        <v>E333</v>
      </c>
      <c r="P1329" s="4"/>
      <c r="Q1329" s="245">
        <f t="shared" si="437"/>
        <v>0</v>
      </c>
      <c r="S1329" s="243"/>
      <c r="T1329" s="243"/>
      <c r="V1329" s="243"/>
      <c r="W1329" s="243"/>
      <c r="Y1329" s="243"/>
    </row>
    <row r="1330" spans="1:25" outlineLevel="2" x14ac:dyDescent="0.25">
      <c r="A1330" s="3" t="s">
        <v>202</v>
      </c>
      <c r="B1330" s="3" t="str">
        <f t="shared" si="438"/>
        <v>E333 HYD Wtrwhl/Trbn, Snoq 2-2013-5</v>
      </c>
      <c r="C1330" s="3" t="s">
        <v>9</v>
      </c>
      <c r="D1330" s="3"/>
      <c r="E1330" s="256">
        <v>43982</v>
      </c>
      <c r="F1330" s="61">
        <v>27562093.899999999</v>
      </c>
      <c r="G1330" s="300">
        <v>3.49E-2</v>
      </c>
      <c r="H1330" s="62">
        <v>80159.759999999995</v>
      </c>
      <c r="I1330" s="276">
        <f t="shared" si="439"/>
        <v>27562093.899999999</v>
      </c>
      <c r="J1330" s="300">
        <v>3.49E-2</v>
      </c>
      <c r="K1330" s="61">
        <f t="shared" si="440"/>
        <v>80159.75642583333</v>
      </c>
      <c r="L1330" s="62">
        <f t="shared" si="432"/>
        <v>0</v>
      </c>
      <c r="M1330" t="s">
        <v>10</v>
      </c>
      <c r="O1330" s="3" t="str">
        <f t="shared" si="441"/>
        <v>E333</v>
      </c>
      <c r="P1330" s="4"/>
      <c r="Q1330" s="245">
        <f t="shared" si="437"/>
        <v>0</v>
      </c>
      <c r="S1330" s="243"/>
      <c r="T1330" s="243"/>
      <c r="V1330" s="243"/>
      <c r="W1330" s="243"/>
      <c r="Y1330" s="243"/>
    </row>
    <row r="1331" spans="1:25" outlineLevel="2" x14ac:dyDescent="0.25">
      <c r="A1331" s="3" t="s">
        <v>202</v>
      </c>
      <c r="B1331" s="3" t="str">
        <f t="shared" si="438"/>
        <v>E333 HYD Wtrwhl/Trbn, Snoq 2-2013-6</v>
      </c>
      <c r="C1331" s="3" t="s">
        <v>9</v>
      </c>
      <c r="D1331" s="3"/>
      <c r="E1331" s="256">
        <v>44012</v>
      </c>
      <c r="F1331" s="61">
        <v>27562093.899999999</v>
      </c>
      <c r="G1331" s="300">
        <v>3.49E-2</v>
      </c>
      <c r="H1331" s="62">
        <v>80159.759999999995</v>
      </c>
      <c r="I1331" s="276">
        <f t="shared" si="439"/>
        <v>27562093.899999999</v>
      </c>
      <c r="J1331" s="300">
        <v>3.49E-2</v>
      </c>
      <c r="K1331" s="61">
        <f t="shared" si="440"/>
        <v>80159.75642583333</v>
      </c>
      <c r="L1331" s="62">
        <f t="shared" si="432"/>
        <v>0</v>
      </c>
      <c r="M1331" t="s">
        <v>10</v>
      </c>
      <c r="O1331" s="3" t="str">
        <f t="shared" si="441"/>
        <v>E333</v>
      </c>
      <c r="P1331" s="4"/>
      <c r="Q1331" s="245">
        <f t="shared" si="437"/>
        <v>27562093.899999999</v>
      </c>
      <c r="S1331" s="243">
        <f>AVERAGE(F1320:F1331)-F1331</f>
        <v>0</v>
      </c>
      <c r="T1331" s="243">
        <f>AVERAGE(I1320:I1331)-I1331</f>
        <v>0</v>
      </c>
      <c r="V1331" s="243"/>
      <c r="W1331" s="243"/>
      <c r="Y1331" s="243"/>
    </row>
    <row r="1332" spans="1:25" ht="15.75" outlineLevel="1" thickBot="1" x14ac:dyDescent="0.3">
      <c r="A1332" s="5" t="s">
        <v>203</v>
      </c>
      <c r="C1332" s="14" t="s">
        <v>153</v>
      </c>
      <c r="E1332" s="255" t="s">
        <v>5</v>
      </c>
      <c r="F1332" s="8"/>
      <c r="G1332" s="299"/>
      <c r="H1332" s="264">
        <f>SUBTOTAL(9,H1320:H1331)</f>
        <v>961917.12</v>
      </c>
      <c r="I1332" s="275"/>
      <c r="J1332" s="299"/>
      <c r="K1332" s="25">
        <f>SUBTOTAL(9,K1320:K1331)</f>
        <v>961917.07710999995</v>
      </c>
      <c r="L1332" s="264">
        <f>SUBTOTAL(9,L1320:L1331)</f>
        <v>0</v>
      </c>
      <c r="O1332" s="3" t="str">
        <f>LEFT(A1332,5)</f>
        <v xml:space="preserve">E333 </v>
      </c>
      <c r="P1332" s="4">
        <f>-L1332</f>
        <v>0</v>
      </c>
      <c r="Q1332" s="245">
        <f t="shared" si="437"/>
        <v>0</v>
      </c>
      <c r="S1332" s="243"/>
    </row>
    <row r="1333" spans="1:25" ht="15.75" outlineLevel="2" thickTop="1" x14ac:dyDescent="0.25">
      <c r="A1333" s="3" t="s">
        <v>204</v>
      </c>
      <c r="B1333" s="3" t="str">
        <f t="shared" ref="B1333:B1344" si="442">CONCATENATE(A1333,"-",MONTH(E1333))</f>
        <v>E333 HYD Wtrwhl/Trbn, Snoqualmie 1-7</v>
      </c>
      <c r="C1333" s="3" t="s">
        <v>9</v>
      </c>
      <c r="D1333" s="3"/>
      <c r="E1333" s="256">
        <v>43676</v>
      </c>
      <c r="F1333" s="61">
        <v>1882747.19</v>
      </c>
      <c r="G1333" s="300">
        <v>3.4599999999999999E-2</v>
      </c>
      <c r="H1333" s="62">
        <v>5428.59</v>
      </c>
      <c r="I1333" s="276">
        <f t="shared" ref="I1333:I1344" si="443">VLOOKUP(CONCATENATE(A1333,"-6"),$B$8:$F$2996,5,FALSE)</f>
        <v>2606714.29</v>
      </c>
      <c r="J1333" s="300">
        <v>3.4599999999999999E-2</v>
      </c>
      <c r="K1333" s="59">
        <f t="shared" ref="K1333:K1344" si="444">I1333*J1333/12</f>
        <v>7516.0262028333336</v>
      </c>
      <c r="L1333" s="62">
        <f t="shared" si="432"/>
        <v>2087.44</v>
      </c>
      <c r="M1333" t="s">
        <v>10</v>
      </c>
      <c r="O1333" s="3" t="str">
        <f t="shared" ref="O1333:O1344" si="445">LEFT(A1333,4)</f>
        <v>E333</v>
      </c>
      <c r="P1333" s="4"/>
      <c r="Q1333" s="245">
        <f t="shared" si="437"/>
        <v>0</v>
      </c>
      <c r="S1333" s="243"/>
      <c r="T1333" s="243"/>
      <c r="V1333" s="243"/>
      <c r="W1333" s="243"/>
      <c r="Y1333" s="243"/>
    </row>
    <row r="1334" spans="1:25" outlineLevel="2" x14ac:dyDescent="0.25">
      <c r="A1334" s="3" t="s">
        <v>204</v>
      </c>
      <c r="B1334" s="3" t="str">
        <f t="shared" si="442"/>
        <v>E333 HYD Wtrwhl/Trbn, Snoqualmie 1-8</v>
      </c>
      <c r="C1334" s="3" t="s">
        <v>9</v>
      </c>
      <c r="D1334" s="3"/>
      <c r="E1334" s="256">
        <v>43708</v>
      </c>
      <c r="F1334" s="61">
        <v>1882747.19</v>
      </c>
      <c r="G1334" s="300">
        <v>3.4599999999999999E-2</v>
      </c>
      <c r="H1334" s="62">
        <v>5428.59</v>
      </c>
      <c r="I1334" s="276">
        <f t="shared" si="443"/>
        <v>2606714.29</v>
      </c>
      <c r="J1334" s="300">
        <v>3.4599999999999999E-2</v>
      </c>
      <c r="K1334" s="61">
        <f t="shared" si="444"/>
        <v>7516.0262028333336</v>
      </c>
      <c r="L1334" s="62">
        <f t="shared" si="432"/>
        <v>2087.44</v>
      </c>
      <c r="M1334" t="s">
        <v>10</v>
      </c>
      <c r="O1334" s="3" t="str">
        <f t="shared" si="445"/>
        <v>E333</v>
      </c>
      <c r="P1334" s="4"/>
      <c r="Q1334" s="245">
        <f t="shared" si="437"/>
        <v>0</v>
      </c>
      <c r="S1334" s="243"/>
      <c r="T1334" s="243"/>
      <c r="V1334" s="243"/>
      <c r="W1334" s="243"/>
      <c r="Y1334" s="243"/>
    </row>
    <row r="1335" spans="1:25" outlineLevel="2" x14ac:dyDescent="0.25">
      <c r="A1335" s="3" t="s">
        <v>204</v>
      </c>
      <c r="B1335" s="3" t="str">
        <f t="shared" si="442"/>
        <v>E333 HYD Wtrwhl/Trbn, Snoqualmie 1-9</v>
      </c>
      <c r="C1335" s="3" t="s">
        <v>9</v>
      </c>
      <c r="D1335" s="3"/>
      <c r="E1335" s="256">
        <v>43738</v>
      </c>
      <c r="F1335" s="61">
        <v>1882747.19</v>
      </c>
      <c r="G1335" s="300">
        <v>3.4599999999999999E-2</v>
      </c>
      <c r="H1335" s="62">
        <v>5428.59</v>
      </c>
      <c r="I1335" s="276">
        <f t="shared" si="443"/>
        <v>2606714.29</v>
      </c>
      <c r="J1335" s="300">
        <v>3.4599999999999999E-2</v>
      </c>
      <c r="K1335" s="61">
        <f t="shared" si="444"/>
        <v>7516.0262028333336</v>
      </c>
      <c r="L1335" s="62">
        <f t="shared" si="432"/>
        <v>2087.44</v>
      </c>
      <c r="M1335" t="s">
        <v>10</v>
      </c>
      <c r="O1335" s="3" t="str">
        <f t="shared" si="445"/>
        <v>E333</v>
      </c>
      <c r="P1335" s="4"/>
      <c r="Q1335" s="245">
        <f t="shared" si="437"/>
        <v>0</v>
      </c>
      <c r="S1335" s="243"/>
      <c r="T1335" s="243"/>
      <c r="V1335" s="243"/>
      <c r="W1335" s="243"/>
      <c r="Y1335" s="243"/>
    </row>
    <row r="1336" spans="1:25" outlineLevel="2" x14ac:dyDescent="0.25">
      <c r="A1336" s="3" t="s">
        <v>204</v>
      </c>
      <c r="B1336" s="3" t="str">
        <f t="shared" si="442"/>
        <v>E333 HYD Wtrwhl/Trbn, Snoqualmie 1-10</v>
      </c>
      <c r="C1336" s="3" t="s">
        <v>9</v>
      </c>
      <c r="D1336" s="3"/>
      <c r="E1336" s="256">
        <v>43769</v>
      </c>
      <c r="F1336" s="61">
        <v>1882747.19</v>
      </c>
      <c r="G1336" s="300">
        <v>3.4599999999999999E-2</v>
      </c>
      <c r="H1336" s="62">
        <v>5428.59</v>
      </c>
      <c r="I1336" s="276">
        <f t="shared" si="443"/>
        <v>2606714.29</v>
      </c>
      <c r="J1336" s="300">
        <v>3.4599999999999999E-2</v>
      </c>
      <c r="K1336" s="61">
        <f t="shared" si="444"/>
        <v>7516.0262028333336</v>
      </c>
      <c r="L1336" s="62">
        <f t="shared" si="432"/>
        <v>2087.44</v>
      </c>
      <c r="M1336" t="s">
        <v>10</v>
      </c>
      <c r="O1336" s="3" t="str">
        <f t="shared" si="445"/>
        <v>E333</v>
      </c>
      <c r="P1336" s="4"/>
      <c r="Q1336" s="245">
        <f t="shared" si="437"/>
        <v>0</v>
      </c>
      <c r="S1336" s="243"/>
      <c r="T1336" s="243"/>
      <c r="V1336" s="243"/>
      <c r="W1336" s="243"/>
      <c r="Y1336" s="243"/>
    </row>
    <row r="1337" spans="1:25" outlineLevel="2" x14ac:dyDescent="0.25">
      <c r="A1337" s="3" t="s">
        <v>204</v>
      </c>
      <c r="B1337" s="3" t="str">
        <f t="shared" si="442"/>
        <v>E333 HYD Wtrwhl/Trbn, Snoqualmie 1-11</v>
      </c>
      <c r="C1337" s="3" t="s">
        <v>9</v>
      </c>
      <c r="D1337" s="3"/>
      <c r="E1337" s="256">
        <v>43799</v>
      </c>
      <c r="F1337" s="61">
        <v>1882747.19</v>
      </c>
      <c r="G1337" s="300">
        <v>3.4599999999999999E-2</v>
      </c>
      <c r="H1337" s="62">
        <v>5428.59</v>
      </c>
      <c r="I1337" s="276">
        <f t="shared" si="443"/>
        <v>2606714.29</v>
      </c>
      <c r="J1337" s="300">
        <v>3.4599999999999999E-2</v>
      </c>
      <c r="K1337" s="61">
        <f t="shared" si="444"/>
        <v>7516.0262028333336</v>
      </c>
      <c r="L1337" s="62">
        <f t="shared" si="432"/>
        <v>2087.44</v>
      </c>
      <c r="M1337" t="s">
        <v>10</v>
      </c>
      <c r="O1337" s="3" t="str">
        <f t="shared" si="445"/>
        <v>E333</v>
      </c>
      <c r="P1337" s="4"/>
      <c r="Q1337" s="245">
        <f t="shared" si="437"/>
        <v>0</v>
      </c>
      <c r="S1337" s="243"/>
      <c r="T1337" s="243"/>
      <c r="V1337" s="243"/>
      <c r="W1337" s="243"/>
      <c r="Y1337" s="243"/>
    </row>
    <row r="1338" spans="1:25" outlineLevel="2" x14ac:dyDescent="0.25">
      <c r="A1338" s="3" t="s">
        <v>204</v>
      </c>
      <c r="B1338" s="3" t="str">
        <f t="shared" si="442"/>
        <v>E333 HYD Wtrwhl/Trbn, Snoqualmie 1-12</v>
      </c>
      <c r="C1338" s="3" t="s">
        <v>9</v>
      </c>
      <c r="D1338" s="3"/>
      <c r="E1338" s="256">
        <v>43830</v>
      </c>
      <c r="F1338" s="61">
        <v>1882747.19</v>
      </c>
      <c r="G1338" s="300">
        <v>3.4599999999999999E-2</v>
      </c>
      <c r="H1338" s="62">
        <v>5428.59</v>
      </c>
      <c r="I1338" s="276">
        <f t="shared" si="443"/>
        <v>2606714.29</v>
      </c>
      <c r="J1338" s="300">
        <v>3.4599999999999999E-2</v>
      </c>
      <c r="K1338" s="61">
        <f t="shared" si="444"/>
        <v>7516.0262028333336</v>
      </c>
      <c r="L1338" s="62">
        <f t="shared" si="432"/>
        <v>2087.44</v>
      </c>
      <c r="M1338" t="s">
        <v>10</v>
      </c>
      <c r="O1338" s="3" t="str">
        <f t="shared" si="445"/>
        <v>E333</v>
      </c>
      <c r="P1338" s="4"/>
      <c r="Q1338" s="245">
        <f t="shared" si="437"/>
        <v>0</v>
      </c>
      <c r="S1338" s="243"/>
      <c r="T1338" s="243"/>
      <c r="V1338" s="243"/>
      <c r="W1338" s="243"/>
      <c r="Y1338" s="243"/>
    </row>
    <row r="1339" spans="1:25" outlineLevel="2" x14ac:dyDescent="0.25">
      <c r="A1339" s="3" t="s">
        <v>204</v>
      </c>
      <c r="B1339" s="3" t="str">
        <f t="shared" si="442"/>
        <v>E333 HYD Wtrwhl/Trbn, Snoqualmie 1-1</v>
      </c>
      <c r="C1339" s="3" t="s">
        <v>9</v>
      </c>
      <c r="D1339" s="3"/>
      <c r="E1339" s="256">
        <v>43861</v>
      </c>
      <c r="F1339" s="61">
        <v>1882747.19</v>
      </c>
      <c r="G1339" s="300">
        <v>3.4599999999999999E-2</v>
      </c>
      <c r="H1339" s="62">
        <v>5428.59</v>
      </c>
      <c r="I1339" s="276">
        <f t="shared" si="443"/>
        <v>2606714.29</v>
      </c>
      <c r="J1339" s="300">
        <v>3.4599999999999999E-2</v>
      </c>
      <c r="K1339" s="61">
        <f t="shared" si="444"/>
        <v>7516.0262028333336</v>
      </c>
      <c r="L1339" s="62">
        <f t="shared" si="432"/>
        <v>2087.44</v>
      </c>
      <c r="M1339" t="s">
        <v>10</v>
      </c>
      <c r="O1339" s="3" t="str">
        <f t="shared" si="445"/>
        <v>E333</v>
      </c>
      <c r="P1339" s="4"/>
      <c r="Q1339" s="245">
        <f t="shared" si="437"/>
        <v>0</v>
      </c>
      <c r="S1339" s="243"/>
      <c r="T1339" s="243"/>
      <c r="V1339" s="243"/>
      <c r="W1339" s="243"/>
      <c r="Y1339" s="243"/>
    </row>
    <row r="1340" spans="1:25" outlineLevel="2" x14ac:dyDescent="0.25">
      <c r="A1340" s="3" t="s">
        <v>204</v>
      </c>
      <c r="B1340" s="3" t="str">
        <f t="shared" si="442"/>
        <v>E333 HYD Wtrwhl/Trbn, Snoqualmie 1-2</v>
      </c>
      <c r="C1340" s="3" t="s">
        <v>9</v>
      </c>
      <c r="D1340" s="3"/>
      <c r="E1340" s="256">
        <v>43889</v>
      </c>
      <c r="F1340" s="61">
        <v>1882747.19</v>
      </c>
      <c r="G1340" s="300">
        <v>3.4599999999999999E-2</v>
      </c>
      <c r="H1340" s="62">
        <v>5428.59</v>
      </c>
      <c r="I1340" s="276">
        <f t="shared" si="443"/>
        <v>2606714.29</v>
      </c>
      <c r="J1340" s="300">
        <v>3.4599999999999999E-2</v>
      </c>
      <c r="K1340" s="61">
        <f t="shared" si="444"/>
        <v>7516.0262028333336</v>
      </c>
      <c r="L1340" s="62">
        <f t="shared" si="432"/>
        <v>2087.44</v>
      </c>
      <c r="M1340" t="s">
        <v>10</v>
      </c>
      <c r="O1340" s="3" t="str">
        <f t="shared" si="445"/>
        <v>E333</v>
      </c>
      <c r="P1340" s="4"/>
      <c r="Q1340" s="245">
        <f t="shared" si="437"/>
        <v>0</v>
      </c>
      <c r="S1340" s="243"/>
      <c r="T1340" s="243"/>
      <c r="V1340" s="243"/>
      <c r="W1340" s="243"/>
      <c r="Y1340" s="243"/>
    </row>
    <row r="1341" spans="1:25" outlineLevel="2" x14ac:dyDescent="0.25">
      <c r="A1341" s="3" t="s">
        <v>204</v>
      </c>
      <c r="B1341" s="3" t="str">
        <f t="shared" si="442"/>
        <v>E333 HYD Wtrwhl/Trbn, Snoqualmie 1-3</v>
      </c>
      <c r="C1341" s="3" t="s">
        <v>9</v>
      </c>
      <c r="D1341" s="3"/>
      <c r="E1341" s="256">
        <v>43921</v>
      </c>
      <c r="F1341" s="61">
        <v>1882747.19</v>
      </c>
      <c r="G1341" s="300">
        <v>3.4599999999999999E-2</v>
      </c>
      <c r="H1341" s="62">
        <v>5428.59</v>
      </c>
      <c r="I1341" s="276">
        <f t="shared" si="443"/>
        <v>2606714.29</v>
      </c>
      <c r="J1341" s="300">
        <v>3.4599999999999999E-2</v>
      </c>
      <c r="K1341" s="61">
        <f t="shared" si="444"/>
        <v>7516.0262028333336</v>
      </c>
      <c r="L1341" s="62">
        <f t="shared" si="432"/>
        <v>2087.44</v>
      </c>
      <c r="M1341" t="s">
        <v>10</v>
      </c>
      <c r="O1341" s="3" t="str">
        <f t="shared" si="445"/>
        <v>E333</v>
      </c>
      <c r="P1341" s="4"/>
      <c r="Q1341" s="245">
        <f t="shared" si="437"/>
        <v>0</v>
      </c>
      <c r="S1341" s="243"/>
      <c r="T1341" s="243"/>
      <c r="V1341" s="243"/>
      <c r="W1341" s="243"/>
      <c r="Y1341" s="243"/>
    </row>
    <row r="1342" spans="1:25" outlineLevel="2" x14ac:dyDescent="0.25">
      <c r="A1342" s="3" t="s">
        <v>204</v>
      </c>
      <c r="B1342" s="3" t="str">
        <f t="shared" si="442"/>
        <v>E333 HYD Wtrwhl/Trbn, Snoqualmie 1-4</v>
      </c>
      <c r="C1342" s="3" t="s">
        <v>9</v>
      </c>
      <c r="D1342" s="3"/>
      <c r="E1342" s="256">
        <v>43951</v>
      </c>
      <c r="F1342" s="61">
        <v>2605656.33</v>
      </c>
      <c r="G1342" s="300">
        <v>3.4599999999999999E-2</v>
      </c>
      <c r="H1342" s="62">
        <v>6470.78</v>
      </c>
      <c r="I1342" s="276">
        <f t="shared" si="443"/>
        <v>2606714.29</v>
      </c>
      <c r="J1342" s="300">
        <v>3.4599999999999999E-2</v>
      </c>
      <c r="K1342" s="61">
        <f t="shared" si="444"/>
        <v>7516.0262028333336</v>
      </c>
      <c r="L1342" s="62">
        <f t="shared" si="432"/>
        <v>1045.25</v>
      </c>
      <c r="M1342" t="s">
        <v>10</v>
      </c>
      <c r="O1342" s="3" t="str">
        <f t="shared" si="445"/>
        <v>E333</v>
      </c>
      <c r="P1342" s="4"/>
      <c r="Q1342" s="245">
        <f t="shared" si="437"/>
        <v>0</v>
      </c>
      <c r="S1342" s="243"/>
      <c r="T1342" s="243"/>
      <c r="V1342" s="243"/>
      <c r="W1342" s="243"/>
      <c r="Y1342" s="243"/>
    </row>
    <row r="1343" spans="1:25" outlineLevel="2" x14ac:dyDescent="0.25">
      <c r="A1343" s="3" t="s">
        <v>204</v>
      </c>
      <c r="B1343" s="3" t="str">
        <f t="shared" si="442"/>
        <v>E333 HYD Wtrwhl/Trbn, Snoqualmie 1-5</v>
      </c>
      <c r="C1343" s="3" t="s">
        <v>9</v>
      </c>
      <c r="D1343" s="3"/>
      <c r="E1343" s="256">
        <v>43982</v>
      </c>
      <c r="F1343" s="61">
        <v>2606714.29</v>
      </c>
      <c r="G1343" s="300">
        <v>3.4599999999999999E-2</v>
      </c>
      <c r="H1343" s="62">
        <v>7514.5</v>
      </c>
      <c r="I1343" s="276">
        <f t="shared" si="443"/>
        <v>2606714.29</v>
      </c>
      <c r="J1343" s="300">
        <v>3.4599999999999999E-2</v>
      </c>
      <c r="K1343" s="61">
        <f t="shared" si="444"/>
        <v>7516.0262028333336</v>
      </c>
      <c r="L1343" s="62">
        <f t="shared" si="432"/>
        <v>1.53</v>
      </c>
      <c r="M1343" t="s">
        <v>10</v>
      </c>
      <c r="O1343" s="3" t="str">
        <f t="shared" si="445"/>
        <v>E333</v>
      </c>
      <c r="P1343" s="4"/>
      <c r="Q1343" s="245">
        <f t="shared" si="437"/>
        <v>0</v>
      </c>
      <c r="S1343" s="243"/>
      <c r="T1343" s="243"/>
      <c r="V1343" s="243"/>
      <c r="W1343" s="243"/>
      <c r="Y1343" s="243"/>
    </row>
    <row r="1344" spans="1:25" outlineLevel="2" x14ac:dyDescent="0.25">
      <c r="A1344" s="3" t="s">
        <v>204</v>
      </c>
      <c r="B1344" s="3" t="str">
        <f t="shared" si="442"/>
        <v>E333 HYD Wtrwhl/Trbn, Snoqualmie 1-6</v>
      </c>
      <c r="C1344" s="3" t="s">
        <v>9</v>
      </c>
      <c r="D1344" s="3"/>
      <c r="E1344" s="256">
        <v>44012</v>
      </c>
      <c r="F1344" s="61">
        <v>2606714.29</v>
      </c>
      <c r="G1344" s="300">
        <v>3.4599999999999999E-2</v>
      </c>
      <c r="H1344" s="62">
        <v>7516.0300000000007</v>
      </c>
      <c r="I1344" s="276">
        <f t="shared" si="443"/>
        <v>2606714.29</v>
      </c>
      <c r="J1344" s="300">
        <v>3.4599999999999999E-2</v>
      </c>
      <c r="K1344" s="61">
        <f t="shared" si="444"/>
        <v>7516.0262028333336</v>
      </c>
      <c r="L1344" s="62">
        <f t="shared" si="432"/>
        <v>0</v>
      </c>
      <c r="M1344" t="s">
        <v>10</v>
      </c>
      <c r="O1344" s="3" t="str">
        <f t="shared" si="445"/>
        <v>E333</v>
      </c>
      <c r="P1344" s="4"/>
      <c r="Q1344" s="245">
        <f t="shared" si="437"/>
        <v>2606714.29</v>
      </c>
      <c r="S1344" s="243">
        <f>AVERAGE(F1333:F1344)-F1344</f>
        <v>-543063.48833333352</v>
      </c>
      <c r="T1344" s="243">
        <f>AVERAGE(I1333:I1344)-I1344</f>
        <v>0</v>
      </c>
      <c r="V1344" s="243"/>
      <c r="W1344" s="243"/>
      <c r="Y1344" s="243"/>
    </row>
    <row r="1345" spans="1:25" ht="15.75" outlineLevel="1" thickBot="1" x14ac:dyDescent="0.3">
      <c r="A1345" s="5" t="s">
        <v>205</v>
      </c>
      <c r="C1345" s="14" t="s">
        <v>153</v>
      </c>
      <c r="E1345" s="255" t="s">
        <v>5</v>
      </c>
      <c r="F1345" s="8"/>
      <c r="G1345" s="299"/>
      <c r="H1345" s="264">
        <f>SUBTOTAL(9,H1333:H1344)</f>
        <v>70358.62</v>
      </c>
      <c r="I1345" s="275"/>
      <c r="J1345" s="299"/>
      <c r="K1345" s="25">
        <f>SUBTOTAL(9,K1333:K1344)</f>
        <v>90192.314434000014</v>
      </c>
      <c r="L1345" s="264">
        <f>SUBTOTAL(9,L1333:L1344)</f>
        <v>19833.739999999998</v>
      </c>
      <c r="O1345" s="3" t="str">
        <f>LEFT(A1345,5)</f>
        <v xml:space="preserve">E333 </v>
      </c>
      <c r="P1345" s="4">
        <f>-L1345</f>
        <v>-19833.739999999998</v>
      </c>
      <c r="Q1345" s="245">
        <f t="shared" si="437"/>
        <v>0</v>
      </c>
      <c r="S1345" s="243"/>
    </row>
    <row r="1346" spans="1:25" ht="15.75" outlineLevel="2" thickTop="1" x14ac:dyDescent="0.25">
      <c r="A1346" s="3" t="s">
        <v>206</v>
      </c>
      <c r="B1346" s="3" t="str">
        <f t="shared" ref="B1346:B1357" si="446">CONCATENATE(A1346,"-",MONTH(E1346))</f>
        <v>E333 HYD Wtrwhl/Trbn, Snoqualmie 2-7</v>
      </c>
      <c r="C1346" s="3" t="s">
        <v>9</v>
      </c>
      <c r="D1346" s="3"/>
      <c r="E1346" s="256">
        <v>43676</v>
      </c>
      <c r="F1346" s="61">
        <v>7706345.04</v>
      </c>
      <c r="G1346" s="300">
        <v>3.49E-2</v>
      </c>
      <c r="H1346" s="62">
        <v>22412.620000000003</v>
      </c>
      <c r="I1346" s="276">
        <f t="shared" ref="I1346:I1357" si="447">VLOOKUP(CONCATENATE(A1346,"-6"),$B$8:$F$2996,5,FALSE)</f>
        <v>7709488.6299999999</v>
      </c>
      <c r="J1346" s="300">
        <v>3.49E-2</v>
      </c>
      <c r="K1346" s="59">
        <f t="shared" ref="K1346:K1357" si="448">I1346*J1346/12</f>
        <v>22421.762765583335</v>
      </c>
      <c r="L1346" s="62">
        <f t="shared" si="432"/>
        <v>9.14</v>
      </c>
      <c r="M1346" t="s">
        <v>10</v>
      </c>
      <c r="O1346" s="3" t="str">
        <f t="shared" ref="O1346:O1357" si="449">LEFT(A1346,4)</f>
        <v>E333</v>
      </c>
      <c r="P1346" s="4"/>
      <c r="Q1346" s="245">
        <f t="shared" si="437"/>
        <v>0</v>
      </c>
      <c r="S1346" s="243"/>
      <c r="T1346" s="243"/>
      <c r="V1346" s="243"/>
      <c r="W1346" s="243"/>
      <c r="Y1346" s="243"/>
    </row>
    <row r="1347" spans="1:25" outlineLevel="2" x14ac:dyDescent="0.25">
      <c r="A1347" s="3" t="s">
        <v>206</v>
      </c>
      <c r="B1347" s="3" t="str">
        <f t="shared" si="446"/>
        <v>E333 HYD Wtrwhl/Trbn, Snoqualmie 2-8</v>
      </c>
      <c r="C1347" s="3" t="s">
        <v>9</v>
      </c>
      <c r="D1347" s="3"/>
      <c r="E1347" s="256">
        <v>43708</v>
      </c>
      <c r="F1347" s="61">
        <v>7706345.04</v>
      </c>
      <c r="G1347" s="300">
        <v>3.49E-2</v>
      </c>
      <c r="H1347" s="62">
        <v>22412.620000000003</v>
      </c>
      <c r="I1347" s="276">
        <f t="shared" si="447"/>
        <v>7709488.6299999999</v>
      </c>
      <c r="J1347" s="300">
        <v>3.49E-2</v>
      </c>
      <c r="K1347" s="61">
        <f t="shared" si="448"/>
        <v>22421.762765583335</v>
      </c>
      <c r="L1347" s="62">
        <f t="shared" si="432"/>
        <v>9.14</v>
      </c>
      <c r="M1347" t="s">
        <v>10</v>
      </c>
      <c r="O1347" s="3" t="str">
        <f t="shared" si="449"/>
        <v>E333</v>
      </c>
      <c r="P1347" s="4"/>
      <c r="Q1347" s="245">
        <f t="shared" si="437"/>
        <v>0</v>
      </c>
      <c r="S1347" s="243"/>
      <c r="T1347" s="243"/>
      <c r="V1347" s="243"/>
      <c r="W1347" s="243"/>
      <c r="Y1347" s="243"/>
    </row>
    <row r="1348" spans="1:25" outlineLevel="2" x14ac:dyDescent="0.25">
      <c r="A1348" s="3" t="s">
        <v>206</v>
      </c>
      <c r="B1348" s="3" t="str">
        <f t="shared" si="446"/>
        <v>E333 HYD Wtrwhl/Trbn, Snoqualmie 2-9</v>
      </c>
      <c r="C1348" s="3" t="s">
        <v>9</v>
      </c>
      <c r="D1348" s="3"/>
      <c r="E1348" s="256">
        <v>43738</v>
      </c>
      <c r="F1348" s="61">
        <v>7706345.04</v>
      </c>
      <c r="G1348" s="300">
        <v>3.49E-2</v>
      </c>
      <c r="H1348" s="62">
        <v>22412.620000000003</v>
      </c>
      <c r="I1348" s="276">
        <f t="shared" si="447"/>
        <v>7709488.6299999999</v>
      </c>
      <c r="J1348" s="300">
        <v>3.49E-2</v>
      </c>
      <c r="K1348" s="61">
        <f t="shared" si="448"/>
        <v>22421.762765583335</v>
      </c>
      <c r="L1348" s="62">
        <f t="shared" si="432"/>
        <v>9.14</v>
      </c>
      <c r="M1348" t="s">
        <v>10</v>
      </c>
      <c r="O1348" s="3" t="str">
        <f t="shared" si="449"/>
        <v>E333</v>
      </c>
      <c r="P1348" s="4"/>
      <c r="Q1348" s="245">
        <f t="shared" si="437"/>
        <v>0</v>
      </c>
      <c r="S1348" s="243"/>
      <c r="T1348" s="243"/>
      <c r="V1348" s="243"/>
      <c r="W1348" s="243"/>
      <c r="Y1348" s="243"/>
    </row>
    <row r="1349" spans="1:25" outlineLevel="2" x14ac:dyDescent="0.25">
      <c r="A1349" s="3" t="s">
        <v>206</v>
      </c>
      <c r="B1349" s="3" t="str">
        <f t="shared" si="446"/>
        <v>E333 HYD Wtrwhl/Trbn, Snoqualmie 2-10</v>
      </c>
      <c r="C1349" s="3" t="s">
        <v>9</v>
      </c>
      <c r="D1349" s="3"/>
      <c r="E1349" s="256">
        <v>43769</v>
      </c>
      <c r="F1349" s="61">
        <v>7706345.04</v>
      </c>
      <c r="G1349" s="300">
        <v>3.49E-2</v>
      </c>
      <c r="H1349" s="62">
        <v>22412.620000000003</v>
      </c>
      <c r="I1349" s="276">
        <f t="shared" si="447"/>
        <v>7709488.6299999999</v>
      </c>
      <c r="J1349" s="300">
        <v>3.49E-2</v>
      </c>
      <c r="K1349" s="61">
        <f t="shared" si="448"/>
        <v>22421.762765583335</v>
      </c>
      <c r="L1349" s="62">
        <f t="shared" si="432"/>
        <v>9.14</v>
      </c>
      <c r="M1349" t="s">
        <v>10</v>
      </c>
      <c r="O1349" s="3" t="str">
        <f t="shared" si="449"/>
        <v>E333</v>
      </c>
      <c r="P1349" s="4"/>
      <c r="Q1349" s="245">
        <f t="shared" si="437"/>
        <v>0</v>
      </c>
      <c r="S1349" s="243"/>
      <c r="T1349" s="243"/>
      <c r="V1349" s="243"/>
      <c r="W1349" s="243"/>
      <c r="Y1349" s="243"/>
    </row>
    <row r="1350" spans="1:25" outlineLevel="2" x14ac:dyDescent="0.25">
      <c r="A1350" s="3" t="s">
        <v>206</v>
      </c>
      <c r="B1350" s="3" t="str">
        <f t="shared" si="446"/>
        <v>E333 HYD Wtrwhl/Trbn, Snoqualmie 2-11</v>
      </c>
      <c r="C1350" s="3" t="s">
        <v>9</v>
      </c>
      <c r="D1350" s="3"/>
      <c r="E1350" s="256">
        <v>43799</v>
      </c>
      <c r="F1350" s="61">
        <v>7706345.04</v>
      </c>
      <c r="G1350" s="300">
        <v>3.49E-2</v>
      </c>
      <c r="H1350" s="62">
        <v>22412.620000000003</v>
      </c>
      <c r="I1350" s="276">
        <f t="shared" si="447"/>
        <v>7709488.6299999999</v>
      </c>
      <c r="J1350" s="300">
        <v>3.49E-2</v>
      </c>
      <c r="K1350" s="61">
        <f t="shared" si="448"/>
        <v>22421.762765583335</v>
      </c>
      <c r="L1350" s="62">
        <f t="shared" si="432"/>
        <v>9.14</v>
      </c>
      <c r="M1350" t="s">
        <v>10</v>
      </c>
      <c r="O1350" s="3" t="str">
        <f t="shared" si="449"/>
        <v>E333</v>
      </c>
      <c r="P1350" s="4"/>
      <c r="Q1350" s="245">
        <f t="shared" si="437"/>
        <v>0</v>
      </c>
      <c r="S1350" s="243"/>
      <c r="T1350" s="243"/>
      <c r="V1350" s="243"/>
      <c r="W1350" s="243"/>
      <c r="Y1350" s="243"/>
    </row>
    <row r="1351" spans="1:25" outlineLevel="2" x14ac:dyDescent="0.25">
      <c r="A1351" s="3" t="s">
        <v>206</v>
      </c>
      <c r="B1351" s="3" t="str">
        <f t="shared" si="446"/>
        <v>E333 HYD Wtrwhl/Trbn, Snoqualmie 2-12</v>
      </c>
      <c r="C1351" s="3" t="s">
        <v>9</v>
      </c>
      <c r="D1351" s="3"/>
      <c r="E1351" s="256">
        <v>43830</v>
      </c>
      <c r="F1351" s="61">
        <v>7706345.04</v>
      </c>
      <c r="G1351" s="300">
        <v>3.49E-2</v>
      </c>
      <c r="H1351" s="62">
        <v>22412.620000000003</v>
      </c>
      <c r="I1351" s="276">
        <f t="shared" si="447"/>
        <v>7709488.6299999999</v>
      </c>
      <c r="J1351" s="300">
        <v>3.49E-2</v>
      </c>
      <c r="K1351" s="61">
        <f t="shared" si="448"/>
        <v>22421.762765583335</v>
      </c>
      <c r="L1351" s="62">
        <f t="shared" si="432"/>
        <v>9.14</v>
      </c>
      <c r="M1351" t="s">
        <v>10</v>
      </c>
      <c r="O1351" s="3" t="str">
        <f t="shared" si="449"/>
        <v>E333</v>
      </c>
      <c r="P1351" s="4"/>
      <c r="Q1351" s="245">
        <f t="shared" si="437"/>
        <v>0</v>
      </c>
      <c r="S1351" s="243"/>
      <c r="T1351" s="243"/>
      <c r="V1351" s="243"/>
      <c r="W1351" s="243"/>
      <c r="Y1351" s="243"/>
    </row>
    <row r="1352" spans="1:25" outlineLevel="2" x14ac:dyDescent="0.25">
      <c r="A1352" s="3" t="s">
        <v>206</v>
      </c>
      <c r="B1352" s="3" t="str">
        <f t="shared" si="446"/>
        <v>E333 HYD Wtrwhl/Trbn, Snoqualmie 2-1</v>
      </c>
      <c r="C1352" s="3" t="s">
        <v>9</v>
      </c>
      <c r="D1352" s="3"/>
      <c r="E1352" s="256">
        <v>43861</v>
      </c>
      <c r="F1352" s="61">
        <v>7706345.04</v>
      </c>
      <c r="G1352" s="300">
        <v>3.49E-2</v>
      </c>
      <c r="H1352" s="62">
        <v>22412.620000000003</v>
      </c>
      <c r="I1352" s="276">
        <f t="shared" si="447"/>
        <v>7709488.6299999999</v>
      </c>
      <c r="J1352" s="300">
        <v>3.49E-2</v>
      </c>
      <c r="K1352" s="61">
        <f t="shared" si="448"/>
        <v>22421.762765583335</v>
      </c>
      <c r="L1352" s="62">
        <f t="shared" si="432"/>
        <v>9.14</v>
      </c>
      <c r="M1352" t="s">
        <v>10</v>
      </c>
      <c r="O1352" s="3" t="str">
        <f t="shared" si="449"/>
        <v>E333</v>
      </c>
      <c r="P1352" s="4"/>
      <c r="Q1352" s="245">
        <f t="shared" si="437"/>
        <v>0</v>
      </c>
      <c r="S1352" s="243"/>
      <c r="T1352" s="243"/>
      <c r="V1352" s="243"/>
      <c r="W1352" s="243"/>
      <c r="Y1352" s="243"/>
    </row>
    <row r="1353" spans="1:25" outlineLevel="2" x14ac:dyDescent="0.25">
      <c r="A1353" s="3" t="s">
        <v>206</v>
      </c>
      <c r="B1353" s="3" t="str">
        <f t="shared" si="446"/>
        <v>E333 HYD Wtrwhl/Trbn, Snoqualmie 2-2</v>
      </c>
      <c r="C1353" s="3" t="s">
        <v>9</v>
      </c>
      <c r="D1353" s="3"/>
      <c r="E1353" s="256">
        <v>43889</v>
      </c>
      <c r="F1353" s="61">
        <v>7709488.6299999999</v>
      </c>
      <c r="G1353" s="300">
        <v>3.49E-2</v>
      </c>
      <c r="H1353" s="62">
        <v>22417.190000000002</v>
      </c>
      <c r="I1353" s="276">
        <f t="shared" si="447"/>
        <v>7709488.6299999999</v>
      </c>
      <c r="J1353" s="300">
        <v>3.49E-2</v>
      </c>
      <c r="K1353" s="61">
        <f t="shared" si="448"/>
        <v>22421.762765583335</v>
      </c>
      <c r="L1353" s="62">
        <f t="shared" si="432"/>
        <v>4.57</v>
      </c>
      <c r="M1353" t="s">
        <v>10</v>
      </c>
      <c r="O1353" s="3" t="str">
        <f t="shared" si="449"/>
        <v>E333</v>
      </c>
      <c r="P1353" s="4"/>
      <c r="Q1353" s="245">
        <f t="shared" si="437"/>
        <v>0</v>
      </c>
      <c r="S1353" s="243"/>
      <c r="T1353" s="243"/>
      <c r="V1353" s="243"/>
      <c r="W1353" s="243"/>
      <c r="Y1353" s="243"/>
    </row>
    <row r="1354" spans="1:25" outlineLevel="2" x14ac:dyDescent="0.25">
      <c r="A1354" s="3" t="s">
        <v>206</v>
      </c>
      <c r="B1354" s="3" t="str">
        <f t="shared" si="446"/>
        <v>E333 HYD Wtrwhl/Trbn, Snoqualmie 2-3</v>
      </c>
      <c r="C1354" s="3" t="s">
        <v>9</v>
      </c>
      <c r="D1354" s="3"/>
      <c r="E1354" s="256">
        <v>43921</v>
      </c>
      <c r="F1354" s="61">
        <v>7709488.6299999999</v>
      </c>
      <c r="G1354" s="300">
        <v>3.49E-2</v>
      </c>
      <c r="H1354" s="62">
        <v>22421.760000000002</v>
      </c>
      <c r="I1354" s="276">
        <f t="shared" si="447"/>
        <v>7709488.6299999999</v>
      </c>
      <c r="J1354" s="300">
        <v>3.49E-2</v>
      </c>
      <c r="K1354" s="61">
        <f t="shared" si="448"/>
        <v>22421.762765583335</v>
      </c>
      <c r="L1354" s="62">
        <f t="shared" si="432"/>
        <v>0</v>
      </c>
      <c r="M1354" t="s">
        <v>10</v>
      </c>
      <c r="O1354" s="3" t="str">
        <f t="shared" si="449"/>
        <v>E333</v>
      </c>
      <c r="P1354" s="4"/>
      <c r="Q1354" s="245">
        <f t="shared" si="437"/>
        <v>0</v>
      </c>
      <c r="S1354" s="243"/>
      <c r="T1354" s="243"/>
      <c r="V1354" s="243"/>
      <c r="W1354" s="243"/>
      <c r="Y1354" s="243"/>
    </row>
    <row r="1355" spans="1:25" outlineLevel="2" x14ac:dyDescent="0.25">
      <c r="A1355" s="3" t="s">
        <v>206</v>
      </c>
      <c r="B1355" s="3" t="str">
        <f t="shared" si="446"/>
        <v>E333 HYD Wtrwhl/Trbn, Snoqualmie 2-4</v>
      </c>
      <c r="C1355" s="3" t="s">
        <v>9</v>
      </c>
      <c r="D1355" s="3"/>
      <c r="E1355" s="256">
        <v>43951</v>
      </c>
      <c r="F1355" s="61">
        <v>7709488.6299999999</v>
      </c>
      <c r="G1355" s="300">
        <v>3.49E-2</v>
      </c>
      <c r="H1355" s="62">
        <v>22421.760000000002</v>
      </c>
      <c r="I1355" s="276">
        <f t="shared" si="447"/>
        <v>7709488.6299999999</v>
      </c>
      <c r="J1355" s="300">
        <v>3.49E-2</v>
      </c>
      <c r="K1355" s="61">
        <f t="shared" si="448"/>
        <v>22421.762765583335</v>
      </c>
      <c r="L1355" s="62">
        <f t="shared" si="432"/>
        <v>0</v>
      </c>
      <c r="M1355" t="s">
        <v>10</v>
      </c>
      <c r="O1355" s="3" t="str">
        <f t="shared" si="449"/>
        <v>E333</v>
      </c>
      <c r="P1355" s="4"/>
      <c r="Q1355" s="245">
        <f t="shared" si="437"/>
        <v>0</v>
      </c>
      <c r="S1355" s="243"/>
      <c r="T1355" s="243"/>
      <c r="V1355" s="243"/>
      <c r="W1355" s="243"/>
      <c r="Y1355" s="243"/>
    </row>
    <row r="1356" spans="1:25" outlineLevel="2" x14ac:dyDescent="0.25">
      <c r="A1356" s="3" t="s">
        <v>206</v>
      </c>
      <c r="B1356" s="3" t="str">
        <f t="shared" si="446"/>
        <v>E333 HYD Wtrwhl/Trbn, Snoqualmie 2-5</v>
      </c>
      <c r="C1356" s="3" t="s">
        <v>9</v>
      </c>
      <c r="D1356" s="3"/>
      <c r="E1356" s="256">
        <v>43982</v>
      </c>
      <c r="F1356" s="61">
        <v>7709488.6299999999</v>
      </c>
      <c r="G1356" s="300">
        <v>3.49E-2</v>
      </c>
      <c r="H1356" s="62">
        <v>22421.760000000002</v>
      </c>
      <c r="I1356" s="276">
        <f t="shared" si="447"/>
        <v>7709488.6299999999</v>
      </c>
      <c r="J1356" s="300">
        <v>3.49E-2</v>
      </c>
      <c r="K1356" s="61">
        <f t="shared" si="448"/>
        <v>22421.762765583335</v>
      </c>
      <c r="L1356" s="62">
        <f t="shared" si="432"/>
        <v>0</v>
      </c>
      <c r="M1356" t="s">
        <v>10</v>
      </c>
      <c r="O1356" s="3" t="str">
        <f t="shared" si="449"/>
        <v>E333</v>
      </c>
      <c r="P1356" s="4"/>
      <c r="Q1356" s="245">
        <f t="shared" si="437"/>
        <v>0</v>
      </c>
      <c r="S1356" s="243"/>
      <c r="T1356" s="243"/>
      <c r="V1356" s="243"/>
      <c r="W1356" s="243"/>
      <c r="Y1356" s="243"/>
    </row>
    <row r="1357" spans="1:25" outlineLevel="2" x14ac:dyDescent="0.25">
      <c r="A1357" s="3" t="s">
        <v>206</v>
      </c>
      <c r="B1357" s="3" t="str">
        <f t="shared" si="446"/>
        <v>E333 HYD Wtrwhl/Trbn, Snoqualmie 2-6</v>
      </c>
      <c r="C1357" s="3" t="s">
        <v>9</v>
      </c>
      <c r="D1357" s="3"/>
      <c r="E1357" s="256">
        <v>44012</v>
      </c>
      <c r="F1357" s="61">
        <v>7709488.6299999999</v>
      </c>
      <c r="G1357" s="300">
        <v>3.49E-2</v>
      </c>
      <c r="H1357" s="62">
        <v>22421.760000000002</v>
      </c>
      <c r="I1357" s="276">
        <f t="shared" si="447"/>
        <v>7709488.6299999999</v>
      </c>
      <c r="J1357" s="300">
        <v>3.49E-2</v>
      </c>
      <c r="K1357" s="61">
        <f t="shared" si="448"/>
        <v>22421.762765583335</v>
      </c>
      <c r="L1357" s="62">
        <f t="shared" si="432"/>
        <v>0</v>
      </c>
      <c r="M1357" t="s">
        <v>10</v>
      </c>
      <c r="O1357" s="3" t="str">
        <f t="shared" si="449"/>
        <v>E333</v>
      </c>
      <c r="P1357" s="4"/>
      <c r="Q1357" s="245">
        <f t="shared" si="437"/>
        <v>7709488.6299999999</v>
      </c>
      <c r="S1357" s="243">
        <f>AVERAGE(F1346:F1357)-F1357</f>
        <v>-1833.7608333341777</v>
      </c>
      <c r="T1357" s="243">
        <f>AVERAGE(I1346:I1357)-I1357</f>
        <v>0</v>
      </c>
      <c r="V1357" s="243"/>
      <c r="W1357" s="243"/>
      <c r="Y1357" s="243"/>
    </row>
    <row r="1358" spans="1:25" ht="15.75" outlineLevel="1" thickBot="1" x14ac:dyDescent="0.3">
      <c r="A1358" s="5" t="s">
        <v>207</v>
      </c>
      <c r="C1358" s="14" t="s">
        <v>153</v>
      </c>
      <c r="E1358" s="255" t="s">
        <v>5</v>
      </c>
      <c r="F1358" s="8"/>
      <c r="G1358" s="299"/>
      <c r="H1358" s="264">
        <f>SUBTOTAL(9,H1346:H1357)</f>
        <v>268992.57</v>
      </c>
      <c r="I1358" s="275"/>
      <c r="J1358" s="299"/>
      <c r="K1358" s="25">
        <f>SUBTOTAL(9,K1346:K1357)</f>
        <v>269061.15318700008</v>
      </c>
      <c r="L1358" s="264">
        <f>SUBTOTAL(9,L1346:L1357)</f>
        <v>68.550000000000011</v>
      </c>
      <c r="O1358" s="3" t="str">
        <f>LEFT(A1358,5)</f>
        <v xml:space="preserve">E333 </v>
      </c>
      <c r="P1358" s="4">
        <f>-L1358</f>
        <v>-68.550000000000011</v>
      </c>
      <c r="Q1358" s="245">
        <f t="shared" si="437"/>
        <v>0</v>
      </c>
      <c r="S1358" s="243"/>
    </row>
    <row r="1359" spans="1:25" ht="15.75" outlineLevel="2" thickTop="1" x14ac:dyDescent="0.25">
      <c r="A1359" s="3" t="s">
        <v>208</v>
      </c>
      <c r="B1359" s="3" t="str">
        <f t="shared" ref="B1359:B1370" si="450">CONCATENATE(A1359,"-",MONTH(E1359))</f>
        <v>E333 HYD Wtrwhl/Trbn, Upper Baker-7</v>
      </c>
      <c r="C1359" s="3" t="s">
        <v>9</v>
      </c>
      <c r="D1359" s="3"/>
      <c r="E1359" s="256">
        <v>43676</v>
      </c>
      <c r="F1359" s="61">
        <v>13128270.76</v>
      </c>
      <c r="G1359" s="300">
        <v>9.6000000000000009E-3</v>
      </c>
      <c r="H1359" s="62">
        <v>10502.619999999999</v>
      </c>
      <c r="I1359" s="276">
        <f t="shared" ref="I1359:I1370" si="451">VLOOKUP(CONCATENATE(A1359,"-6"),$B$8:$F$2996,5,FALSE)</f>
        <v>13128270.76</v>
      </c>
      <c r="J1359" s="300">
        <v>9.6000000000000009E-3</v>
      </c>
      <c r="K1359" s="59">
        <f t="shared" ref="K1359:K1370" si="452">I1359*J1359/12</f>
        <v>10502.616608</v>
      </c>
      <c r="L1359" s="62">
        <f t="shared" si="432"/>
        <v>0</v>
      </c>
      <c r="M1359" t="s">
        <v>10</v>
      </c>
      <c r="O1359" s="3" t="str">
        <f t="shared" ref="O1359:O1370" si="453">LEFT(A1359,4)</f>
        <v>E333</v>
      </c>
      <c r="P1359" s="4"/>
      <c r="Q1359" s="245">
        <f t="shared" si="437"/>
        <v>0</v>
      </c>
      <c r="S1359" s="243"/>
      <c r="T1359" s="243"/>
      <c r="V1359" s="243"/>
      <c r="W1359" s="243"/>
      <c r="Y1359" s="243"/>
    </row>
    <row r="1360" spans="1:25" outlineLevel="2" x14ac:dyDescent="0.25">
      <c r="A1360" s="3" t="s">
        <v>208</v>
      </c>
      <c r="B1360" s="3" t="str">
        <f t="shared" si="450"/>
        <v>E333 HYD Wtrwhl/Trbn, Upper Baker-8</v>
      </c>
      <c r="C1360" s="3" t="s">
        <v>9</v>
      </c>
      <c r="D1360" s="3"/>
      <c r="E1360" s="256">
        <v>43708</v>
      </c>
      <c r="F1360" s="61">
        <v>13128270.76</v>
      </c>
      <c r="G1360" s="300">
        <v>9.6000000000000009E-3</v>
      </c>
      <c r="H1360" s="62">
        <v>10502.619999999999</v>
      </c>
      <c r="I1360" s="276">
        <f t="shared" si="451"/>
        <v>13128270.76</v>
      </c>
      <c r="J1360" s="300">
        <v>9.6000000000000009E-3</v>
      </c>
      <c r="K1360" s="61">
        <f t="shared" si="452"/>
        <v>10502.616608</v>
      </c>
      <c r="L1360" s="62">
        <f t="shared" si="432"/>
        <v>0</v>
      </c>
      <c r="M1360" t="s">
        <v>10</v>
      </c>
      <c r="O1360" s="3" t="str">
        <f t="shared" si="453"/>
        <v>E333</v>
      </c>
      <c r="P1360" s="4"/>
      <c r="Q1360" s="245">
        <f t="shared" si="437"/>
        <v>0</v>
      </c>
      <c r="S1360" s="243"/>
      <c r="T1360" s="243"/>
      <c r="V1360" s="243"/>
      <c r="W1360" s="243"/>
      <c r="Y1360" s="243"/>
    </row>
    <row r="1361" spans="1:25" outlineLevel="2" x14ac:dyDescent="0.25">
      <c r="A1361" s="3" t="s">
        <v>208</v>
      </c>
      <c r="B1361" s="3" t="str">
        <f t="shared" si="450"/>
        <v>E333 HYD Wtrwhl/Trbn, Upper Baker-9</v>
      </c>
      <c r="C1361" s="3" t="s">
        <v>9</v>
      </c>
      <c r="D1361" s="3"/>
      <c r="E1361" s="256">
        <v>43738</v>
      </c>
      <c r="F1361" s="61">
        <v>13128270.76</v>
      </c>
      <c r="G1361" s="300">
        <v>9.6000000000000009E-3</v>
      </c>
      <c r="H1361" s="62">
        <v>10502.619999999999</v>
      </c>
      <c r="I1361" s="276">
        <f t="shared" si="451"/>
        <v>13128270.76</v>
      </c>
      <c r="J1361" s="300">
        <v>9.6000000000000009E-3</v>
      </c>
      <c r="K1361" s="61">
        <f t="shared" si="452"/>
        <v>10502.616608</v>
      </c>
      <c r="L1361" s="62">
        <f t="shared" si="432"/>
        <v>0</v>
      </c>
      <c r="M1361" t="s">
        <v>10</v>
      </c>
      <c r="O1361" s="3" t="str">
        <f t="shared" si="453"/>
        <v>E333</v>
      </c>
      <c r="P1361" s="4"/>
      <c r="Q1361" s="245">
        <f t="shared" si="437"/>
        <v>0</v>
      </c>
      <c r="S1361" s="243"/>
      <c r="T1361" s="243"/>
      <c r="V1361" s="243"/>
      <c r="W1361" s="243"/>
      <c r="Y1361" s="243"/>
    </row>
    <row r="1362" spans="1:25" outlineLevel="2" x14ac:dyDescent="0.25">
      <c r="A1362" s="3" t="s">
        <v>208</v>
      </c>
      <c r="B1362" s="3" t="str">
        <f t="shared" si="450"/>
        <v>E333 HYD Wtrwhl/Trbn, Upper Baker-10</v>
      </c>
      <c r="C1362" s="3" t="s">
        <v>9</v>
      </c>
      <c r="D1362" s="3"/>
      <c r="E1362" s="256">
        <v>43769</v>
      </c>
      <c r="F1362" s="61">
        <v>13128270.76</v>
      </c>
      <c r="G1362" s="300">
        <v>9.6000000000000009E-3</v>
      </c>
      <c r="H1362" s="62">
        <v>10502.619999999999</v>
      </c>
      <c r="I1362" s="276">
        <f t="shared" si="451"/>
        <v>13128270.76</v>
      </c>
      <c r="J1362" s="300">
        <v>9.6000000000000009E-3</v>
      </c>
      <c r="K1362" s="61">
        <f t="shared" si="452"/>
        <v>10502.616608</v>
      </c>
      <c r="L1362" s="62">
        <f t="shared" si="432"/>
        <v>0</v>
      </c>
      <c r="M1362" t="s">
        <v>10</v>
      </c>
      <c r="O1362" s="3" t="str">
        <f t="shared" si="453"/>
        <v>E333</v>
      </c>
      <c r="P1362" s="4"/>
      <c r="Q1362" s="245">
        <f t="shared" si="437"/>
        <v>0</v>
      </c>
      <c r="S1362" s="243"/>
      <c r="T1362" s="243"/>
      <c r="V1362" s="243"/>
      <c r="W1362" s="243"/>
      <c r="Y1362" s="243"/>
    </row>
    <row r="1363" spans="1:25" outlineLevel="2" x14ac:dyDescent="0.25">
      <c r="A1363" s="3" t="s">
        <v>208</v>
      </c>
      <c r="B1363" s="3" t="str">
        <f t="shared" si="450"/>
        <v>E333 HYD Wtrwhl/Trbn, Upper Baker-11</v>
      </c>
      <c r="C1363" s="3" t="s">
        <v>9</v>
      </c>
      <c r="D1363" s="3"/>
      <c r="E1363" s="256">
        <v>43799</v>
      </c>
      <c r="F1363" s="61">
        <v>13128270.76</v>
      </c>
      <c r="G1363" s="300">
        <v>9.6000000000000009E-3</v>
      </c>
      <c r="H1363" s="62">
        <v>10502.619999999999</v>
      </c>
      <c r="I1363" s="276">
        <f t="shared" si="451"/>
        <v>13128270.76</v>
      </c>
      <c r="J1363" s="300">
        <v>9.6000000000000009E-3</v>
      </c>
      <c r="K1363" s="61">
        <f t="shared" si="452"/>
        <v>10502.616608</v>
      </c>
      <c r="L1363" s="62">
        <f t="shared" si="432"/>
        <v>0</v>
      </c>
      <c r="M1363" t="s">
        <v>10</v>
      </c>
      <c r="O1363" s="3" t="str">
        <f t="shared" si="453"/>
        <v>E333</v>
      </c>
      <c r="P1363" s="4"/>
      <c r="Q1363" s="245">
        <f t="shared" si="437"/>
        <v>0</v>
      </c>
      <c r="S1363" s="243"/>
      <c r="T1363" s="243"/>
      <c r="V1363" s="243"/>
      <c r="W1363" s="243"/>
      <c r="Y1363" s="243"/>
    </row>
    <row r="1364" spans="1:25" outlineLevel="2" x14ac:dyDescent="0.25">
      <c r="A1364" s="3" t="s">
        <v>208</v>
      </c>
      <c r="B1364" s="3" t="str">
        <f t="shared" si="450"/>
        <v>E333 HYD Wtrwhl/Trbn, Upper Baker-12</v>
      </c>
      <c r="C1364" s="3" t="s">
        <v>9</v>
      </c>
      <c r="D1364" s="3"/>
      <c r="E1364" s="256">
        <v>43830</v>
      </c>
      <c r="F1364" s="61">
        <v>13128270.76</v>
      </c>
      <c r="G1364" s="300">
        <v>9.6000000000000009E-3</v>
      </c>
      <c r="H1364" s="62">
        <v>10502.619999999999</v>
      </c>
      <c r="I1364" s="276">
        <f t="shared" si="451"/>
        <v>13128270.76</v>
      </c>
      <c r="J1364" s="300">
        <v>9.6000000000000009E-3</v>
      </c>
      <c r="K1364" s="61">
        <f t="shared" si="452"/>
        <v>10502.616608</v>
      </c>
      <c r="L1364" s="62">
        <f t="shared" ref="L1364:L1427" si="454">ROUND(K1364-H1364,2)</f>
        <v>0</v>
      </c>
      <c r="M1364" t="s">
        <v>10</v>
      </c>
      <c r="O1364" s="3" t="str">
        <f t="shared" si="453"/>
        <v>E333</v>
      </c>
      <c r="P1364" s="4"/>
      <c r="Q1364" s="245">
        <f t="shared" si="437"/>
        <v>0</v>
      </c>
      <c r="S1364" s="243"/>
      <c r="T1364" s="243"/>
      <c r="V1364" s="243"/>
      <c r="W1364" s="243"/>
      <c r="Y1364" s="243"/>
    </row>
    <row r="1365" spans="1:25" outlineLevel="2" x14ac:dyDescent="0.25">
      <c r="A1365" s="3" t="s">
        <v>208</v>
      </c>
      <c r="B1365" s="3" t="str">
        <f t="shared" si="450"/>
        <v>E333 HYD Wtrwhl/Trbn, Upper Baker-1</v>
      </c>
      <c r="C1365" s="3" t="s">
        <v>9</v>
      </c>
      <c r="D1365" s="3"/>
      <c r="E1365" s="256">
        <v>43861</v>
      </c>
      <c r="F1365" s="61">
        <v>13128270.76</v>
      </c>
      <c r="G1365" s="300">
        <v>9.6000000000000009E-3</v>
      </c>
      <c r="H1365" s="62">
        <v>10502.619999999999</v>
      </c>
      <c r="I1365" s="276">
        <f t="shared" si="451"/>
        <v>13128270.76</v>
      </c>
      <c r="J1365" s="300">
        <v>9.6000000000000009E-3</v>
      </c>
      <c r="K1365" s="61">
        <f t="shared" si="452"/>
        <v>10502.616608</v>
      </c>
      <c r="L1365" s="62">
        <f t="shared" si="454"/>
        <v>0</v>
      </c>
      <c r="M1365" t="s">
        <v>10</v>
      </c>
      <c r="O1365" s="3" t="str">
        <f t="shared" si="453"/>
        <v>E333</v>
      </c>
      <c r="P1365" s="4"/>
      <c r="Q1365" s="245">
        <f t="shared" si="437"/>
        <v>0</v>
      </c>
      <c r="S1365" s="243"/>
      <c r="T1365" s="243"/>
      <c r="V1365" s="243"/>
      <c r="W1365" s="243"/>
      <c r="Y1365" s="243"/>
    </row>
    <row r="1366" spans="1:25" outlineLevel="2" x14ac:dyDescent="0.25">
      <c r="A1366" s="3" t="s">
        <v>208</v>
      </c>
      <c r="B1366" s="3" t="str">
        <f t="shared" si="450"/>
        <v>E333 HYD Wtrwhl/Trbn, Upper Baker-2</v>
      </c>
      <c r="C1366" s="3" t="s">
        <v>9</v>
      </c>
      <c r="D1366" s="3"/>
      <c r="E1366" s="256">
        <v>43889</v>
      </c>
      <c r="F1366" s="61">
        <v>13128270.76</v>
      </c>
      <c r="G1366" s="300">
        <v>9.6000000000000009E-3</v>
      </c>
      <c r="H1366" s="62">
        <v>10502.619999999999</v>
      </c>
      <c r="I1366" s="276">
        <f t="shared" si="451"/>
        <v>13128270.76</v>
      </c>
      <c r="J1366" s="300">
        <v>9.6000000000000009E-3</v>
      </c>
      <c r="K1366" s="61">
        <f t="shared" si="452"/>
        <v>10502.616608</v>
      </c>
      <c r="L1366" s="62">
        <f t="shared" si="454"/>
        <v>0</v>
      </c>
      <c r="M1366" t="s">
        <v>10</v>
      </c>
      <c r="O1366" s="3" t="str">
        <f t="shared" si="453"/>
        <v>E333</v>
      </c>
      <c r="P1366" s="4"/>
      <c r="Q1366" s="245">
        <f t="shared" si="437"/>
        <v>0</v>
      </c>
      <c r="S1366" s="243"/>
      <c r="T1366" s="243"/>
      <c r="V1366" s="243"/>
      <c r="W1366" s="243"/>
      <c r="Y1366" s="243"/>
    </row>
    <row r="1367" spans="1:25" outlineLevel="2" x14ac:dyDescent="0.25">
      <c r="A1367" s="3" t="s">
        <v>208</v>
      </c>
      <c r="B1367" s="3" t="str">
        <f t="shared" si="450"/>
        <v>E333 HYD Wtrwhl/Trbn, Upper Baker-3</v>
      </c>
      <c r="C1367" s="3" t="s">
        <v>9</v>
      </c>
      <c r="D1367" s="3"/>
      <c r="E1367" s="256">
        <v>43921</v>
      </c>
      <c r="F1367" s="61">
        <v>13128270.76</v>
      </c>
      <c r="G1367" s="300">
        <v>9.6000000000000009E-3</v>
      </c>
      <c r="H1367" s="62">
        <v>10502.619999999999</v>
      </c>
      <c r="I1367" s="276">
        <f t="shared" si="451"/>
        <v>13128270.76</v>
      </c>
      <c r="J1367" s="300">
        <v>9.6000000000000009E-3</v>
      </c>
      <c r="K1367" s="61">
        <f t="shared" si="452"/>
        <v>10502.616608</v>
      </c>
      <c r="L1367" s="62">
        <f t="shared" si="454"/>
        <v>0</v>
      </c>
      <c r="M1367" t="s">
        <v>10</v>
      </c>
      <c r="O1367" s="3" t="str">
        <f t="shared" si="453"/>
        <v>E333</v>
      </c>
      <c r="P1367" s="4"/>
      <c r="Q1367" s="245">
        <f t="shared" si="437"/>
        <v>0</v>
      </c>
      <c r="S1367" s="243"/>
      <c r="T1367" s="243"/>
      <c r="V1367" s="243"/>
      <c r="W1367" s="243"/>
      <c r="Y1367" s="243"/>
    </row>
    <row r="1368" spans="1:25" outlineLevel="2" x14ac:dyDescent="0.25">
      <c r="A1368" s="3" t="s">
        <v>208</v>
      </c>
      <c r="B1368" s="3" t="str">
        <f t="shared" si="450"/>
        <v>E333 HYD Wtrwhl/Trbn, Upper Baker-4</v>
      </c>
      <c r="C1368" s="3" t="s">
        <v>9</v>
      </c>
      <c r="D1368" s="3"/>
      <c r="E1368" s="256">
        <v>43951</v>
      </c>
      <c r="F1368" s="61">
        <v>13128270.76</v>
      </c>
      <c r="G1368" s="300">
        <v>9.6000000000000009E-3</v>
      </c>
      <c r="H1368" s="62">
        <v>10502.619999999999</v>
      </c>
      <c r="I1368" s="276">
        <f t="shared" si="451"/>
        <v>13128270.76</v>
      </c>
      <c r="J1368" s="300">
        <v>9.6000000000000009E-3</v>
      </c>
      <c r="K1368" s="61">
        <f t="shared" si="452"/>
        <v>10502.616608</v>
      </c>
      <c r="L1368" s="62">
        <f t="shared" si="454"/>
        <v>0</v>
      </c>
      <c r="M1368" t="s">
        <v>10</v>
      </c>
      <c r="O1368" s="3" t="str">
        <f t="shared" si="453"/>
        <v>E333</v>
      </c>
      <c r="P1368" s="4"/>
      <c r="Q1368" s="245">
        <f t="shared" si="437"/>
        <v>0</v>
      </c>
      <c r="S1368" s="243"/>
      <c r="T1368" s="243"/>
      <c r="V1368" s="243"/>
      <c r="W1368" s="243"/>
      <c r="Y1368" s="243"/>
    </row>
    <row r="1369" spans="1:25" outlineLevel="2" x14ac:dyDescent="0.25">
      <c r="A1369" s="3" t="s">
        <v>208</v>
      </c>
      <c r="B1369" s="3" t="str">
        <f t="shared" si="450"/>
        <v>E333 HYD Wtrwhl/Trbn, Upper Baker-5</v>
      </c>
      <c r="C1369" s="3" t="s">
        <v>9</v>
      </c>
      <c r="D1369" s="3"/>
      <c r="E1369" s="256">
        <v>43982</v>
      </c>
      <c r="F1369" s="61">
        <v>13128270.76</v>
      </c>
      <c r="G1369" s="300">
        <v>9.6000000000000009E-3</v>
      </c>
      <c r="H1369" s="62">
        <v>10502.619999999999</v>
      </c>
      <c r="I1369" s="276">
        <f t="shared" si="451"/>
        <v>13128270.76</v>
      </c>
      <c r="J1369" s="300">
        <v>9.6000000000000009E-3</v>
      </c>
      <c r="K1369" s="61">
        <f t="shared" si="452"/>
        <v>10502.616608</v>
      </c>
      <c r="L1369" s="62">
        <f t="shared" si="454"/>
        <v>0</v>
      </c>
      <c r="M1369" t="s">
        <v>10</v>
      </c>
      <c r="O1369" s="3" t="str">
        <f t="shared" si="453"/>
        <v>E333</v>
      </c>
      <c r="P1369" s="4"/>
      <c r="Q1369" s="245">
        <f t="shared" si="437"/>
        <v>0</v>
      </c>
      <c r="S1369" s="243"/>
      <c r="T1369" s="243"/>
      <c r="V1369" s="243"/>
      <c r="W1369" s="243"/>
      <c r="Y1369" s="243"/>
    </row>
    <row r="1370" spans="1:25" outlineLevel="2" x14ac:dyDescent="0.25">
      <c r="A1370" s="3" t="s">
        <v>208</v>
      </c>
      <c r="B1370" s="3" t="str">
        <f t="shared" si="450"/>
        <v>E333 HYD Wtrwhl/Trbn, Upper Baker-6</v>
      </c>
      <c r="C1370" s="3" t="s">
        <v>9</v>
      </c>
      <c r="D1370" s="3"/>
      <c r="E1370" s="256">
        <v>44012</v>
      </c>
      <c r="F1370" s="61">
        <v>13128270.76</v>
      </c>
      <c r="G1370" s="300">
        <v>9.6000000000000009E-3</v>
      </c>
      <c r="H1370" s="62">
        <v>10502.619999999999</v>
      </c>
      <c r="I1370" s="276">
        <f t="shared" si="451"/>
        <v>13128270.76</v>
      </c>
      <c r="J1370" s="300">
        <v>9.6000000000000009E-3</v>
      </c>
      <c r="K1370" s="61">
        <f t="shared" si="452"/>
        <v>10502.616608</v>
      </c>
      <c r="L1370" s="62">
        <f t="shared" si="454"/>
        <v>0</v>
      </c>
      <c r="M1370" t="s">
        <v>10</v>
      </c>
      <c r="O1370" s="3" t="str">
        <f t="shared" si="453"/>
        <v>E333</v>
      </c>
      <c r="P1370" s="4"/>
      <c r="Q1370" s="245">
        <f t="shared" si="437"/>
        <v>13128270.76</v>
      </c>
      <c r="S1370" s="243">
        <f>AVERAGE(F1359:F1370)-F1370</f>
        <v>0</v>
      </c>
      <c r="T1370" s="243">
        <f>AVERAGE(I1359:I1370)-I1370</f>
        <v>0</v>
      </c>
      <c r="V1370" s="243"/>
      <c r="W1370" s="243"/>
      <c r="Y1370" s="243"/>
    </row>
    <row r="1371" spans="1:25" ht="16.350000000000001" customHeight="1" outlineLevel="1" thickBot="1" x14ac:dyDescent="0.3">
      <c r="A1371" s="5" t="s">
        <v>209</v>
      </c>
      <c r="C1371" s="14" t="s">
        <v>153</v>
      </c>
      <c r="E1371" s="255" t="s">
        <v>5</v>
      </c>
      <c r="F1371" s="8"/>
      <c r="G1371" s="299"/>
      <c r="H1371" s="264">
        <f>SUBTOTAL(9,H1359:H1370)</f>
        <v>126031.43999999996</v>
      </c>
      <c r="I1371" s="275"/>
      <c r="J1371" s="299"/>
      <c r="K1371" s="25">
        <f>SUBTOTAL(9,K1359:K1370)</f>
        <v>126031.39929599997</v>
      </c>
      <c r="L1371" s="264">
        <f>SUBTOTAL(9,L1359:L1370)</f>
        <v>0</v>
      </c>
      <c r="O1371" s="3" t="str">
        <f>LEFT(A1371,5)</f>
        <v xml:space="preserve">E333 </v>
      </c>
      <c r="P1371" s="4">
        <f>-L1371</f>
        <v>0</v>
      </c>
      <c r="Q1371" s="245">
        <f t="shared" si="437"/>
        <v>0</v>
      </c>
      <c r="S1371" s="243"/>
    </row>
    <row r="1372" spans="1:25" ht="15.75" outlineLevel="2" thickTop="1" x14ac:dyDescent="0.25">
      <c r="A1372" s="3" t="s">
        <v>210</v>
      </c>
      <c r="B1372" s="3" t="str">
        <f t="shared" ref="B1372:B1383" si="455">CONCATENATE(A1372,"-",MONTH(E1372))</f>
        <v>E334 HYD Accessory, LB-2013-7</v>
      </c>
      <c r="C1372" s="3" t="s">
        <v>9</v>
      </c>
      <c r="D1372" s="3"/>
      <c r="E1372" s="256">
        <v>43676</v>
      </c>
      <c r="F1372" s="61">
        <v>13539297.01</v>
      </c>
      <c r="G1372" s="300">
        <v>2.2099999999999998E-2</v>
      </c>
      <c r="H1372" s="62">
        <v>24934.87</v>
      </c>
      <c r="I1372" s="276">
        <f t="shared" ref="I1372:I1383" si="456">VLOOKUP(CONCATENATE(A1372,"-6"),$B$8:$F$2996,5,FALSE)</f>
        <v>13539297.01</v>
      </c>
      <c r="J1372" s="300">
        <v>2.2099999999999998E-2</v>
      </c>
      <c r="K1372" s="59">
        <f t="shared" ref="K1372:K1383" si="457">I1372*J1372/12</f>
        <v>24934.871993416662</v>
      </c>
      <c r="L1372" s="62">
        <f t="shared" si="454"/>
        <v>0</v>
      </c>
      <c r="M1372" t="s">
        <v>10</v>
      </c>
      <c r="O1372" s="3" t="str">
        <f t="shared" ref="O1372:O1383" si="458">LEFT(A1372,4)</f>
        <v>E334</v>
      </c>
      <c r="P1372" s="4"/>
      <c r="Q1372" s="245">
        <f t="shared" si="437"/>
        <v>0</v>
      </c>
      <c r="S1372" s="243"/>
      <c r="T1372" s="243"/>
      <c r="V1372" s="243"/>
      <c r="W1372" s="243"/>
      <c r="Y1372" s="243"/>
    </row>
    <row r="1373" spans="1:25" outlineLevel="2" x14ac:dyDescent="0.25">
      <c r="A1373" s="3" t="s">
        <v>210</v>
      </c>
      <c r="B1373" s="3" t="str">
        <f t="shared" si="455"/>
        <v>E334 HYD Accessory, LB-2013-8</v>
      </c>
      <c r="C1373" s="3" t="s">
        <v>9</v>
      </c>
      <c r="D1373" s="3"/>
      <c r="E1373" s="256">
        <v>43708</v>
      </c>
      <c r="F1373" s="61">
        <v>13539297.01</v>
      </c>
      <c r="G1373" s="300">
        <v>2.2099999999999998E-2</v>
      </c>
      <c r="H1373" s="62">
        <v>24934.87</v>
      </c>
      <c r="I1373" s="276">
        <f t="shared" si="456"/>
        <v>13539297.01</v>
      </c>
      <c r="J1373" s="300">
        <v>2.2099999999999998E-2</v>
      </c>
      <c r="K1373" s="61">
        <f t="shared" si="457"/>
        <v>24934.871993416662</v>
      </c>
      <c r="L1373" s="62">
        <f t="shared" si="454"/>
        <v>0</v>
      </c>
      <c r="M1373" t="s">
        <v>10</v>
      </c>
      <c r="O1373" s="3" t="str">
        <f t="shared" si="458"/>
        <v>E334</v>
      </c>
      <c r="P1373" s="4"/>
      <c r="Q1373" s="245">
        <f t="shared" si="437"/>
        <v>0</v>
      </c>
      <c r="S1373" s="243"/>
      <c r="T1373" s="243"/>
      <c r="V1373" s="243"/>
      <c r="W1373" s="243"/>
      <c r="Y1373" s="243"/>
    </row>
    <row r="1374" spans="1:25" outlineLevel="2" x14ac:dyDescent="0.25">
      <c r="A1374" s="3" t="s">
        <v>210</v>
      </c>
      <c r="B1374" s="3" t="str">
        <f t="shared" si="455"/>
        <v>E334 HYD Accessory, LB-2013-9</v>
      </c>
      <c r="C1374" s="3" t="s">
        <v>9</v>
      </c>
      <c r="D1374" s="3"/>
      <c r="E1374" s="256">
        <v>43738</v>
      </c>
      <c r="F1374" s="61">
        <v>13539297.01</v>
      </c>
      <c r="G1374" s="300">
        <v>2.2099999999999998E-2</v>
      </c>
      <c r="H1374" s="62">
        <v>24934.87</v>
      </c>
      <c r="I1374" s="276">
        <f t="shared" si="456"/>
        <v>13539297.01</v>
      </c>
      <c r="J1374" s="300">
        <v>2.2099999999999998E-2</v>
      </c>
      <c r="K1374" s="61">
        <f t="shared" si="457"/>
        <v>24934.871993416662</v>
      </c>
      <c r="L1374" s="62">
        <f t="shared" si="454"/>
        <v>0</v>
      </c>
      <c r="M1374" t="s">
        <v>10</v>
      </c>
      <c r="O1374" s="3" t="str">
        <f t="shared" si="458"/>
        <v>E334</v>
      </c>
      <c r="P1374" s="4"/>
      <c r="Q1374" s="245">
        <f t="shared" si="437"/>
        <v>0</v>
      </c>
      <c r="S1374" s="243"/>
      <c r="T1374" s="243"/>
      <c r="V1374" s="243"/>
      <c r="W1374" s="243"/>
      <c r="Y1374" s="243"/>
    </row>
    <row r="1375" spans="1:25" outlineLevel="2" x14ac:dyDescent="0.25">
      <c r="A1375" s="3" t="s">
        <v>210</v>
      </c>
      <c r="B1375" s="3" t="str">
        <f t="shared" si="455"/>
        <v>E334 HYD Accessory, LB-2013-10</v>
      </c>
      <c r="C1375" s="3" t="s">
        <v>9</v>
      </c>
      <c r="D1375" s="3"/>
      <c r="E1375" s="256">
        <v>43769</v>
      </c>
      <c r="F1375" s="61">
        <v>13539297.01</v>
      </c>
      <c r="G1375" s="300">
        <v>2.2099999999999998E-2</v>
      </c>
      <c r="H1375" s="62">
        <v>24934.87</v>
      </c>
      <c r="I1375" s="276">
        <f t="shared" si="456"/>
        <v>13539297.01</v>
      </c>
      <c r="J1375" s="300">
        <v>2.2099999999999998E-2</v>
      </c>
      <c r="K1375" s="61">
        <f t="shared" si="457"/>
        <v>24934.871993416662</v>
      </c>
      <c r="L1375" s="62">
        <f t="shared" si="454"/>
        <v>0</v>
      </c>
      <c r="M1375" t="s">
        <v>10</v>
      </c>
      <c r="O1375" s="3" t="str">
        <f t="shared" si="458"/>
        <v>E334</v>
      </c>
      <c r="P1375" s="4"/>
      <c r="Q1375" s="245">
        <f t="shared" si="437"/>
        <v>0</v>
      </c>
      <c r="S1375" s="243"/>
      <c r="T1375" s="243"/>
      <c r="V1375" s="243"/>
      <c r="W1375" s="243"/>
      <c r="Y1375" s="243"/>
    </row>
    <row r="1376" spans="1:25" outlineLevel="2" x14ac:dyDescent="0.25">
      <c r="A1376" s="3" t="s">
        <v>210</v>
      </c>
      <c r="B1376" s="3" t="str">
        <f t="shared" si="455"/>
        <v>E334 HYD Accessory, LB-2013-11</v>
      </c>
      <c r="C1376" s="3" t="s">
        <v>9</v>
      </c>
      <c r="D1376" s="3"/>
      <c r="E1376" s="256">
        <v>43799</v>
      </c>
      <c r="F1376" s="61">
        <v>13539297.01</v>
      </c>
      <c r="G1376" s="300">
        <v>2.2099999999999998E-2</v>
      </c>
      <c r="H1376" s="62">
        <v>24934.87</v>
      </c>
      <c r="I1376" s="276">
        <f t="shared" si="456"/>
        <v>13539297.01</v>
      </c>
      <c r="J1376" s="300">
        <v>2.2099999999999998E-2</v>
      </c>
      <c r="K1376" s="61">
        <f t="shared" si="457"/>
        <v>24934.871993416662</v>
      </c>
      <c r="L1376" s="62">
        <f t="shared" si="454"/>
        <v>0</v>
      </c>
      <c r="M1376" t="s">
        <v>10</v>
      </c>
      <c r="O1376" s="3" t="str">
        <f t="shared" si="458"/>
        <v>E334</v>
      </c>
      <c r="P1376" s="4"/>
      <c r="Q1376" s="245">
        <f t="shared" ref="Q1376:Q1439" si="459">IF(E1376=DATE(2020,6,30),I1376,0)</f>
        <v>0</v>
      </c>
      <c r="S1376" s="243"/>
      <c r="T1376" s="243"/>
      <c r="V1376" s="243"/>
      <c r="W1376" s="243"/>
      <c r="Y1376" s="243"/>
    </row>
    <row r="1377" spans="1:25" outlineLevel="2" x14ac:dyDescent="0.25">
      <c r="A1377" s="3" t="s">
        <v>210</v>
      </c>
      <c r="B1377" s="3" t="str">
        <f t="shared" si="455"/>
        <v>E334 HYD Accessory, LB-2013-12</v>
      </c>
      <c r="C1377" s="3" t="s">
        <v>9</v>
      </c>
      <c r="D1377" s="3"/>
      <c r="E1377" s="256">
        <v>43830</v>
      </c>
      <c r="F1377" s="61">
        <v>13539297.01</v>
      </c>
      <c r="G1377" s="300">
        <v>2.2099999999999998E-2</v>
      </c>
      <c r="H1377" s="62">
        <v>24934.87</v>
      </c>
      <c r="I1377" s="276">
        <f t="shared" si="456"/>
        <v>13539297.01</v>
      </c>
      <c r="J1377" s="300">
        <v>2.2099999999999998E-2</v>
      </c>
      <c r="K1377" s="61">
        <f t="shared" si="457"/>
        <v>24934.871993416662</v>
      </c>
      <c r="L1377" s="62">
        <f t="shared" si="454"/>
        <v>0</v>
      </c>
      <c r="M1377" t="s">
        <v>10</v>
      </c>
      <c r="O1377" s="3" t="str">
        <f t="shared" si="458"/>
        <v>E334</v>
      </c>
      <c r="P1377" s="4"/>
      <c r="Q1377" s="245">
        <f t="shared" si="459"/>
        <v>0</v>
      </c>
      <c r="S1377" s="243"/>
      <c r="T1377" s="243"/>
      <c r="V1377" s="243"/>
      <c r="W1377" s="243"/>
      <c r="Y1377" s="243"/>
    </row>
    <row r="1378" spans="1:25" outlineLevel="2" x14ac:dyDescent="0.25">
      <c r="A1378" s="3" t="s">
        <v>210</v>
      </c>
      <c r="B1378" s="3" t="str">
        <f t="shared" si="455"/>
        <v>E334 HYD Accessory, LB-2013-1</v>
      </c>
      <c r="C1378" s="3" t="s">
        <v>9</v>
      </c>
      <c r="D1378" s="3"/>
      <c r="E1378" s="256">
        <v>43861</v>
      </c>
      <c r="F1378" s="61">
        <v>13539297.01</v>
      </c>
      <c r="G1378" s="300">
        <v>2.2099999999999998E-2</v>
      </c>
      <c r="H1378" s="62">
        <v>24934.87</v>
      </c>
      <c r="I1378" s="276">
        <f t="shared" si="456"/>
        <v>13539297.01</v>
      </c>
      <c r="J1378" s="300">
        <v>2.2099999999999998E-2</v>
      </c>
      <c r="K1378" s="61">
        <f t="shared" si="457"/>
        <v>24934.871993416662</v>
      </c>
      <c r="L1378" s="62">
        <f t="shared" si="454"/>
        <v>0</v>
      </c>
      <c r="M1378" t="s">
        <v>10</v>
      </c>
      <c r="O1378" s="3" t="str">
        <f t="shared" si="458"/>
        <v>E334</v>
      </c>
      <c r="P1378" s="4"/>
      <c r="Q1378" s="245">
        <f t="shared" si="459"/>
        <v>0</v>
      </c>
      <c r="S1378" s="243"/>
      <c r="T1378" s="243"/>
      <c r="V1378" s="243"/>
      <c r="W1378" s="243"/>
      <c r="Y1378" s="243"/>
    </row>
    <row r="1379" spans="1:25" outlineLevel="2" x14ac:dyDescent="0.25">
      <c r="A1379" s="3" t="s">
        <v>210</v>
      </c>
      <c r="B1379" s="3" t="str">
        <f t="shared" si="455"/>
        <v>E334 HYD Accessory, LB-2013-2</v>
      </c>
      <c r="C1379" s="3" t="s">
        <v>9</v>
      </c>
      <c r="D1379" s="3"/>
      <c r="E1379" s="256">
        <v>43889</v>
      </c>
      <c r="F1379" s="61">
        <v>13539297.01</v>
      </c>
      <c r="G1379" s="300">
        <v>2.2099999999999998E-2</v>
      </c>
      <c r="H1379" s="62">
        <v>24934.87</v>
      </c>
      <c r="I1379" s="276">
        <f t="shared" si="456"/>
        <v>13539297.01</v>
      </c>
      <c r="J1379" s="300">
        <v>2.2099999999999998E-2</v>
      </c>
      <c r="K1379" s="61">
        <f t="shared" si="457"/>
        <v>24934.871993416662</v>
      </c>
      <c r="L1379" s="62">
        <f t="shared" si="454"/>
        <v>0</v>
      </c>
      <c r="M1379" t="s">
        <v>10</v>
      </c>
      <c r="O1379" s="3" t="str">
        <f t="shared" si="458"/>
        <v>E334</v>
      </c>
      <c r="P1379" s="4"/>
      <c r="Q1379" s="245">
        <f t="shared" si="459"/>
        <v>0</v>
      </c>
      <c r="S1379" s="243"/>
      <c r="T1379" s="243"/>
      <c r="V1379" s="243"/>
      <c r="W1379" s="243"/>
      <c r="Y1379" s="243"/>
    </row>
    <row r="1380" spans="1:25" outlineLevel="2" x14ac:dyDescent="0.25">
      <c r="A1380" s="3" t="s">
        <v>210</v>
      </c>
      <c r="B1380" s="3" t="str">
        <f t="shared" si="455"/>
        <v>E334 HYD Accessory, LB-2013-3</v>
      </c>
      <c r="C1380" s="3" t="s">
        <v>9</v>
      </c>
      <c r="D1380" s="3"/>
      <c r="E1380" s="256">
        <v>43921</v>
      </c>
      <c r="F1380" s="61">
        <v>13539297.01</v>
      </c>
      <c r="G1380" s="300">
        <v>2.2099999999999998E-2</v>
      </c>
      <c r="H1380" s="62">
        <v>24934.87</v>
      </c>
      <c r="I1380" s="276">
        <f t="shared" si="456"/>
        <v>13539297.01</v>
      </c>
      <c r="J1380" s="300">
        <v>2.2099999999999998E-2</v>
      </c>
      <c r="K1380" s="61">
        <f t="shared" si="457"/>
        <v>24934.871993416662</v>
      </c>
      <c r="L1380" s="62">
        <f t="shared" si="454"/>
        <v>0</v>
      </c>
      <c r="M1380" t="s">
        <v>10</v>
      </c>
      <c r="O1380" s="3" t="str">
        <f t="shared" si="458"/>
        <v>E334</v>
      </c>
      <c r="P1380" s="4"/>
      <c r="Q1380" s="245">
        <f t="shared" si="459"/>
        <v>0</v>
      </c>
      <c r="S1380" s="243"/>
      <c r="T1380" s="243"/>
      <c r="V1380" s="243"/>
      <c r="W1380" s="243"/>
      <c r="Y1380" s="243"/>
    </row>
    <row r="1381" spans="1:25" outlineLevel="2" x14ac:dyDescent="0.25">
      <c r="A1381" s="3" t="s">
        <v>210</v>
      </c>
      <c r="B1381" s="3" t="str">
        <f t="shared" si="455"/>
        <v>E334 HYD Accessory, LB-2013-4</v>
      </c>
      <c r="C1381" s="3" t="s">
        <v>9</v>
      </c>
      <c r="D1381" s="3"/>
      <c r="E1381" s="256">
        <v>43951</v>
      </c>
      <c r="F1381" s="61">
        <v>13539297.01</v>
      </c>
      <c r="G1381" s="300">
        <v>2.2099999999999998E-2</v>
      </c>
      <c r="H1381" s="62">
        <v>24934.87</v>
      </c>
      <c r="I1381" s="276">
        <f t="shared" si="456"/>
        <v>13539297.01</v>
      </c>
      <c r="J1381" s="300">
        <v>2.2099999999999998E-2</v>
      </c>
      <c r="K1381" s="61">
        <f t="shared" si="457"/>
        <v>24934.871993416662</v>
      </c>
      <c r="L1381" s="62">
        <f t="shared" si="454"/>
        <v>0</v>
      </c>
      <c r="M1381" t="s">
        <v>10</v>
      </c>
      <c r="O1381" s="3" t="str">
        <f t="shared" si="458"/>
        <v>E334</v>
      </c>
      <c r="P1381" s="4"/>
      <c r="Q1381" s="245">
        <f t="shared" si="459"/>
        <v>0</v>
      </c>
      <c r="S1381" s="243"/>
      <c r="T1381" s="243"/>
      <c r="V1381" s="243"/>
      <c r="W1381" s="243"/>
      <c r="Y1381" s="243"/>
    </row>
    <row r="1382" spans="1:25" outlineLevel="2" x14ac:dyDescent="0.25">
      <c r="A1382" s="3" t="s">
        <v>210</v>
      </c>
      <c r="B1382" s="3" t="str">
        <f t="shared" si="455"/>
        <v>E334 HYD Accessory, LB-2013-5</v>
      </c>
      <c r="C1382" s="3" t="s">
        <v>9</v>
      </c>
      <c r="D1382" s="3"/>
      <c r="E1382" s="256">
        <v>43982</v>
      </c>
      <c r="F1382" s="61">
        <v>13539297.01</v>
      </c>
      <c r="G1382" s="300">
        <v>2.2099999999999998E-2</v>
      </c>
      <c r="H1382" s="62">
        <v>24934.87</v>
      </c>
      <c r="I1382" s="276">
        <f t="shared" si="456"/>
        <v>13539297.01</v>
      </c>
      <c r="J1382" s="300">
        <v>2.2099999999999998E-2</v>
      </c>
      <c r="K1382" s="61">
        <f t="shared" si="457"/>
        <v>24934.871993416662</v>
      </c>
      <c r="L1382" s="62">
        <f t="shared" si="454"/>
        <v>0</v>
      </c>
      <c r="M1382" t="s">
        <v>10</v>
      </c>
      <c r="O1382" s="3" t="str">
        <f t="shared" si="458"/>
        <v>E334</v>
      </c>
      <c r="P1382" s="4"/>
      <c r="Q1382" s="245">
        <f t="shared" si="459"/>
        <v>0</v>
      </c>
      <c r="S1382" s="243"/>
      <c r="T1382" s="243"/>
      <c r="V1382" s="243"/>
      <c r="W1382" s="243"/>
      <c r="Y1382" s="243"/>
    </row>
    <row r="1383" spans="1:25" outlineLevel="2" x14ac:dyDescent="0.25">
      <c r="A1383" s="3" t="s">
        <v>210</v>
      </c>
      <c r="B1383" s="3" t="str">
        <f t="shared" si="455"/>
        <v>E334 HYD Accessory, LB-2013-6</v>
      </c>
      <c r="C1383" s="3" t="s">
        <v>9</v>
      </c>
      <c r="D1383" s="3"/>
      <c r="E1383" s="256">
        <v>44012</v>
      </c>
      <c r="F1383" s="61">
        <v>13539297.01</v>
      </c>
      <c r="G1383" s="300">
        <v>2.2099999999999998E-2</v>
      </c>
      <c r="H1383" s="62">
        <v>24934.87</v>
      </c>
      <c r="I1383" s="276">
        <f t="shared" si="456"/>
        <v>13539297.01</v>
      </c>
      <c r="J1383" s="300">
        <v>2.2099999999999998E-2</v>
      </c>
      <c r="K1383" s="61">
        <f t="shared" si="457"/>
        <v>24934.871993416662</v>
      </c>
      <c r="L1383" s="62">
        <f t="shared" si="454"/>
        <v>0</v>
      </c>
      <c r="M1383" t="s">
        <v>10</v>
      </c>
      <c r="O1383" s="3" t="str">
        <f t="shared" si="458"/>
        <v>E334</v>
      </c>
      <c r="P1383" s="4"/>
      <c r="Q1383" s="245">
        <f t="shared" si="459"/>
        <v>13539297.01</v>
      </c>
      <c r="S1383" s="243">
        <f>AVERAGE(F1372:F1383)-F1383</f>
        <v>0</v>
      </c>
      <c r="T1383" s="243">
        <f>AVERAGE(I1372:I1383)-I1383</f>
        <v>0</v>
      </c>
      <c r="V1383" s="243"/>
      <c r="W1383" s="243"/>
      <c r="Y1383" s="243"/>
    </row>
    <row r="1384" spans="1:25" ht="15.75" outlineLevel="1" thickBot="1" x14ac:dyDescent="0.3">
      <c r="A1384" s="5" t="s">
        <v>211</v>
      </c>
      <c r="C1384" s="14" t="s">
        <v>153</v>
      </c>
      <c r="E1384" s="255" t="s">
        <v>5</v>
      </c>
      <c r="F1384" s="8"/>
      <c r="G1384" s="299"/>
      <c r="H1384" s="264">
        <f>SUBTOTAL(9,H1372:H1383)</f>
        <v>299218.44</v>
      </c>
      <c r="I1384" s="275"/>
      <c r="J1384" s="299"/>
      <c r="K1384" s="25">
        <f>SUBTOTAL(9,K1372:K1383)</f>
        <v>299218.46392099996</v>
      </c>
      <c r="L1384" s="264">
        <f>SUBTOTAL(9,L1372:L1383)</f>
        <v>0</v>
      </c>
      <c r="O1384" s="3" t="str">
        <f>LEFT(A1384,5)</f>
        <v xml:space="preserve">E334 </v>
      </c>
      <c r="P1384" s="4">
        <f>-L1384</f>
        <v>0</v>
      </c>
      <c r="Q1384" s="245">
        <f t="shared" si="459"/>
        <v>0</v>
      </c>
      <c r="S1384" s="243"/>
    </row>
    <row r="1385" spans="1:25" ht="15.75" outlineLevel="2" thickTop="1" x14ac:dyDescent="0.25">
      <c r="A1385" s="3" t="s">
        <v>212</v>
      </c>
      <c r="B1385" s="3" t="str">
        <f t="shared" ref="B1385:B1396" si="460">CONCATENATE(A1385,"-",MONTH(E1385))</f>
        <v>E334 HYD Accessory, Lower Baker-7</v>
      </c>
      <c r="C1385" s="3" t="s">
        <v>9</v>
      </c>
      <c r="D1385" s="3"/>
      <c r="E1385" s="256">
        <v>43676</v>
      </c>
      <c r="F1385" s="61">
        <v>2038901.46</v>
      </c>
      <c r="G1385" s="300">
        <v>2.2099999999999998E-2</v>
      </c>
      <c r="H1385" s="62">
        <v>3754.98</v>
      </c>
      <c r="I1385" s="276">
        <f t="shared" ref="I1385:I1396" si="461">VLOOKUP(CONCATENATE(A1385,"-6"),$B$8:$F$2996,5,FALSE)</f>
        <v>2038901.46</v>
      </c>
      <c r="J1385" s="300">
        <v>2.2099999999999998E-2</v>
      </c>
      <c r="K1385" s="59">
        <f t="shared" ref="K1385:K1396" si="462">I1385*J1385/12</f>
        <v>3754.9768554999996</v>
      </c>
      <c r="L1385" s="62">
        <f t="shared" si="454"/>
        <v>0</v>
      </c>
      <c r="M1385" t="s">
        <v>10</v>
      </c>
      <c r="O1385" s="3" t="str">
        <f t="shared" ref="O1385:O1396" si="463">LEFT(A1385,4)</f>
        <v>E334</v>
      </c>
      <c r="P1385" s="4"/>
      <c r="Q1385" s="245">
        <f t="shared" si="459"/>
        <v>0</v>
      </c>
      <c r="S1385" s="243"/>
      <c r="T1385" s="243"/>
      <c r="V1385" s="243"/>
      <c r="W1385" s="243"/>
      <c r="Y1385" s="243"/>
    </row>
    <row r="1386" spans="1:25" outlineLevel="2" x14ac:dyDescent="0.25">
      <c r="A1386" s="3" t="s">
        <v>212</v>
      </c>
      <c r="B1386" s="3" t="str">
        <f t="shared" si="460"/>
        <v>E334 HYD Accessory, Lower Baker-8</v>
      </c>
      <c r="C1386" s="3" t="s">
        <v>9</v>
      </c>
      <c r="D1386" s="3"/>
      <c r="E1386" s="256">
        <v>43708</v>
      </c>
      <c r="F1386" s="61">
        <v>2038901.46</v>
      </c>
      <c r="G1386" s="300">
        <v>2.2099999999999998E-2</v>
      </c>
      <c r="H1386" s="62">
        <v>3754.98</v>
      </c>
      <c r="I1386" s="276">
        <f t="shared" si="461"/>
        <v>2038901.46</v>
      </c>
      <c r="J1386" s="300">
        <v>2.2099999999999998E-2</v>
      </c>
      <c r="K1386" s="61">
        <f t="shared" si="462"/>
        <v>3754.9768554999996</v>
      </c>
      <c r="L1386" s="62">
        <f t="shared" si="454"/>
        <v>0</v>
      </c>
      <c r="M1386" t="s">
        <v>10</v>
      </c>
      <c r="O1386" s="3" t="str">
        <f t="shared" si="463"/>
        <v>E334</v>
      </c>
      <c r="P1386" s="4"/>
      <c r="Q1386" s="245">
        <f t="shared" si="459"/>
        <v>0</v>
      </c>
      <c r="S1386" s="243"/>
      <c r="T1386" s="243"/>
      <c r="V1386" s="243"/>
      <c r="W1386" s="243"/>
      <c r="Y1386" s="243"/>
    </row>
    <row r="1387" spans="1:25" outlineLevel="2" x14ac:dyDescent="0.25">
      <c r="A1387" s="3" t="s">
        <v>212</v>
      </c>
      <c r="B1387" s="3" t="str">
        <f t="shared" si="460"/>
        <v>E334 HYD Accessory, Lower Baker-9</v>
      </c>
      <c r="C1387" s="3" t="s">
        <v>9</v>
      </c>
      <c r="D1387" s="3"/>
      <c r="E1387" s="256">
        <v>43738</v>
      </c>
      <c r="F1387" s="61">
        <v>2038901.46</v>
      </c>
      <c r="G1387" s="300">
        <v>2.2099999999999998E-2</v>
      </c>
      <c r="H1387" s="62">
        <v>3754.98</v>
      </c>
      <c r="I1387" s="276">
        <f t="shared" si="461"/>
        <v>2038901.46</v>
      </c>
      <c r="J1387" s="300">
        <v>2.2099999999999998E-2</v>
      </c>
      <c r="K1387" s="61">
        <f t="shared" si="462"/>
        <v>3754.9768554999996</v>
      </c>
      <c r="L1387" s="62">
        <f t="shared" si="454"/>
        <v>0</v>
      </c>
      <c r="M1387" t="s">
        <v>10</v>
      </c>
      <c r="O1387" s="3" t="str">
        <f t="shared" si="463"/>
        <v>E334</v>
      </c>
      <c r="P1387" s="4"/>
      <c r="Q1387" s="245">
        <f t="shared" si="459"/>
        <v>0</v>
      </c>
      <c r="S1387" s="243"/>
      <c r="T1387" s="243"/>
      <c r="V1387" s="243"/>
      <c r="W1387" s="243"/>
      <c r="Y1387" s="243"/>
    </row>
    <row r="1388" spans="1:25" outlineLevel="2" x14ac:dyDescent="0.25">
      <c r="A1388" s="3" t="s">
        <v>212</v>
      </c>
      <c r="B1388" s="3" t="str">
        <f t="shared" si="460"/>
        <v>E334 HYD Accessory, Lower Baker-10</v>
      </c>
      <c r="C1388" s="3" t="s">
        <v>9</v>
      </c>
      <c r="D1388" s="3"/>
      <c r="E1388" s="256">
        <v>43769</v>
      </c>
      <c r="F1388" s="61">
        <v>2038901.46</v>
      </c>
      <c r="G1388" s="300">
        <v>2.2099999999999998E-2</v>
      </c>
      <c r="H1388" s="62">
        <v>3754.98</v>
      </c>
      <c r="I1388" s="276">
        <f t="shared" si="461"/>
        <v>2038901.46</v>
      </c>
      <c r="J1388" s="300">
        <v>2.2099999999999998E-2</v>
      </c>
      <c r="K1388" s="61">
        <f t="shared" si="462"/>
        <v>3754.9768554999996</v>
      </c>
      <c r="L1388" s="62">
        <f t="shared" si="454"/>
        <v>0</v>
      </c>
      <c r="M1388" t="s">
        <v>10</v>
      </c>
      <c r="O1388" s="3" t="str">
        <f t="shared" si="463"/>
        <v>E334</v>
      </c>
      <c r="P1388" s="4"/>
      <c r="Q1388" s="245">
        <f t="shared" si="459"/>
        <v>0</v>
      </c>
      <c r="S1388" s="243"/>
      <c r="T1388" s="243"/>
      <c r="V1388" s="243"/>
      <c r="W1388" s="243"/>
      <c r="Y1388" s="243"/>
    </row>
    <row r="1389" spans="1:25" outlineLevel="2" x14ac:dyDescent="0.25">
      <c r="A1389" s="3" t="s">
        <v>212</v>
      </c>
      <c r="B1389" s="3" t="str">
        <f t="shared" si="460"/>
        <v>E334 HYD Accessory, Lower Baker-11</v>
      </c>
      <c r="C1389" s="3" t="s">
        <v>9</v>
      </c>
      <c r="D1389" s="3"/>
      <c r="E1389" s="256">
        <v>43799</v>
      </c>
      <c r="F1389" s="61">
        <v>2038901.46</v>
      </c>
      <c r="G1389" s="300">
        <v>2.2099999999999998E-2</v>
      </c>
      <c r="H1389" s="62">
        <v>3754.98</v>
      </c>
      <c r="I1389" s="276">
        <f t="shared" si="461"/>
        <v>2038901.46</v>
      </c>
      <c r="J1389" s="300">
        <v>2.2099999999999998E-2</v>
      </c>
      <c r="K1389" s="61">
        <f t="shared" si="462"/>
        <v>3754.9768554999996</v>
      </c>
      <c r="L1389" s="62">
        <f t="shared" si="454"/>
        <v>0</v>
      </c>
      <c r="M1389" t="s">
        <v>10</v>
      </c>
      <c r="O1389" s="3" t="str">
        <f t="shared" si="463"/>
        <v>E334</v>
      </c>
      <c r="P1389" s="4"/>
      <c r="Q1389" s="245">
        <f t="shared" si="459"/>
        <v>0</v>
      </c>
      <c r="S1389" s="243"/>
      <c r="T1389" s="243"/>
      <c r="V1389" s="243"/>
      <c r="W1389" s="243"/>
      <c r="Y1389" s="243"/>
    </row>
    <row r="1390" spans="1:25" outlineLevel="2" x14ac:dyDescent="0.25">
      <c r="A1390" s="3" t="s">
        <v>212</v>
      </c>
      <c r="B1390" s="3" t="str">
        <f t="shared" si="460"/>
        <v>E334 HYD Accessory, Lower Baker-12</v>
      </c>
      <c r="C1390" s="3" t="s">
        <v>9</v>
      </c>
      <c r="D1390" s="3"/>
      <c r="E1390" s="256">
        <v>43830</v>
      </c>
      <c r="F1390" s="61">
        <v>2038901.46</v>
      </c>
      <c r="G1390" s="300">
        <v>2.2099999999999998E-2</v>
      </c>
      <c r="H1390" s="62">
        <v>3754.98</v>
      </c>
      <c r="I1390" s="276">
        <f t="shared" si="461"/>
        <v>2038901.46</v>
      </c>
      <c r="J1390" s="300">
        <v>2.2099999999999998E-2</v>
      </c>
      <c r="K1390" s="61">
        <f t="shared" si="462"/>
        <v>3754.9768554999996</v>
      </c>
      <c r="L1390" s="62">
        <f t="shared" si="454"/>
        <v>0</v>
      </c>
      <c r="M1390" t="s">
        <v>10</v>
      </c>
      <c r="O1390" s="3" t="str">
        <f t="shared" si="463"/>
        <v>E334</v>
      </c>
      <c r="P1390" s="4"/>
      <c r="Q1390" s="245">
        <f t="shared" si="459"/>
        <v>0</v>
      </c>
      <c r="S1390" s="243"/>
      <c r="T1390" s="243"/>
      <c r="V1390" s="243"/>
      <c r="W1390" s="243"/>
      <c r="Y1390" s="243"/>
    </row>
    <row r="1391" spans="1:25" outlineLevel="2" x14ac:dyDescent="0.25">
      <c r="A1391" s="3" t="s">
        <v>212</v>
      </c>
      <c r="B1391" s="3" t="str">
        <f t="shared" si="460"/>
        <v>E334 HYD Accessory, Lower Baker-1</v>
      </c>
      <c r="C1391" s="3" t="s">
        <v>9</v>
      </c>
      <c r="D1391" s="3"/>
      <c r="E1391" s="256">
        <v>43861</v>
      </c>
      <c r="F1391" s="61">
        <v>2038901.46</v>
      </c>
      <c r="G1391" s="300">
        <v>2.2099999999999998E-2</v>
      </c>
      <c r="H1391" s="62">
        <v>3754.98</v>
      </c>
      <c r="I1391" s="276">
        <f t="shared" si="461"/>
        <v>2038901.46</v>
      </c>
      <c r="J1391" s="300">
        <v>2.2099999999999998E-2</v>
      </c>
      <c r="K1391" s="61">
        <f t="shared" si="462"/>
        <v>3754.9768554999996</v>
      </c>
      <c r="L1391" s="62">
        <f t="shared" si="454"/>
        <v>0</v>
      </c>
      <c r="M1391" t="s">
        <v>10</v>
      </c>
      <c r="O1391" s="3" t="str">
        <f t="shared" si="463"/>
        <v>E334</v>
      </c>
      <c r="P1391" s="4"/>
      <c r="Q1391" s="245">
        <f t="shared" si="459"/>
        <v>0</v>
      </c>
      <c r="S1391" s="243"/>
      <c r="T1391" s="243"/>
      <c r="V1391" s="243"/>
      <c r="W1391" s="243"/>
      <c r="Y1391" s="243"/>
    </row>
    <row r="1392" spans="1:25" outlineLevel="2" x14ac:dyDescent="0.25">
      <c r="A1392" s="3" t="s">
        <v>212</v>
      </c>
      <c r="B1392" s="3" t="str">
        <f t="shared" si="460"/>
        <v>E334 HYD Accessory, Lower Baker-2</v>
      </c>
      <c r="C1392" s="3" t="s">
        <v>9</v>
      </c>
      <c r="D1392" s="3"/>
      <c r="E1392" s="256">
        <v>43889</v>
      </c>
      <c r="F1392" s="61">
        <v>2038901.46</v>
      </c>
      <c r="G1392" s="300">
        <v>2.2099999999999998E-2</v>
      </c>
      <c r="H1392" s="62">
        <v>3754.98</v>
      </c>
      <c r="I1392" s="276">
        <f t="shared" si="461"/>
        <v>2038901.46</v>
      </c>
      <c r="J1392" s="300">
        <v>2.2099999999999998E-2</v>
      </c>
      <c r="K1392" s="61">
        <f t="shared" si="462"/>
        <v>3754.9768554999996</v>
      </c>
      <c r="L1392" s="62">
        <f t="shared" si="454"/>
        <v>0</v>
      </c>
      <c r="M1392" t="s">
        <v>10</v>
      </c>
      <c r="O1392" s="3" t="str">
        <f t="shared" si="463"/>
        <v>E334</v>
      </c>
      <c r="P1392" s="4"/>
      <c r="Q1392" s="245">
        <f t="shared" si="459"/>
        <v>0</v>
      </c>
      <c r="S1392" s="243"/>
      <c r="T1392" s="243"/>
      <c r="V1392" s="243"/>
      <c r="W1392" s="243"/>
      <c r="Y1392" s="243"/>
    </row>
    <row r="1393" spans="1:25" outlineLevel="2" x14ac:dyDescent="0.25">
      <c r="A1393" s="3" t="s">
        <v>212</v>
      </c>
      <c r="B1393" s="3" t="str">
        <f t="shared" si="460"/>
        <v>E334 HYD Accessory, Lower Baker-3</v>
      </c>
      <c r="C1393" s="3" t="s">
        <v>9</v>
      </c>
      <c r="D1393" s="3"/>
      <c r="E1393" s="256">
        <v>43921</v>
      </c>
      <c r="F1393" s="61">
        <v>2038901.46</v>
      </c>
      <c r="G1393" s="300">
        <v>2.2099999999999998E-2</v>
      </c>
      <c r="H1393" s="62">
        <v>3754.98</v>
      </c>
      <c r="I1393" s="276">
        <f t="shared" si="461"/>
        <v>2038901.46</v>
      </c>
      <c r="J1393" s="300">
        <v>2.2099999999999998E-2</v>
      </c>
      <c r="K1393" s="61">
        <f t="shared" si="462"/>
        <v>3754.9768554999996</v>
      </c>
      <c r="L1393" s="62">
        <f t="shared" si="454"/>
        <v>0</v>
      </c>
      <c r="M1393" t="s">
        <v>10</v>
      </c>
      <c r="O1393" s="3" t="str">
        <f t="shared" si="463"/>
        <v>E334</v>
      </c>
      <c r="P1393" s="4"/>
      <c r="Q1393" s="245">
        <f t="shared" si="459"/>
        <v>0</v>
      </c>
      <c r="S1393" s="243"/>
      <c r="T1393" s="243"/>
      <c r="V1393" s="243"/>
      <c r="W1393" s="243"/>
      <c r="Y1393" s="243"/>
    </row>
    <row r="1394" spans="1:25" outlineLevel="2" x14ac:dyDescent="0.25">
      <c r="A1394" s="3" t="s">
        <v>212</v>
      </c>
      <c r="B1394" s="3" t="str">
        <f t="shared" si="460"/>
        <v>E334 HYD Accessory, Lower Baker-4</v>
      </c>
      <c r="C1394" s="3" t="s">
        <v>9</v>
      </c>
      <c r="D1394" s="3"/>
      <c r="E1394" s="256">
        <v>43951</v>
      </c>
      <c r="F1394" s="61">
        <v>2038901.46</v>
      </c>
      <c r="G1394" s="300">
        <v>2.2099999999999998E-2</v>
      </c>
      <c r="H1394" s="62">
        <v>3754.98</v>
      </c>
      <c r="I1394" s="276">
        <f t="shared" si="461"/>
        <v>2038901.46</v>
      </c>
      <c r="J1394" s="300">
        <v>2.2099999999999998E-2</v>
      </c>
      <c r="K1394" s="61">
        <f t="shared" si="462"/>
        <v>3754.9768554999996</v>
      </c>
      <c r="L1394" s="62">
        <f t="shared" si="454"/>
        <v>0</v>
      </c>
      <c r="M1394" t="s">
        <v>10</v>
      </c>
      <c r="O1394" s="3" t="str">
        <f t="shared" si="463"/>
        <v>E334</v>
      </c>
      <c r="P1394" s="4"/>
      <c r="Q1394" s="245">
        <f t="shared" si="459"/>
        <v>0</v>
      </c>
      <c r="S1394" s="243"/>
      <c r="T1394" s="243"/>
      <c r="V1394" s="243"/>
      <c r="W1394" s="243"/>
      <c r="Y1394" s="243"/>
    </row>
    <row r="1395" spans="1:25" outlineLevel="2" x14ac:dyDescent="0.25">
      <c r="A1395" s="3" t="s">
        <v>212</v>
      </c>
      <c r="B1395" s="3" t="str">
        <f t="shared" si="460"/>
        <v>E334 HYD Accessory, Lower Baker-5</v>
      </c>
      <c r="C1395" s="3" t="s">
        <v>9</v>
      </c>
      <c r="D1395" s="3"/>
      <c r="E1395" s="256">
        <v>43982</v>
      </c>
      <c r="F1395" s="61">
        <v>2038901.46</v>
      </c>
      <c r="G1395" s="300">
        <v>2.2099999999999998E-2</v>
      </c>
      <c r="H1395" s="62">
        <v>3754.98</v>
      </c>
      <c r="I1395" s="276">
        <f t="shared" si="461"/>
        <v>2038901.46</v>
      </c>
      <c r="J1395" s="300">
        <v>2.2099999999999998E-2</v>
      </c>
      <c r="K1395" s="61">
        <f t="shared" si="462"/>
        <v>3754.9768554999996</v>
      </c>
      <c r="L1395" s="62">
        <f t="shared" si="454"/>
        <v>0</v>
      </c>
      <c r="M1395" t="s">
        <v>10</v>
      </c>
      <c r="O1395" s="3" t="str">
        <f t="shared" si="463"/>
        <v>E334</v>
      </c>
      <c r="P1395" s="4"/>
      <c r="Q1395" s="245">
        <f t="shared" si="459"/>
        <v>0</v>
      </c>
      <c r="S1395" s="243"/>
      <c r="T1395" s="243"/>
      <c r="V1395" s="243"/>
      <c r="W1395" s="243"/>
      <c r="Y1395" s="243"/>
    </row>
    <row r="1396" spans="1:25" outlineLevel="2" x14ac:dyDescent="0.25">
      <c r="A1396" s="3" t="s">
        <v>212</v>
      </c>
      <c r="B1396" s="3" t="str">
        <f t="shared" si="460"/>
        <v>E334 HYD Accessory, Lower Baker-6</v>
      </c>
      <c r="C1396" s="3" t="s">
        <v>9</v>
      </c>
      <c r="D1396" s="3"/>
      <c r="E1396" s="256">
        <v>44012</v>
      </c>
      <c r="F1396" s="61">
        <v>2038901.46</v>
      </c>
      <c r="G1396" s="300">
        <v>2.2099999999999998E-2</v>
      </c>
      <c r="H1396" s="62">
        <v>3754.98</v>
      </c>
      <c r="I1396" s="276">
        <f t="shared" si="461"/>
        <v>2038901.46</v>
      </c>
      <c r="J1396" s="300">
        <v>2.2099999999999998E-2</v>
      </c>
      <c r="K1396" s="61">
        <f t="shared" si="462"/>
        <v>3754.9768554999996</v>
      </c>
      <c r="L1396" s="62">
        <f t="shared" si="454"/>
        <v>0</v>
      </c>
      <c r="M1396" t="s">
        <v>10</v>
      </c>
      <c r="O1396" s="3" t="str">
        <f t="shared" si="463"/>
        <v>E334</v>
      </c>
      <c r="P1396" s="4"/>
      <c r="Q1396" s="245">
        <f t="shared" si="459"/>
        <v>2038901.46</v>
      </c>
      <c r="S1396" s="243">
        <f>AVERAGE(F1385:F1396)-F1396</f>
        <v>0</v>
      </c>
      <c r="T1396" s="243">
        <f>AVERAGE(I1385:I1396)-I1396</f>
        <v>0</v>
      </c>
      <c r="V1396" s="243"/>
      <c r="W1396" s="243"/>
      <c r="Y1396" s="243"/>
    </row>
    <row r="1397" spans="1:25" ht="15.75" outlineLevel="1" thickBot="1" x14ac:dyDescent="0.3">
      <c r="A1397" s="5" t="s">
        <v>213</v>
      </c>
      <c r="C1397" s="14" t="s">
        <v>153</v>
      </c>
      <c r="E1397" s="255" t="s">
        <v>5</v>
      </c>
      <c r="F1397" s="8"/>
      <c r="G1397" s="299"/>
      <c r="H1397" s="264">
        <f>SUBTOTAL(9,H1385:H1396)</f>
        <v>45059.760000000009</v>
      </c>
      <c r="I1397" s="275"/>
      <c r="J1397" s="299"/>
      <c r="K1397" s="25">
        <f>SUBTOTAL(9,K1385:K1396)</f>
        <v>45059.72226599999</v>
      </c>
      <c r="L1397" s="264">
        <f>SUBTOTAL(9,L1385:L1396)</f>
        <v>0</v>
      </c>
      <c r="O1397" s="3" t="str">
        <f>LEFT(A1397,5)</f>
        <v xml:space="preserve">E334 </v>
      </c>
      <c r="P1397" s="4">
        <f>-L1397</f>
        <v>0</v>
      </c>
      <c r="Q1397" s="245">
        <f t="shared" si="459"/>
        <v>0</v>
      </c>
      <c r="S1397" s="243"/>
    </row>
    <row r="1398" spans="1:25" ht="15.75" outlineLevel="2" thickTop="1" x14ac:dyDescent="0.25">
      <c r="A1398" s="3" t="s">
        <v>214</v>
      </c>
      <c r="B1398" s="3" t="str">
        <f t="shared" ref="B1398:B1409" si="464">CONCATENATE(A1398,"-",MONTH(E1398))</f>
        <v>E334 HYD Accessory, Snoq 1 - 2013-7</v>
      </c>
      <c r="C1398" s="3" t="s">
        <v>9</v>
      </c>
      <c r="D1398" s="3"/>
      <c r="E1398" s="256">
        <v>43676</v>
      </c>
      <c r="F1398" s="61">
        <v>16462783.439999999</v>
      </c>
      <c r="G1398" s="300">
        <v>3.4700000000000002E-2</v>
      </c>
      <c r="H1398" s="62">
        <v>47604.88</v>
      </c>
      <c r="I1398" s="276">
        <f t="shared" ref="I1398:I1409" si="465">VLOOKUP(CONCATENATE(A1398,"-6"),$B$8:$F$2996,5,FALSE)</f>
        <v>16462783.439999999</v>
      </c>
      <c r="J1398" s="300">
        <v>3.4700000000000002E-2</v>
      </c>
      <c r="K1398" s="59">
        <f t="shared" ref="K1398:K1409" si="466">I1398*J1398/12</f>
        <v>47604.882114</v>
      </c>
      <c r="L1398" s="62">
        <f t="shared" si="454"/>
        <v>0</v>
      </c>
      <c r="M1398" t="s">
        <v>10</v>
      </c>
      <c r="O1398" s="3" t="str">
        <f t="shared" ref="O1398:O1409" si="467">LEFT(A1398,4)</f>
        <v>E334</v>
      </c>
      <c r="P1398" s="4"/>
      <c r="Q1398" s="245">
        <f t="shared" si="459"/>
        <v>0</v>
      </c>
      <c r="S1398" s="243"/>
      <c r="T1398" s="243"/>
      <c r="V1398" s="243"/>
      <c r="W1398" s="243"/>
      <c r="Y1398" s="243"/>
    </row>
    <row r="1399" spans="1:25" outlineLevel="2" x14ac:dyDescent="0.25">
      <c r="A1399" s="3" t="s">
        <v>214</v>
      </c>
      <c r="B1399" s="3" t="str">
        <f t="shared" si="464"/>
        <v>E334 HYD Accessory, Snoq 1 - 2013-8</v>
      </c>
      <c r="C1399" s="3" t="s">
        <v>9</v>
      </c>
      <c r="D1399" s="3"/>
      <c r="E1399" s="256">
        <v>43708</v>
      </c>
      <c r="F1399" s="61">
        <v>16462783.439999999</v>
      </c>
      <c r="G1399" s="300">
        <v>3.4700000000000002E-2</v>
      </c>
      <c r="H1399" s="62">
        <v>47604.88</v>
      </c>
      <c r="I1399" s="276">
        <f t="shared" si="465"/>
        <v>16462783.439999999</v>
      </c>
      <c r="J1399" s="300">
        <v>3.4700000000000002E-2</v>
      </c>
      <c r="K1399" s="61">
        <f t="shared" si="466"/>
        <v>47604.882114</v>
      </c>
      <c r="L1399" s="62">
        <f t="shared" si="454"/>
        <v>0</v>
      </c>
      <c r="M1399" t="s">
        <v>10</v>
      </c>
      <c r="O1399" s="3" t="str">
        <f t="shared" si="467"/>
        <v>E334</v>
      </c>
      <c r="P1399" s="4"/>
      <c r="Q1399" s="245">
        <f t="shared" si="459"/>
        <v>0</v>
      </c>
      <c r="S1399" s="243"/>
      <c r="T1399" s="243"/>
      <c r="V1399" s="243"/>
      <c r="W1399" s="243"/>
      <c r="Y1399" s="243"/>
    </row>
    <row r="1400" spans="1:25" outlineLevel="2" x14ac:dyDescent="0.25">
      <c r="A1400" s="3" t="s">
        <v>214</v>
      </c>
      <c r="B1400" s="3" t="str">
        <f t="shared" si="464"/>
        <v>E334 HYD Accessory, Snoq 1 - 2013-9</v>
      </c>
      <c r="C1400" s="3" t="s">
        <v>9</v>
      </c>
      <c r="D1400" s="3"/>
      <c r="E1400" s="256">
        <v>43738</v>
      </c>
      <c r="F1400" s="61">
        <v>16462783.439999999</v>
      </c>
      <c r="G1400" s="300">
        <v>3.4700000000000002E-2</v>
      </c>
      <c r="H1400" s="62">
        <v>47604.88</v>
      </c>
      <c r="I1400" s="276">
        <f t="shared" si="465"/>
        <v>16462783.439999999</v>
      </c>
      <c r="J1400" s="300">
        <v>3.4700000000000002E-2</v>
      </c>
      <c r="K1400" s="61">
        <f t="shared" si="466"/>
        <v>47604.882114</v>
      </c>
      <c r="L1400" s="62">
        <f t="shared" si="454"/>
        <v>0</v>
      </c>
      <c r="M1400" t="s">
        <v>10</v>
      </c>
      <c r="O1400" s="3" t="str">
        <f t="shared" si="467"/>
        <v>E334</v>
      </c>
      <c r="P1400" s="4"/>
      <c r="Q1400" s="245">
        <f t="shared" si="459"/>
        <v>0</v>
      </c>
      <c r="S1400" s="243"/>
      <c r="T1400" s="243"/>
      <c r="V1400" s="243"/>
      <c r="W1400" s="243"/>
      <c r="Y1400" s="243"/>
    </row>
    <row r="1401" spans="1:25" outlineLevel="2" x14ac:dyDescent="0.25">
      <c r="A1401" s="3" t="s">
        <v>214</v>
      </c>
      <c r="B1401" s="3" t="str">
        <f t="shared" si="464"/>
        <v>E334 HYD Accessory, Snoq 1 - 2013-10</v>
      </c>
      <c r="C1401" s="3" t="s">
        <v>9</v>
      </c>
      <c r="D1401" s="3"/>
      <c r="E1401" s="256">
        <v>43769</v>
      </c>
      <c r="F1401" s="61">
        <v>16462783.439999999</v>
      </c>
      <c r="G1401" s="300">
        <v>3.4700000000000002E-2</v>
      </c>
      <c r="H1401" s="62">
        <v>47604.88</v>
      </c>
      <c r="I1401" s="276">
        <f t="shared" si="465"/>
        <v>16462783.439999999</v>
      </c>
      <c r="J1401" s="300">
        <v>3.4700000000000002E-2</v>
      </c>
      <c r="K1401" s="61">
        <f t="shared" si="466"/>
        <v>47604.882114</v>
      </c>
      <c r="L1401" s="62">
        <f t="shared" si="454"/>
        <v>0</v>
      </c>
      <c r="M1401" t="s">
        <v>10</v>
      </c>
      <c r="O1401" s="3" t="str">
        <f t="shared" si="467"/>
        <v>E334</v>
      </c>
      <c r="P1401" s="4"/>
      <c r="Q1401" s="245">
        <f t="shared" si="459"/>
        <v>0</v>
      </c>
      <c r="S1401" s="243"/>
      <c r="T1401" s="243"/>
      <c r="V1401" s="243"/>
      <c r="W1401" s="243"/>
      <c r="Y1401" s="243"/>
    </row>
    <row r="1402" spans="1:25" outlineLevel="2" x14ac:dyDescent="0.25">
      <c r="A1402" s="3" t="s">
        <v>214</v>
      </c>
      <c r="B1402" s="3" t="str">
        <f t="shared" si="464"/>
        <v>E334 HYD Accessory, Snoq 1 - 2013-11</v>
      </c>
      <c r="C1402" s="3" t="s">
        <v>9</v>
      </c>
      <c r="D1402" s="3"/>
      <c r="E1402" s="256">
        <v>43799</v>
      </c>
      <c r="F1402" s="61">
        <v>16462783.439999999</v>
      </c>
      <c r="G1402" s="300">
        <v>3.4700000000000002E-2</v>
      </c>
      <c r="H1402" s="62">
        <v>47604.88</v>
      </c>
      <c r="I1402" s="276">
        <f t="shared" si="465"/>
        <v>16462783.439999999</v>
      </c>
      <c r="J1402" s="300">
        <v>3.4700000000000002E-2</v>
      </c>
      <c r="K1402" s="61">
        <f t="shared" si="466"/>
        <v>47604.882114</v>
      </c>
      <c r="L1402" s="62">
        <f t="shared" si="454"/>
        <v>0</v>
      </c>
      <c r="M1402" t="s">
        <v>10</v>
      </c>
      <c r="O1402" s="3" t="str">
        <f t="shared" si="467"/>
        <v>E334</v>
      </c>
      <c r="P1402" s="4"/>
      <c r="Q1402" s="245">
        <f t="shared" si="459"/>
        <v>0</v>
      </c>
      <c r="S1402" s="243"/>
      <c r="T1402" s="243"/>
      <c r="V1402" s="243"/>
      <c r="W1402" s="243"/>
      <c r="Y1402" s="243"/>
    </row>
    <row r="1403" spans="1:25" outlineLevel="2" x14ac:dyDescent="0.25">
      <c r="A1403" s="3" t="s">
        <v>214</v>
      </c>
      <c r="B1403" s="3" t="str">
        <f t="shared" si="464"/>
        <v>E334 HYD Accessory, Snoq 1 - 2013-12</v>
      </c>
      <c r="C1403" s="3" t="s">
        <v>9</v>
      </c>
      <c r="D1403" s="3"/>
      <c r="E1403" s="256">
        <v>43830</v>
      </c>
      <c r="F1403" s="61">
        <v>16462783.439999999</v>
      </c>
      <c r="G1403" s="300">
        <v>3.4700000000000002E-2</v>
      </c>
      <c r="H1403" s="62">
        <v>47604.88</v>
      </c>
      <c r="I1403" s="276">
        <f t="shared" si="465"/>
        <v>16462783.439999999</v>
      </c>
      <c r="J1403" s="300">
        <v>3.4700000000000002E-2</v>
      </c>
      <c r="K1403" s="61">
        <f t="shared" si="466"/>
        <v>47604.882114</v>
      </c>
      <c r="L1403" s="62">
        <f t="shared" si="454"/>
        <v>0</v>
      </c>
      <c r="M1403" t="s">
        <v>10</v>
      </c>
      <c r="O1403" s="3" t="str">
        <f t="shared" si="467"/>
        <v>E334</v>
      </c>
      <c r="P1403" s="4"/>
      <c r="Q1403" s="245">
        <f t="shared" si="459"/>
        <v>0</v>
      </c>
      <c r="S1403" s="243"/>
      <c r="T1403" s="243"/>
      <c r="V1403" s="243"/>
      <c r="W1403" s="243"/>
      <c r="Y1403" s="243"/>
    </row>
    <row r="1404" spans="1:25" outlineLevel="2" x14ac:dyDescent="0.25">
      <c r="A1404" s="3" t="s">
        <v>214</v>
      </c>
      <c r="B1404" s="3" t="str">
        <f t="shared" si="464"/>
        <v>E334 HYD Accessory, Snoq 1 - 2013-1</v>
      </c>
      <c r="C1404" s="3" t="s">
        <v>9</v>
      </c>
      <c r="D1404" s="3"/>
      <c r="E1404" s="256">
        <v>43861</v>
      </c>
      <c r="F1404" s="61">
        <v>16462783.439999999</v>
      </c>
      <c r="G1404" s="300">
        <v>3.4700000000000002E-2</v>
      </c>
      <c r="H1404" s="62">
        <v>47604.88</v>
      </c>
      <c r="I1404" s="276">
        <f t="shared" si="465"/>
        <v>16462783.439999999</v>
      </c>
      <c r="J1404" s="300">
        <v>3.4700000000000002E-2</v>
      </c>
      <c r="K1404" s="61">
        <f t="shared" si="466"/>
        <v>47604.882114</v>
      </c>
      <c r="L1404" s="62">
        <f t="shared" si="454"/>
        <v>0</v>
      </c>
      <c r="M1404" t="s">
        <v>10</v>
      </c>
      <c r="O1404" s="3" t="str">
        <f t="shared" si="467"/>
        <v>E334</v>
      </c>
      <c r="P1404" s="4"/>
      <c r="Q1404" s="245">
        <f t="shared" si="459"/>
        <v>0</v>
      </c>
      <c r="S1404" s="243"/>
      <c r="T1404" s="243"/>
      <c r="V1404" s="243"/>
      <c r="W1404" s="243"/>
      <c r="Y1404" s="243"/>
    </row>
    <row r="1405" spans="1:25" outlineLevel="2" x14ac:dyDescent="0.25">
      <c r="A1405" s="3" t="s">
        <v>214</v>
      </c>
      <c r="B1405" s="3" t="str">
        <f t="shared" si="464"/>
        <v>E334 HYD Accessory, Snoq 1 - 2013-2</v>
      </c>
      <c r="C1405" s="3" t="s">
        <v>9</v>
      </c>
      <c r="D1405" s="3"/>
      <c r="E1405" s="256">
        <v>43889</v>
      </c>
      <c r="F1405" s="61">
        <v>16462783.439999999</v>
      </c>
      <c r="G1405" s="300">
        <v>3.4700000000000002E-2</v>
      </c>
      <c r="H1405" s="62">
        <v>47604.88</v>
      </c>
      <c r="I1405" s="276">
        <f t="shared" si="465"/>
        <v>16462783.439999999</v>
      </c>
      <c r="J1405" s="300">
        <v>3.4700000000000002E-2</v>
      </c>
      <c r="K1405" s="61">
        <f t="shared" si="466"/>
        <v>47604.882114</v>
      </c>
      <c r="L1405" s="62">
        <f t="shared" si="454"/>
        <v>0</v>
      </c>
      <c r="M1405" t="s">
        <v>10</v>
      </c>
      <c r="O1405" s="3" t="str">
        <f t="shared" si="467"/>
        <v>E334</v>
      </c>
      <c r="P1405" s="4"/>
      <c r="Q1405" s="245">
        <f t="shared" si="459"/>
        <v>0</v>
      </c>
      <c r="S1405" s="243"/>
      <c r="T1405" s="243"/>
      <c r="V1405" s="243"/>
      <c r="W1405" s="243"/>
      <c r="Y1405" s="243"/>
    </row>
    <row r="1406" spans="1:25" outlineLevel="2" x14ac:dyDescent="0.25">
      <c r="A1406" s="3" t="s">
        <v>214</v>
      </c>
      <c r="B1406" s="3" t="str">
        <f t="shared" si="464"/>
        <v>E334 HYD Accessory, Snoq 1 - 2013-3</v>
      </c>
      <c r="C1406" s="3" t="s">
        <v>9</v>
      </c>
      <c r="D1406" s="3"/>
      <c r="E1406" s="256">
        <v>43921</v>
      </c>
      <c r="F1406" s="61">
        <v>16462783.439999999</v>
      </c>
      <c r="G1406" s="300">
        <v>3.4700000000000002E-2</v>
      </c>
      <c r="H1406" s="62">
        <v>47604.88</v>
      </c>
      <c r="I1406" s="276">
        <f t="shared" si="465"/>
        <v>16462783.439999999</v>
      </c>
      <c r="J1406" s="300">
        <v>3.4700000000000002E-2</v>
      </c>
      <c r="K1406" s="61">
        <f t="shared" si="466"/>
        <v>47604.882114</v>
      </c>
      <c r="L1406" s="62">
        <f t="shared" si="454"/>
        <v>0</v>
      </c>
      <c r="M1406" t="s">
        <v>10</v>
      </c>
      <c r="O1406" s="3" t="str">
        <f t="shared" si="467"/>
        <v>E334</v>
      </c>
      <c r="P1406" s="4"/>
      <c r="Q1406" s="245">
        <f t="shared" si="459"/>
        <v>0</v>
      </c>
      <c r="S1406" s="243"/>
      <c r="T1406" s="243"/>
      <c r="V1406" s="243"/>
      <c r="W1406" s="243"/>
      <c r="Y1406" s="243"/>
    </row>
    <row r="1407" spans="1:25" outlineLevel="2" x14ac:dyDescent="0.25">
      <c r="A1407" s="3" t="s">
        <v>214</v>
      </c>
      <c r="B1407" s="3" t="str">
        <f t="shared" si="464"/>
        <v>E334 HYD Accessory, Snoq 1 - 2013-4</v>
      </c>
      <c r="C1407" s="3" t="s">
        <v>9</v>
      </c>
      <c r="D1407" s="3"/>
      <c r="E1407" s="256">
        <v>43951</v>
      </c>
      <c r="F1407" s="61">
        <v>16462783.439999999</v>
      </c>
      <c r="G1407" s="300">
        <v>3.4700000000000002E-2</v>
      </c>
      <c r="H1407" s="62">
        <v>47604.88</v>
      </c>
      <c r="I1407" s="276">
        <f t="shared" si="465"/>
        <v>16462783.439999999</v>
      </c>
      <c r="J1407" s="300">
        <v>3.4700000000000002E-2</v>
      </c>
      <c r="K1407" s="61">
        <f t="shared" si="466"/>
        <v>47604.882114</v>
      </c>
      <c r="L1407" s="62">
        <f t="shared" si="454"/>
        <v>0</v>
      </c>
      <c r="M1407" t="s">
        <v>10</v>
      </c>
      <c r="O1407" s="3" t="str">
        <f t="shared" si="467"/>
        <v>E334</v>
      </c>
      <c r="P1407" s="4"/>
      <c r="Q1407" s="245">
        <f t="shared" si="459"/>
        <v>0</v>
      </c>
      <c r="S1407" s="243"/>
      <c r="T1407" s="243"/>
      <c r="V1407" s="243"/>
      <c r="W1407" s="243"/>
      <c r="Y1407" s="243"/>
    </row>
    <row r="1408" spans="1:25" outlineLevel="2" x14ac:dyDescent="0.25">
      <c r="A1408" s="3" t="s">
        <v>214</v>
      </c>
      <c r="B1408" s="3" t="str">
        <f t="shared" si="464"/>
        <v>E334 HYD Accessory, Snoq 1 - 2013-5</v>
      </c>
      <c r="C1408" s="3" t="s">
        <v>9</v>
      </c>
      <c r="D1408" s="3"/>
      <c r="E1408" s="256">
        <v>43982</v>
      </c>
      <c r="F1408" s="61">
        <v>16462783.439999999</v>
      </c>
      <c r="G1408" s="300">
        <v>3.4700000000000002E-2</v>
      </c>
      <c r="H1408" s="62">
        <v>47604.88</v>
      </c>
      <c r="I1408" s="276">
        <f t="shared" si="465"/>
        <v>16462783.439999999</v>
      </c>
      <c r="J1408" s="300">
        <v>3.4700000000000002E-2</v>
      </c>
      <c r="K1408" s="61">
        <f t="shared" si="466"/>
        <v>47604.882114</v>
      </c>
      <c r="L1408" s="62">
        <f t="shared" si="454"/>
        <v>0</v>
      </c>
      <c r="M1408" t="s">
        <v>10</v>
      </c>
      <c r="O1408" s="3" t="str">
        <f t="shared" si="467"/>
        <v>E334</v>
      </c>
      <c r="P1408" s="4"/>
      <c r="Q1408" s="245">
        <f t="shared" si="459"/>
        <v>0</v>
      </c>
      <c r="S1408" s="243"/>
      <c r="T1408" s="243"/>
      <c r="V1408" s="243"/>
      <c r="W1408" s="243"/>
      <c r="Y1408" s="243"/>
    </row>
    <row r="1409" spans="1:25" outlineLevel="2" x14ac:dyDescent="0.25">
      <c r="A1409" s="3" t="s">
        <v>214</v>
      </c>
      <c r="B1409" s="3" t="str">
        <f t="shared" si="464"/>
        <v>E334 HYD Accessory, Snoq 1 - 2013-6</v>
      </c>
      <c r="C1409" s="3" t="s">
        <v>9</v>
      </c>
      <c r="D1409" s="3"/>
      <c r="E1409" s="256">
        <v>44012</v>
      </c>
      <c r="F1409" s="61">
        <v>16462783.439999999</v>
      </c>
      <c r="G1409" s="300">
        <v>3.4700000000000002E-2</v>
      </c>
      <c r="H1409" s="62">
        <v>47604.88</v>
      </c>
      <c r="I1409" s="276">
        <f t="shared" si="465"/>
        <v>16462783.439999999</v>
      </c>
      <c r="J1409" s="300">
        <v>3.4700000000000002E-2</v>
      </c>
      <c r="K1409" s="61">
        <f t="shared" si="466"/>
        <v>47604.882114</v>
      </c>
      <c r="L1409" s="62">
        <f t="shared" si="454"/>
        <v>0</v>
      </c>
      <c r="M1409" t="s">
        <v>10</v>
      </c>
      <c r="O1409" s="3" t="str">
        <f t="shared" si="467"/>
        <v>E334</v>
      </c>
      <c r="P1409" s="4"/>
      <c r="Q1409" s="245">
        <f t="shared" si="459"/>
        <v>16462783.439999999</v>
      </c>
      <c r="S1409" s="243">
        <f>AVERAGE(F1398:F1409)-F1409</f>
        <v>0</v>
      </c>
      <c r="T1409" s="243">
        <f>AVERAGE(I1398:I1409)-I1409</f>
        <v>0</v>
      </c>
      <c r="V1409" s="243"/>
      <c r="W1409" s="243"/>
      <c r="Y1409" s="243"/>
    </row>
    <row r="1410" spans="1:25" ht="15.75" outlineLevel="1" thickBot="1" x14ac:dyDescent="0.3">
      <c r="A1410" s="5" t="s">
        <v>215</v>
      </c>
      <c r="C1410" s="14" t="s">
        <v>153</v>
      </c>
      <c r="E1410" s="255" t="s">
        <v>5</v>
      </c>
      <c r="F1410" s="8"/>
      <c r="G1410" s="299"/>
      <c r="H1410" s="264">
        <f>SUBTOTAL(9,H1398:H1409)</f>
        <v>571258.55999999994</v>
      </c>
      <c r="I1410" s="275"/>
      <c r="J1410" s="299"/>
      <c r="K1410" s="25">
        <f>SUBTOTAL(9,K1398:K1409)</f>
        <v>571258.58536799985</v>
      </c>
      <c r="L1410" s="264">
        <f>SUBTOTAL(9,L1398:L1409)</f>
        <v>0</v>
      </c>
      <c r="O1410" s="3" t="str">
        <f>LEFT(A1410,5)</f>
        <v xml:space="preserve">E334 </v>
      </c>
      <c r="P1410" s="4">
        <f>-L1410</f>
        <v>0</v>
      </c>
      <c r="Q1410" s="245">
        <f t="shared" si="459"/>
        <v>0</v>
      </c>
      <c r="S1410" s="243"/>
    </row>
    <row r="1411" spans="1:25" ht="15.75" outlineLevel="2" thickTop="1" x14ac:dyDescent="0.25">
      <c r="A1411" s="3" t="s">
        <v>216</v>
      </c>
      <c r="B1411" s="3" t="str">
        <f t="shared" ref="B1411:B1422" si="468">CONCATENATE(A1411,"-",MONTH(E1411))</f>
        <v>E334 HYD Accessory, Snoq 2 - 2013-7</v>
      </c>
      <c r="C1411" s="3" t="s">
        <v>9</v>
      </c>
      <c r="D1411" s="3"/>
      <c r="E1411" s="256">
        <v>43676</v>
      </c>
      <c r="F1411" s="61">
        <v>11127908.5</v>
      </c>
      <c r="G1411" s="300">
        <v>3.5099999999999999E-2</v>
      </c>
      <c r="H1411" s="62">
        <v>32549.13</v>
      </c>
      <c r="I1411" s="276">
        <f t="shared" ref="I1411:I1422" si="469">VLOOKUP(CONCATENATE(A1411,"-6"),$B$8:$F$2996,5,FALSE)</f>
        <v>11127908.5</v>
      </c>
      <c r="J1411" s="300">
        <v>3.5099999999999999E-2</v>
      </c>
      <c r="K1411" s="59">
        <f t="shared" ref="K1411:K1422" si="470">I1411*J1411/12</f>
        <v>32549.132362499997</v>
      </c>
      <c r="L1411" s="62">
        <f t="shared" si="454"/>
        <v>0</v>
      </c>
      <c r="M1411" t="s">
        <v>10</v>
      </c>
      <c r="O1411" s="3" t="str">
        <f t="shared" ref="O1411:O1422" si="471">LEFT(A1411,4)</f>
        <v>E334</v>
      </c>
      <c r="P1411" s="4"/>
      <c r="Q1411" s="245">
        <f t="shared" si="459"/>
        <v>0</v>
      </c>
      <c r="S1411" s="243"/>
      <c r="T1411" s="243"/>
      <c r="V1411" s="243"/>
      <c r="W1411" s="243"/>
      <c r="Y1411" s="243"/>
    </row>
    <row r="1412" spans="1:25" outlineLevel="2" x14ac:dyDescent="0.25">
      <c r="A1412" s="3" t="s">
        <v>216</v>
      </c>
      <c r="B1412" s="3" t="str">
        <f t="shared" si="468"/>
        <v>E334 HYD Accessory, Snoq 2 - 2013-8</v>
      </c>
      <c r="C1412" s="3" t="s">
        <v>9</v>
      </c>
      <c r="D1412" s="3"/>
      <c r="E1412" s="256">
        <v>43708</v>
      </c>
      <c r="F1412" s="61">
        <v>11127908.5</v>
      </c>
      <c r="G1412" s="300">
        <v>3.5099999999999999E-2</v>
      </c>
      <c r="H1412" s="62">
        <v>32549.13</v>
      </c>
      <c r="I1412" s="276">
        <f t="shared" si="469"/>
        <v>11127908.5</v>
      </c>
      <c r="J1412" s="300">
        <v>3.5099999999999999E-2</v>
      </c>
      <c r="K1412" s="61">
        <f t="shared" si="470"/>
        <v>32549.132362499997</v>
      </c>
      <c r="L1412" s="62">
        <f t="shared" si="454"/>
        <v>0</v>
      </c>
      <c r="M1412" t="s">
        <v>10</v>
      </c>
      <c r="O1412" s="3" t="str">
        <f t="shared" si="471"/>
        <v>E334</v>
      </c>
      <c r="P1412" s="4"/>
      <c r="Q1412" s="245">
        <f t="shared" si="459"/>
        <v>0</v>
      </c>
      <c r="S1412" s="243"/>
      <c r="T1412" s="243"/>
      <c r="V1412" s="243"/>
      <c r="W1412" s="243"/>
      <c r="Y1412" s="243"/>
    </row>
    <row r="1413" spans="1:25" outlineLevel="2" x14ac:dyDescent="0.25">
      <c r="A1413" s="3" t="s">
        <v>216</v>
      </c>
      <c r="B1413" s="3" t="str">
        <f t="shared" si="468"/>
        <v>E334 HYD Accessory, Snoq 2 - 2013-9</v>
      </c>
      <c r="C1413" s="3" t="s">
        <v>9</v>
      </c>
      <c r="D1413" s="3"/>
      <c r="E1413" s="256">
        <v>43738</v>
      </c>
      <c r="F1413" s="61">
        <v>11127908.5</v>
      </c>
      <c r="G1413" s="300">
        <v>3.5099999999999999E-2</v>
      </c>
      <c r="H1413" s="62">
        <v>32549.13</v>
      </c>
      <c r="I1413" s="276">
        <f t="shared" si="469"/>
        <v>11127908.5</v>
      </c>
      <c r="J1413" s="300">
        <v>3.5099999999999999E-2</v>
      </c>
      <c r="K1413" s="61">
        <f t="shared" si="470"/>
        <v>32549.132362499997</v>
      </c>
      <c r="L1413" s="62">
        <f t="shared" si="454"/>
        <v>0</v>
      </c>
      <c r="M1413" t="s">
        <v>10</v>
      </c>
      <c r="O1413" s="3" t="str">
        <f t="shared" si="471"/>
        <v>E334</v>
      </c>
      <c r="P1413" s="4"/>
      <c r="Q1413" s="245">
        <f t="shared" si="459"/>
        <v>0</v>
      </c>
      <c r="S1413" s="243"/>
      <c r="T1413" s="243"/>
      <c r="V1413" s="243"/>
      <c r="W1413" s="243"/>
      <c r="Y1413" s="243"/>
    </row>
    <row r="1414" spans="1:25" outlineLevel="2" x14ac:dyDescent="0.25">
      <c r="A1414" s="3" t="s">
        <v>216</v>
      </c>
      <c r="B1414" s="3" t="str">
        <f t="shared" si="468"/>
        <v>E334 HYD Accessory, Snoq 2 - 2013-10</v>
      </c>
      <c r="C1414" s="3" t="s">
        <v>9</v>
      </c>
      <c r="D1414" s="3"/>
      <c r="E1414" s="256">
        <v>43769</v>
      </c>
      <c r="F1414" s="61">
        <v>11127908.5</v>
      </c>
      <c r="G1414" s="300">
        <v>3.5099999999999999E-2</v>
      </c>
      <c r="H1414" s="62">
        <v>32549.13</v>
      </c>
      <c r="I1414" s="276">
        <f t="shared" si="469"/>
        <v>11127908.5</v>
      </c>
      <c r="J1414" s="300">
        <v>3.5099999999999999E-2</v>
      </c>
      <c r="K1414" s="61">
        <f t="shared" si="470"/>
        <v>32549.132362499997</v>
      </c>
      <c r="L1414" s="62">
        <f t="shared" si="454"/>
        <v>0</v>
      </c>
      <c r="M1414" t="s">
        <v>10</v>
      </c>
      <c r="O1414" s="3" t="str">
        <f t="shared" si="471"/>
        <v>E334</v>
      </c>
      <c r="P1414" s="4"/>
      <c r="Q1414" s="245">
        <f t="shared" si="459"/>
        <v>0</v>
      </c>
      <c r="S1414" s="243"/>
      <c r="T1414" s="243"/>
      <c r="V1414" s="243"/>
      <c r="W1414" s="243"/>
      <c r="Y1414" s="243"/>
    </row>
    <row r="1415" spans="1:25" outlineLevel="2" x14ac:dyDescent="0.25">
      <c r="A1415" s="3" t="s">
        <v>216</v>
      </c>
      <c r="B1415" s="3" t="str">
        <f t="shared" si="468"/>
        <v>E334 HYD Accessory, Snoq 2 - 2013-11</v>
      </c>
      <c r="C1415" s="3" t="s">
        <v>9</v>
      </c>
      <c r="D1415" s="3"/>
      <c r="E1415" s="256">
        <v>43799</v>
      </c>
      <c r="F1415" s="61">
        <v>11127908.5</v>
      </c>
      <c r="G1415" s="300">
        <v>3.5099999999999999E-2</v>
      </c>
      <c r="H1415" s="62">
        <v>32549.13</v>
      </c>
      <c r="I1415" s="276">
        <f t="shared" si="469"/>
        <v>11127908.5</v>
      </c>
      <c r="J1415" s="300">
        <v>3.5099999999999999E-2</v>
      </c>
      <c r="K1415" s="61">
        <f t="shared" si="470"/>
        <v>32549.132362499997</v>
      </c>
      <c r="L1415" s="62">
        <f t="shared" si="454"/>
        <v>0</v>
      </c>
      <c r="M1415" t="s">
        <v>10</v>
      </c>
      <c r="O1415" s="3" t="str">
        <f t="shared" si="471"/>
        <v>E334</v>
      </c>
      <c r="P1415" s="4"/>
      <c r="Q1415" s="245">
        <f t="shared" si="459"/>
        <v>0</v>
      </c>
      <c r="S1415" s="243"/>
      <c r="T1415" s="243"/>
      <c r="V1415" s="243"/>
      <c r="W1415" s="243"/>
      <c r="Y1415" s="243"/>
    </row>
    <row r="1416" spans="1:25" outlineLevel="2" x14ac:dyDescent="0.25">
      <c r="A1416" s="3" t="s">
        <v>216</v>
      </c>
      <c r="B1416" s="3" t="str">
        <f t="shared" si="468"/>
        <v>E334 HYD Accessory, Snoq 2 - 2013-12</v>
      </c>
      <c r="C1416" s="3" t="s">
        <v>9</v>
      </c>
      <c r="D1416" s="3"/>
      <c r="E1416" s="256">
        <v>43830</v>
      </c>
      <c r="F1416" s="61">
        <v>11127908.5</v>
      </c>
      <c r="G1416" s="300">
        <v>3.5099999999999999E-2</v>
      </c>
      <c r="H1416" s="62">
        <v>32549.13</v>
      </c>
      <c r="I1416" s="276">
        <f t="shared" si="469"/>
        <v>11127908.5</v>
      </c>
      <c r="J1416" s="300">
        <v>3.5099999999999999E-2</v>
      </c>
      <c r="K1416" s="61">
        <f t="shared" si="470"/>
        <v>32549.132362499997</v>
      </c>
      <c r="L1416" s="62">
        <f t="shared" si="454"/>
        <v>0</v>
      </c>
      <c r="M1416" t="s">
        <v>10</v>
      </c>
      <c r="O1416" s="3" t="str">
        <f t="shared" si="471"/>
        <v>E334</v>
      </c>
      <c r="P1416" s="4"/>
      <c r="Q1416" s="245">
        <f t="shared" si="459"/>
        <v>0</v>
      </c>
      <c r="S1416" s="243"/>
      <c r="T1416" s="243"/>
      <c r="V1416" s="243"/>
      <c r="W1416" s="243"/>
      <c r="Y1416" s="243"/>
    </row>
    <row r="1417" spans="1:25" outlineLevel="2" x14ac:dyDescent="0.25">
      <c r="A1417" s="3" t="s">
        <v>216</v>
      </c>
      <c r="B1417" s="3" t="str">
        <f t="shared" si="468"/>
        <v>E334 HYD Accessory, Snoq 2 - 2013-1</v>
      </c>
      <c r="C1417" s="3" t="s">
        <v>9</v>
      </c>
      <c r="D1417" s="3"/>
      <c r="E1417" s="256">
        <v>43861</v>
      </c>
      <c r="F1417" s="61">
        <v>11127908.5</v>
      </c>
      <c r="G1417" s="300">
        <v>3.5099999999999999E-2</v>
      </c>
      <c r="H1417" s="62">
        <v>32549.13</v>
      </c>
      <c r="I1417" s="276">
        <f t="shared" si="469"/>
        <v>11127908.5</v>
      </c>
      <c r="J1417" s="300">
        <v>3.5099999999999999E-2</v>
      </c>
      <c r="K1417" s="61">
        <f t="shared" si="470"/>
        <v>32549.132362499997</v>
      </c>
      <c r="L1417" s="62">
        <f t="shared" si="454"/>
        <v>0</v>
      </c>
      <c r="M1417" t="s">
        <v>10</v>
      </c>
      <c r="O1417" s="3" t="str">
        <f t="shared" si="471"/>
        <v>E334</v>
      </c>
      <c r="P1417" s="4"/>
      <c r="Q1417" s="245">
        <f t="shared" si="459"/>
        <v>0</v>
      </c>
      <c r="S1417" s="243"/>
      <c r="T1417" s="243"/>
      <c r="V1417" s="243"/>
      <c r="W1417" s="243"/>
      <c r="Y1417" s="243"/>
    </row>
    <row r="1418" spans="1:25" outlineLevel="2" x14ac:dyDescent="0.25">
      <c r="A1418" s="3" t="s">
        <v>216</v>
      </c>
      <c r="B1418" s="3" t="str">
        <f t="shared" si="468"/>
        <v>E334 HYD Accessory, Snoq 2 - 2013-2</v>
      </c>
      <c r="C1418" s="3" t="s">
        <v>9</v>
      </c>
      <c r="D1418" s="3"/>
      <c r="E1418" s="256">
        <v>43889</v>
      </c>
      <c r="F1418" s="61">
        <v>11127908.5</v>
      </c>
      <c r="G1418" s="300">
        <v>3.5099999999999999E-2</v>
      </c>
      <c r="H1418" s="62">
        <v>32549.13</v>
      </c>
      <c r="I1418" s="276">
        <f t="shared" si="469"/>
        <v>11127908.5</v>
      </c>
      <c r="J1418" s="300">
        <v>3.5099999999999999E-2</v>
      </c>
      <c r="K1418" s="61">
        <f t="shared" si="470"/>
        <v>32549.132362499997</v>
      </c>
      <c r="L1418" s="62">
        <f t="shared" si="454"/>
        <v>0</v>
      </c>
      <c r="M1418" t="s">
        <v>10</v>
      </c>
      <c r="O1418" s="3" t="str">
        <f t="shared" si="471"/>
        <v>E334</v>
      </c>
      <c r="P1418" s="4"/>
      <c r="Q1418" s="245">
        <f t="shared" si="459"/>
        <v>0</v>
      </c>
      <c r="S1418" s="243"/>
      <c r="T1418" s="243"/>
      <c r="V1418" s="243"/>
      <c r="W1418" s="243"/>
      <c r="Y1418" s="243"/>
    </row>
    <row r="1419" spans="1:25" outlineLevel="2" x14ac:dyDescent="0.25">
      <c r="A1419" s="3" t="s">
        <v>216</v>
      </c>
      <c r="B1419" s="3" t="str">
        <f t="shared" si="468"/>
        <v>E334 HYD Accessory, Snoq 2 - 2013-3</v>
      </c>
      <c r="C1419" s="3" t="s">
        <v>9</v>
      </c>
      <c r="D1419" s="3"/>
      <c r="E1419" s="256">
        <v>43921</v>
      </c>
      <c r="F1419" s="61">
        <v>11127908.5</v>
      </c>
      <c r="G1419" s="300">
        <v>3.5099999999999999E-2</v>
      </c>
      <c r="H1419" s="62">
        <v>32549.13</v>
      </c>
      <c r="I1419" s="276">
        <f t="shared" si="469"/>
        <v>11127908.5</v>
      </c>
      <c r="J1419" s="300">
        <v>3.5099999999999999E-2</v>
      </c>
      <c r="K1419" s="61">
        <f t="shared" si="470"/>
        <v>32549.132362499997</v>
      </c>
      <c r="L1419" s="62">
        <f t="shared" si="454"/>
        <v>0</v>
      </c>
      <c r="M1419" t="s">
        <v>10</v>
      </c>
      <c r="O1419" s="3" t="str">
        <f t="shared" si="471"/>
        <v>E334</v>
      </c>
      <c r="P1419" s="4"/>
      <c r="Q1419" s="245">
        <f t="shared" si="459"/>
        <v>0</v>
      </c>
      <c r="S1419" s="243"/>
      <c r="T1419" s="243"/>
      <c r="V1419" s="243"/>
      <c r="W1419" s="243"/>
      <c r="Y1419" s="243"/>
    </row>
    <row r="1420" spans="1:25" outlineLevel="2" x14ac:dyDescent="0.25">
      <c r="A1420" s="3" t="s">
        <v>216</v>
      </c>
      <c r="B1420" s="3" t="str">
        <f t="shared" si="468"/>
        <v>E334 HYD Accessory, Snoq 2 - 2013-4</v>
      </c>
      <c r="C1420" s="3" t="s">
        <v>9</v>
      </c>
      <c r="D1420" s="3"/>
      <c r="E1420" s="256">
        <v>43951</v>
      </c>
      <c r="F1420" s="61">
        <v>11127908.5</v>
      </c>
      <c r="G1420" s="300">
        <v>3.5099999999999999E-2</v>
      </c>
      <c r="H1420" s="62">
        <v>32549.13</v>
      </c>
      <c r="I1420" s="276">
        <f t="shared" si="469"/>
        <v>11127908.5</v>
      </c>
      <c r="J1420" s="300">
        <v>3.5099999999999999E-2</v>
      </c>
      <c r="K1420" s="61">
        <f t="shared" si="470"/>
        <v>32549.132362499997</v>
      </c>
      <c r="L1420" s="62">
        <f t="shared" si="454"/>
        <v>0</v>
      </c>
      <c r="M1420" t="s">
        <v>10</v>
      </c>
      <c r="O1420" s="3" t="str">
        <f t="shared" si="471"/>
        <v>E334</v>
      </c>
      <c r="P1420" s="4"/>
      <c r="Q1420" s="245">
        <f t="shared" si="459"/>
        <v>0</v>
      </c>
      <c r="S1420" s="243"/>
      <c r="T1420" s="243"/>
      <c r="V1420" s="243"/>
      <c r="W1420" s="243"/>
      <c r="Y1420" s="243"/>
    </row>
    <row r="1421" spans="1:25" outlineLevel="2" x14ac:dyDescent="0.25">
      <c r="A1421" s="3" t="s">
        <v>216</v>
      </c>
      <c r="B1421" s="3" t="str">
        <f t="shared" si="468"/>
        <v>E334 HYD Accessory, Snoq 2 - 2013-5</v>
      </c>
      <c r="C1421" s="3" t="s">
        <v>9</v>
      </c>
      <c r="D1421" s="3"/>
      <c r="E1421" s="256">
        <v>43982</v>
      </c>
      <c r="F1421" s="61">
        <v>11127908.5</v>
      </c>
      <c r="G1421" s="300">
        <v>3.5099999999999999E-2</v>
      </c>
      <c r="H1421" s="62">
        <v>32549.13</v>
      </c>
      <c r="I1421" s="276">
        <f t="shared" si="469"/>
        <v>11127908.5</v>
      </c>
      <c r="J1421" s="300">
        <v>3.5099999999999999E-2</v>
      </c>
      <c r="K1421" s="61">
        <f t="shared" si="470"/>
        <v>32549.132362499997</v>
      </c>
      <c r="L1421" s="62">
        <f t="shared" si="454"/>
        <v>0</v>
      </c>
      <c r="M1421" t="s">
        <v>10</v>
      </c>
      <c r="O1421" s="3" t="str">
        <f t="shared" si="471"/>
        <v>E334</v>
      </c>
      <c r="P1421" s="4"/>
      <c r="Q1421" s="245">
        <f t="shared" si="459"/>
        <v>0</v>
      </c>
      <c r="S1421" s="243"/>
      <c r="T1421" s="243"/>
      <c r="V1421" s="243"/>
      <c r="W1421" s="243"/>
      <c r="Y1421" s="243"/>
    </row>
    <row r="1422" spans="1:25" outlineLevel="2" x14ac:dyDescent="0.25">
      <c r="A1422" s="3" t="s">
        <v>216</v>
      </c>
      <c r="B1422" s="3" t="str">
        <f t="shared" si="468"/>
        <v>E334 HYD Accessory, Snoq 2 - 2013-6</v>
      </c>
      <c r="C1422" s="3" t="s">
        <v>9</v>
      </c>
      <c r="D1422" s="3"/>
      <c r="E1422" s="256">
        <v>44012</v>
      </c>
      <c r="F1422" s="61">
        <v>11127908.5</v>
      </c>
      <c r="G1422" s="300">
        <v>3.5099999999999999E-2</v>
      </c>
      <c r="H1422" s="62">
        <v>32549.13</v>
      </c>
      <c r="I1422" s="276">
        <f t="shared" si="469"/>
        <v>11127908.5</v>
      </c>
      <c r="J1422" s="300">
        <v>3.5099999999999999E-2</v>
      </c>
      <c r="K1422" s="61">
        <f t="shared" si="470"/>
        <v>32549.132362499997</v>
      </c>
      <c r="L1422" s="62">
        <f t="shared" si="454"/>
        <v>0</v>
      </c>
      <c r="M1422" t="s">
        <v>10</v>
      </c>
      <c r="O1422" s="3" t="str">
        <f t="shared" si="471"/>
        <v>E334</v>
      </c>
      <c r="P1422" s="4"/>
      <c r="Q1422" s="245">
        <f t="shared" si="459"/>
        <v>11127908.5</v>
      </c>
      <c r="S1422" s="243">
        <f>AVERAGE(F1411:F1422)-F1422</f>
        <v>0</v>
      </c>
      <c r="T1422" s="243">
        <f>AVERAGE(I1411:I1422)-I1422</f>
        <v>0</v>
      </c>
      <c r="V1422" s="243"/>
      <c r="W1422" s="243"/>
      <c r="Y1422" s="243"/>
    </row>
    <row r="1423" spans="1:25" ht="15.75" outlineLevel="1" thickBot="1" x14ac:dyDescent="0.3">
      <c r="A1423" s="5" t="s">
        <v>217</v>
      </c>
      <c r="C1423" s="14" t="s">
        <v>153</v>
      </c>
      <c r="E1423" s="255" t="s">
        <v>5</v>
      </c>
      <c r="F1423" s="8"/>
      <c r="G1423" s="299"/>
      <c r="H1423" s="264">
        <f>SUBTOTAL(9,H1411:H1422)</f>
        <v>390589.56</v>
      </c>
      <c r="I1423" s="275"/>
      <c r="J1423" s="299"/>
      <c r="K1423" s="25">
        <f>SUBTOTAL(9,K1411:K1422)</f>
        <v>390589.58835000003</v>
      </c>
      <c r="L1423" s="264">
        <f>SUBTOTAL(9,L1411:L1422)</f>
        <v>0</v>
      </c>
      <c r="O1423" s="3" t="str">
        <f>LEFT(A1423,5)</f>
        <v xml:space="preserve">E334 </v>
      </c>
      <c r="P1423" s="4">
        <f>-L1423</f>
        <v>0</v>
      </c>
      <c r="Q1423" s="245">
        <f t="shared" si="459"/>
        <v>0</v>
      </c>
      <c r="S1423" s="243"/>
    </row>
    <row r="1424" spans="1:25" ht="15.75" outlineLevel="2" thickTop="1" x14ac:dyDescent="0.25">
      <c r="A1424" s="3" t="s">
        <v>218</v>
      </c>
      <c r="B1424" s="3" t="str">
        <f t="shared" ref="B1424:B1435" si="472">CONCATENATE(A1424,"-",MONTH(E1424))</f>
        <v>E334 HYD Accessory, Upper Baker-7</v>
      </c>
      <c r="C1424" s="3" t="s">
        <v>9</v>
      </c>
      <c r="D1424" s="3"/>
      <c r="E1424" s="256">
        <v>43676</v>
      </c>
      <c r="F1424" s="61">
        <v>2738077.7</v>
      </c>
      <c r="G1424" s="300">
        <v>1.4E-2</v>
      </c>
      <c r="H1424" s="62">
        <v>3194.4300000000003</v>
      </c>
      <c r="I1424" s="276">
        <f t="shared" ref="I1424:I1435" si="473">VLOOKUP(CONCATENATE(A1424,"-6"),$B$8:$F$2996,5,FALSE)</f>
        <v>2722091.66</v>
      </c>
      <c r="J1424" s="300">
        <v>1.4E-2</v>
      </c>
      <c r="K1424" s="59">
        <f t="shared" ref="K1424:K1435" si="474">I1424*J1424/12</f>
        <v>3175.7736033333335</v>
      </c>
      <c r="L1424" s="62">
        <f t="shared" si="454"/>
        <v>-18.66</v>
      </c>
      <c r="M1424" t="s">
        <v>10</v>
      </c>
      <c r="O1424" s="3" t="str">
        <f t="shared" ref="O1424:O1435" si="475">LEFT(A1424,4)</f>
        <v>E334</v>
      </c>
      <c r="P1424" s="4"/>
      <c r="Q1424" s="245">
        <f t="shared" si="459"/>
        <v>0</v>
      </c>
      <c r="S1424" s="243"/>
      <c r="T1424" s="243"/>
      <c r="V1424" s="243"/>
      <c r="W1424" s="243"/>
      <c r="Y1424" s="243"/>
    </row>
    <row r="1425" spans="1:25" outlineLevel="2" x14ac:dyDescent="0.25">
      <c r="A1425" s="3" t="s">
        <v>218</v>
      </c>
      <c r="B1425" s="3" t="str">
        <f t="shared" si="472"/>
        <v>E334 HYD Accessory, Upper Baker-8</v>
      </c>
      <c r="C1425" s="3" t="s">
        <v>9</v>
      </c>
      <c r="D1425" s="3"/>
      <c r="E1425" s="256">
        <v>43708</v>
      </c>
      <c r="F1425" s="61">
        <v>2722091.66</v>
      </c>
      <c r="G1425" s="300">
        <v>1.4E-2</v>
      </c>
      <c r="H1425" s="62">
        <v>3185.1</v>
      </c>
      <c r="I1425" s="276">
        <f t="shared" si="473"/>
        <v>2722091.66</v>
      </c>
      <c r="J1425" s="300">
        <v>1.4E-2</v>
      </c>
      <c r="K1425" s="61">
        <f t="shared" si="474"/>
        <v>3175.7736033333335</v>
      </c>
      <c r="L1425" s="62">
        <f t="shared" si="454"/>
        <v>-9.33</v>
      </c>
      <c r="M1425" t="s">
        <v>10</v>
      </c>
      <c r="O1425" s="3" t="str">
        <f t="shared" si="475"/>
        <v>E334</v>
      </c>
      <c r="P1425" s="4"/>
      <c r="Q1425" s="245">
        <f t="shared" si="459"/>
        <v>0</v>
      </c>
      <c r="S1425" s="243"/>
      <c r="T1425" s="243"/>
      <c r="V1425" s="243"/>
      <c r="W1425" s="243"/>
      <c r="Y1425" s="243"/>
    </row>
    <row r="1426" spans="1:25" outlineLevel="2" x14ac:dyDescent="0.25">
      <c r="A1426" s="3" t="s">
        <v>218</v>
      </c>
      <c r="B1426" s="3" t="str">
        <f t="shared" si="472"/>
        <v>E334 HYD Accessory, Upper Baker-9</v>
      </c>
      <c r="C1426" s="3" t="s">
        <v>9</v>
      </c>
      <c r="D1426" s="3"/>
      <c r="E1426" s="256">
        <v>43738</v>
      </c>
      <c r="F1426" s="61">
        <v>2722091.66</v>
      </c>
      <c r="G1426" s="300">
        <v>1.4E-2</v>
      </c>
      <c r="H1426" s="62">
        <v>3175.77</v>
      </c>
      <c r="I1426" s="276">
        <f t="shared" si="473"/>
        <v>2722091.66</v>
      </c>
      <c r="J1426" s="300">
        <v>1.4E-2</v>
      </c>
      <c r="K1426" s="61">
        <f t="shared" si="474"/>
        <v>3175.7736033333335</v>
      </c>
      <c r="L1426" s="62">
        <f t="shared" si="454"/>
        <v>0</v>
      </c>
      <c r="M1426" t="s">
        <v>10</v>
      </c>
      <c r="O1426" s="3" t="str">
        <f t="shared" si="475"/>
        <v>E334</v>
      </c>
      <c r="P1426" s="4"/>
      <c r="Q1426" s="245">
        <f t="shared" si="459"/>
        <v>0</v>
      </c>
      <c r="S1426" s="243"/>
      <c r="T1426" s="243"/>
      <c r="V1426" s="243"/>
      <c r="W1426" s="243"/>
      <c r="Y1426" s="243"/>
    </row>
    <row r="1427" spans="1:25" outlineLevel="2" x14ac:dyDescent="0.25">
      <c r="A1427" s="3" t="s">
        <v>218</v>
      </c>
      <c r="B1427" s="3" t="str">
        <f t="shared" si="472"/>
        <v>E334 HYD Accessory, Upper Baker-10</v>
      </c>
      <c r="C1427" s="3" t="s">
        <v>9</v>
      </c>
      <c r="D1427" s="3"/>
      <c r="E1427" s="256">
        <v>43769</v>
      </c>
      <c r="F1427" s="61">
        <v>2722091.66</v>
      </c>
      <c r="G1427" s="300">
        <v>1.4E-2</v>
      </c>
      <c r="H1427" s="62">
        <v>3175.77</v>
      </c>
      <c r="I1427" s="276">
        <f t="shared" si="473"/>
        <v>2722091.66</v>
      </c>
      <c r="J1427" s="300">
        <v>1.4E-2</v>
      </c>
      <c r="K1427" s="61">
        <f t="shared" si="474"/>
        <v>3175.7736033333335</v>
      </c>
      <c r="L1427" s="62">
        <f t="shared" si="454"/>
        <v>0</v>
      </c>
      <c r="M1427" t="s">
        <v>10</v>
      </c>
      <c r="O1427" s="3" t="str">
        <f t="shared" si="475"/>
        <v>E334</v>
      </c>
      <c r="P1427" s="4"/>
      <c r="Q1427" s="245">
        <f t="shared" si="459"/>
        <v>0</v>
      </c>
      <c r="S1427" s="243"/>
      <c r="T1427" s="243"/>
      <c r="V1427" s="243"/>
      <c r="W1427" s="243"/>
      <c r="Y1427" s="243"/>
    </row>
    <row r="1428" spans="1:25" outlineLevel="2" x14ac:dyDescent="0.25">
      <c r="A1428" s="3" t="s">
        <v>218</v>
      </c>
      <c r="B1428" s="3" t="str">
        <f t="shared" si="472"/>
        <v>E334 HYD Accessory, Upper Baker-11</v>
      </c>
      <c r="C1428" s="3" t="s">
        <v>9</v>
      </c>
      <c r="D1428" s="3"/>
      <c r="E1428" s="256">
        <v>43799</v>
      </c>
      <c r="F1428" s="61">
        <v>2722091.66</v>
      </c>
      <c r="G1428" s="300">
        <v>1.4E-2</v>
      </c>
      <c r="H1428" s="62">
        <v>3175.77</v>
      </c>
      <c r="I1428" s="276">
        <f t="shared" si="473"/>
        <v>2722091.66</v>
      </c>
      <c r="J1428" s="300">
        <v>1.4E-2</v>
      </c>
      <c r="K1428" s="61">
        <f t="shared" si="474"/>
        <v>3175.7736033333335</v>
      </c>
      <c r="L1428" s="62">
        <f t="shared" ref="L1428:L1491" si="476">ROUND(K1428-H1428,2)</f>
        <v>0</v>
      </c>
      <c r="M1428" t="s">
        <v>10</v>
      </c>
      <c r="O1428" s="3" t="str">
        <f t="shared" si="475"/>
        <v>E334</v>
      </c>
      <c r="P1428" s="4"/>
      <c r="Q1428" s="245">
        <f t="shared" si="459"/>
        <v>0</v>
      </c>
      <c r="S1428" s="243"/>
      <c r="T1428" s="243"/>
      <c r="V1428" s="243"/>
      <c r="W1428" s="243"/>
      <c r="Y1428" s="243"/>
    </row>
    <row r="1429" spans="1:25" outlineLevel="2" x14ac:dyDescent="0.25">
      <c r="A1429" s="3" t="s">
        <v>218</v>
      </c>
      <c r="B1429" s="3" t="str">
        <f t="shared" si="472"/>
        <v>E334 HYD Accessory, Upper Baker-12</v>
      </c>
      <c r="C1429" s="3" t="s">
        <v>9</v>
      </c>
      <c r="D1429" s="3"/>
      <c r="E1429" s="256">
        <v>43830</v>
      </c>
      <c r="F1429" s="61">
        <v>2722091.66</v>
      </c>
      <c r="G1429" s="300">
        <v>1.4E-2</v>
      </c>
      <c r="H1429" s="62">
        <v>3175.77</v>
      </c>
      <c r="I1429" s="276">
        <f t="shared" si="473"/>
        <v>2722091.66</v>
      </c>
      <c r="J1429" s="300">
        <v>1.4E-2</v>
      </c>
      <c r="K1429" s="61">
        <f t="shared" si="474"/>
        <v>3175.7736033333335</v>
      </c>
      <c r="L1429" s="62">
        <f t="shared" si="476"/>
        <v>0</v>
      </c>
      <c r="M1429" t="s">
        <v>10</v>
      </c>
      <c r="O1429" s="3" t="str">
        <f t="shared" si="475"/>
        <v>E334</v>
      </c>
      <c r="P1429" s="4"/>
      <c r="Q1429" s="245">
        <f t="shared" si="459"/>
        <v>0</v>
      </c>
      <c r="S1429" s="243"/>
      <c r="T1429" s="243"/>
      <c r="V1429" s="243"/>
      <c r="W1429" s="243"/>
      <c r="Y1429" s="243"/>
    </row>
    <row r="1430" spans="1:25" outlineLevel="2" x14ac:dyDescent="0.25">
      <c r="A1430" s="3" t="s">
        <v>218</v>
      </c>
      <c r="B1430" s="3" t="str">
        <f t="shared" si="472"/>
        <v>E334 HYD Accessory, Upper Baker-1</v>
      </c>
      <c r="C1430" s="3" t="s">
        <v>9</v>
      </c>
      <c r="D1430" s="3"/>
      <c r="E1430" s="256">
        <v>43861</v>
      </c>
      <c r="F1430" s="61">
        <v>2722091.66</v>
      </c>
      <c r="G1430" s="300">
        <v>1.4E-2</v>
      </c>
      <c r="H1430" s="62">
        <v>3175.77</v>
      </c>
      <c r="I1430" s="276">
        <f t="shared" si="473"/>
        <v>2722091.66</v>
      </c>
      <c r="J1430" s="300">
        <v>1.4E-2</v>
      </c>
      <c r="K1430" s="61">
        <f t="shared" si="474"/>
        <v>3175.7736033333335</v>
      </c>
      <c r="L1430" s="62">
        <f t="shared" si="476"/>
        <v>0</v>
      </c>
      <c r="M1430" t="s">
        <v>10</v>
      </c>
      <c r="O1430" s="3" t="str">
        <f t="shared" si="475"/>
        <v>E334</v>
      </c>
      <c r="P1430" s="4"/>
      <c r="Q1430" s="245">
        <f t="shared" si="459"/>
        <v>0</v>
      </c>
      <c r="S1430" s="243"/>
      <c r="T1430" s="243"/>
      <c r="V1430" s="243"/>
      <c r="W1430" s="243"/>
      <c r="Y1430" s="243"/>
    </row>
    <row r="1431" spans="1:25" outlineLevel="2" x14ac:dyDescent="0.25">
      <c r="A1431" s="3" t="s">
        <v>218</v>
      </c>
      <c r="B1431" s="3" t="str">
        <f t="shared" si="472"/>
        <v>E334 HYD Accessory, Upper Baker-2</v>
      </c>
      <c r="C1431" s="3" t="s">
        <v>9</v>
      </c>
      <c r="D1431" s="3"/>
      <c r="E1431" s="256">
        <v>43889</v>
      </c>
      <c r="F1431" s="61">
        <v>2722091.66</v>
      </c>
      <c r="G1431" s="300">
        <v>1.4E-2</v>
      </c>
      <c r="H1431" s="62">
        <v>3175.77</v>
      </c>
      <c r="I1431" s="276">
        <f t="shared" si="473"/>
        <v>2722091.66</v>
      </c>
      <c r="J1431" s="300">
        <v>1.4E-2</v>
      </c>
      <c r="K1431" s="61">
        <f t="shared" si="474"/>
        <v>3175.7736033333335</v>
      </c>
      <c r="L1431" s="62">
        <f t="shared" si="476"/>
        <v>0</v>
      </c>
      <c r="M1431" t="s">
        <v>10</v>
      </c>
      <c r="O1431" s="3" t="str">
        <f t="shared" si="475"/>
        <v>E334</v>
      </c>
      <c r="P1431" s="4"/>
      <c r="Q1431" s="245">
        <f t="shared" si="459"/>
        <v>0</v>
      </c>
      <c r="S1431" s="243"/>
      <c r="T1431" s="243"/>
      <c r="V1431" s="243"/>
      <c r="W1431" s="243"/>
      <c r="Y1431" s="243"/>
    </row>
    <row r="1432" spans="1:25" outlineLevel="2" x14ac:dyDescent="0.25">
      <c r="A1432" s="3" t="s">
        <v>218</v>
      </c>
      <c r="B1432" s="3" t="str">
        <f t="shared" si="472"/>
        <v>E334 HYD Accessory, Upper Baker-3</v>
      </c>
      <c r="C1432" s="3" t="s">
        <v>9</v>
      </c>
      <c r="D1432" s="3"/>
      <c r="E1432" s="256">
        <v>43921</v>
      </c>
      <c r="F1432" s="61">
        <v>2722091.66</v>
      </c>
      <c r="G1432" s="300">
        <v>1.4E-2</v>
      </c>
      <c r="H1432" s="62">
        <v>3175.77</v>
      </c>
      <c r="I1432" s="276">
        <f t="shared" si="473"/>
        <v>2722091.66</v>
      </c>
      <c r="J1432" s="300">
        <v>1.4E-2</v>
      </c>
      <c r="K1432" s="61">
        <f t="shared" si="474"/>
        <v>3175.7736033333335</v>
      </c>
      <c r="L1432" s="62">
        <f t="shared" si="476"/>
        <v>0</v>
      </c>
      <c r="M1432" t="s">
        <v>10</v>
      </c>
      <c r="O1432" s="3" t="str">
        <f t="shared" si="475"/>
        <v>E334</v>
      </c>
      <c r="P1432" s="4"/>
      <c r="Q1432" s="245">
        <f t="shared" si="459"/>
        <v>0</v>
      </c>
      <c r="S1432" s="243"/>
      <c r="T1432" s="243"/>
      <c r="V1432" s="243"/>
      <c r="W1432" s="243"/>
      <c r="Y1432" s="243"/>
    </row>
    <row r="1433" spans="1:25" outlineLevel="2" x14ac:dyDescent="0.25">
      <c r="A1433" s="3" t="s">
        <v>218</v>
      </c>
      <c r="B1433" s="3" t="str">
        <f t="shared" si="472"/>
        <v>E334 HYD Accessory, Upper Baker-4</v>
      </c>
      <c r="C1433" s="3" t="s">
        <v>9</v>
      </c>
      <c r="D1433" s="3"/>
      <c r="E1433" s="256">
        <v>43951</v>
      </c>
      <c r="F1433" s="61">
        <v>2722091.66</v>
      </c>
      <c r="G1433" s="300">
        <v>1.4E-2</v>
      </c>
      <c r="H1433" s="62">
        <v>3175.77</v>
      </c>
      <c r="I1433" s="276">
        <f t="shared" si="473"/>
        <v>2722091.66</v>
      </c>
      <c r="J1433" s="300">
        <v>1.4E-2</v>
      </c>
      <c r="K1433" s="61">
        <f t="shared" si="474"/>
        <v>3175.7736033333335</v>
      </c>
      <c r="L1433" s="62">
        <f t="shared" si="476"/>
        <v>0</v>
      </c>
      <c r="M1433" t="s">
        <v>10</v>
      </c>
      <c r="O1433" s="3" t="str">
        <f t="shared" si="475"/>
        <v>E334</v>
      </c>
      <c r="P1433" s="4"/>
      <c r="Q1433" s="245">
        <f t="shared" si="459"/>
        <v>0</v>
      </c>
      <c r="S1433" s="243"/>
      <c r="T1433" s="243"/>
      <c r="V1433" s="243"/>
      <c r="W1433" s="243"/>
      <c r="Y1433" s="243"/>
    </row>
    <row r="1434" spans="1:25" outlineLevel="2" x14ac:dyDescent="0.25">
      <c r="A1434" s="3" t="s">
        <v>218</v>
      </c>
      <c r="B1434" s="3" t="str">
        <f t="shared" si="472"/>
        <v>E334 HYD Accessory, Upper Baker-5</v>
      </c>
      <c r="C1434" s="3" t="s">
        <v>9</v>
      </c>
      <c r="D1434" s="3"/>
      <c r="E1434" s="256">
        <v>43982</v>
      </c>
      <c r="F1434" s="61">
        <v>2722091.66</v>
      </c>
      <c r="G1434" s="300">
        <v>1.4E-2</v>
      </c>
      <c r="H1434" s="62">
        <v>3175.77</v>
      </c>
      <c r="I1434" s="276">
        <f t="shared" si="473"/>
        <v>2722091.66</v>
      </c>
      <c r="J1434" s="300">
        <v>1.4E-2</v>
      </c>
      <c r="K1434" s="61">
        <f t="shared" si="474"/>
        <v>3175.7736033333335</v>
      </c>
      <c r="L1434" s="62">
        <f t="shared" si="476"/>
        <v>0</v>
      </c>
      <c r="M1434" t="s">
        <v>10</v>
      </c>
      <c r="O1434" s="3" t="str">
        <f t="shared" si="475"/>
        <v>E334</v>
      </c>
      <c r="P1434" s="4"/>
      <c r="Q1434" s="245">
        <f t="shared" si="459"/>
        <v>0</v>
      </c>
      <c r="S1434" s="243"/>
      <c r="T1434" s="243"/>
      <c r="V1434" s="243"/>
      <c r="W1434" s="243"/>
      <c r="Y1434" s="243"/>
    </row>
    <row r="1435" spans="1:25" outlineLevel="2" x14ac:dyDescent="0.25">
      <c r="A1435" s="3" t="s">
        <v>218</v>
      </c>
      <c r="B1435" s="3" t="str">
        <f t="shared" si="472"/>
        <v>E334 HYD Accessory, Upper Baker-6</v>
      </c>
      <c r="C1435" s="3" t="s">
        <v>9</v>
      </c>
      <c r="D1435" s="3"/>
      <c r="E1435" s="256">
        <v>44012</v>
      </c>
      <c r="F1435" s="61">
        <v>2722091.66</v>
      </c>
      <c r="G1435" s="300">
        <v>1.4E-2</v>
      </c>
      <c r="H1435" s="62">
        <v>3175.77</v>
      </c>
      <c r="I1435" s="276">
        <f t="shared" si="473"/>
        <v>2722091.66</v>
      </c>
      <c r="J1435" s="300">
        <v>1.4E-2</v>
      </c>
      <c r="K1435" s="61">
        <f t="shared" si="474"/>
        <v>3175.7736033333335</v>
      </c>
      <c r="L1435" s="62">
        <f t="shared" si="476"/>
        <v>0</v>
      </c>
      <c r="M1435" t="s">
        <v>10</v>
      </c>
      <c r="O1435" s="3" t="str">
        <f t="shared" si="475"/>
        <v>E334</v>
      </c>
      <c r="P1435" s="4"/>
      <c r="Q1435" s="245">
        <f t="shared" si="459"/>
        <v>2722091.66</v>
      </c>
      <c r="S1435" s="243">
        <f>AVERAGE(F1424:F1435)-F1435</f>
        <v>1332.1699999999255</v>
      </c>
      <c r="T1435" s="243">
        <f>AVERAGE(I1424:I1435)-I1435</f>
        <v>0</v>
      </c>
      <c r="V1435" s="243"/>
      <c r="W1435" s="243"/>
      <c r="Y1435" s="243"/>
    </row>
    <row r="1436" spans="1:25" ht="15.75" outlineLevel="1" thickBot="1" x14ac:dyDescent="0.3">
      <c r="A1436" s="5" t="s">
        <v>219</v>
      </c>
      <c r="C1436" s="14" t="s">
        <v>153</v>
      </c>
      <c r="E1436" s="255" t="s">
        <v>5</v>
      </c>
      <c r="F1436" s="8"/>
      <c r="G1436" s="299"/>
      <c r="H1436" s="264">
        <f>SUBTOTAL(9,H1424:H1435)</f>
        <v>38137.229999999996</v>
      </c>
      <c r="I1436" s="275"/>
      <c r="J1436" s="299"/>
      <c r="K1436" s="25">
        <f>SUBTOTAL(9,K1424:K1435)</f>
        <v>38109.283240000012</v>
      </c>
      <c r="L1436" s="264">
        <f>SUBTOTAL(9,L1424:L1435)</f>
        <v>-27.990000000000002</v>
      </c>
      <c r="O1436" s="3" t="str">
        <f>LEFT(A1436,5)</f>
        <v xml:space="preserve">E334 </v>
      </c>
      <c r="P1436" s="4">
        <f>-L1436</f>
        <v>27.990000000000002</v>
      </c>
      <c r="Q1436" s="245">
        <f t="shared" si="459"/>
        <v>0</v>
      </c>
      <c r="S1436" s="243"/>
    </row>
    <row r="1437" spans="1:25" ht="15.75" outlineLevel="2" thickTop="1" x14ac:dyDescent="0.25">
      <c r="A1437" s="3" t="s">
        <v>220</v>
      </c>
      <c r="B1437" s="3" t="str">
        <f t="shared" ref="B1437:B1448" si="477">CONCATENATE(A1437,"-",MONTH(E1437))</f>
        <v>E335 HYD Misc, LB-2013-7</v>
      </c>
      <c r="C1437" s="3" t="s">
        <v>9</v>
      </c>
      <c r="D1437" s="3"/>
      <c r="E1437" s="256">
        <v>43676</v>
      </c>
      <c r="F1437" s="61">
        <v>288724.38</v>
      </c>
      <c r="G1437" s="300">
        <v>2.7E-2</v>
      </c>
      <c r="H1437" s="62">
        <v>649.63000000000011</v>
      </c>
      <c r="I1437" s="276">
        <f t="shared" ref="I1437:I1448" si="478">VLOOKUP(CONCATENATE(A1437,"-6"),$B$8:$F$2996,5,FALSE)</f>
        <v>288724.38</v>
      </c>
      <c r="J1437" s="300">
        <v>2.7E-2</v>
      </c>
      <c r="K1437" s="59">
        <f t="shared" ref="K1437:K1448" si="479">I1437*J1437/12</f>
        <v>649.62985500000002</v>
      </c>
      <c r="L1437" s="62">
        <f t="shared" si="476"/>
        <v>0</v>
      </c>
      <c r="M1437" t="s">
        <v>10</v>
      </c>
      <c r="O1437" s="3" t="str">
        <f t="shared" ref="O1437:O1448" si="480">LEFT(A1437,4)</f>
        <v>E335</v>
      </c>
      <c r="P1437" s="4"/>
      <c r="Q1437" s="245">
        <f t="shared" si="459"/>
        <v>0</v>
      </c>
      <c r="S1437" s="243"/>
      <c r="T1437" s="243"/>
      <c r="V1437" s="243"/>
      <c r="W1437" s="243"/>
      <c r="Y1437" s="243"/>
    </row>
    <row r="1438" spans="1:25" outlineLevel="2" x14ac:dyDescent="0.25">
      <c r="A1438" s="3" t="s">
        <v>220</v>
      </c>
      <c r="B1438" s="3" t="str">
        <f t="shared" si="477"/>
        <v>E335 HYD Misc, LB-2013-8</v>
      </c>
      <c r="C1438" s="3" t="s">
        <v>9</v>
      </c>
      <c r="D1438" s="3"/>
      <c r="E1438" s="256">
        <v>43708</v>
      </c>
      <c r="F1438" s="61">
        <v>288724.38</v>
      </c>
      <c r="G1438" s="300">
        <v>2.7E-2</v>
      </c>
      <c r="H1438" s="62">
        <v>649.63000000000011</v>
      </c>
      <c r="I1438" s="276">
        <f t="shared" si="478"/>
        <v>288724.38</v>
      </c>
      <c r="J1438" s="300">
        <v>2.7E-2</v>
      </c>
      <c r="K1438" s="61">
        <f t="shared" si="479"/>
        <v>649.62985500000002</v>
      </c>
      <c r="L1438" s="62">
        <f t="shared" si="476"/>
        <v>0</v>
      </c>
      <c r="M1438" t="s">
        <v>10</v>
      </c>
      <c r="O1438" s="3" t="str">
        <f t="shared" si="480"/>
        <v>E335</v>
      </c>
      <c r="P1438" s="4"/>
      <c r="Q1438" s="245">
        <f t="shared" si="459"/>
        <v>0</v>
      </c>
      <c r="S1438" s="243"/>
      <c r="T1438" s="243"/>
      <c r="V1438" s="243"/>
      <c r="W1438" s="243"/>
      <c r="Y1438" s="243"/>
    </row>
    <row r="1439" spans="1:25" outlineLevel="2" x14ac:dyDescent="0.25">
      <c r="A1439" s="3" t="s">
        <v>220</v>
      </c>
      <c r="B1439" s="3" t="str">
        <f t="shared" si="477"/>
        <v>E335 HYD Misc, LB-2013-9</v>
      </c>
      <c r="C1439" s="3" t="s">
        <v>9</v>
      </c>
      <c r="D1439" s="3"/>
      <c r="E1439" s="256">
        <v>43738</v>
      </c>
      <c r="F1439" s="61">
        <v>288724.38</v>
      </c>
      <c r="G1439" s="300">
        <v>2.7E-2</v>
      </c>
      <c r="H1439" s="62">
        <v>649.63000000000011</v>
      </c>
      <c r="I1439" s="276">
        <f t="shared" si="478"/>
        <v>288724.38</v>
      </c>
      <c r="J1439" s="300">
        <v>2.7E-2</v>
      </c>
      <c r="K1439" s="61">
        <f t="shared" si="479"/>
        <v>649.62985500000002</v>
      </c>
      <c r="L1439" s="62">
        <f t="shared" si="476"/>
        <v>0</v>
      </c>
      <c r="M1439" t="s">
        <v>10</v>
      </c>
      <c r="O1439" s="3" t="str">
        <f t="shared" si="480"/>
        <v>E335</v>
      </c>
      <c r="P1439" s="4"/>
      <c r="Q1439" s="245">
        <f t="shared" si="459"/>
        <v>0</v>
      </c>
      <c r="S1439" s="243"/>
      <c r="T1439" s="243"/>
      <c r="V1439" s="243"/>
      <c r="W1439" s="243"/>
      <c r="Y1439" s="243"/>
    </row>
    <row r="1440" spans="1:25" outlineLevel="2" x14ac:dyDescent="0.25">
      <c r="A1440" s="3" t="s">
        <v>220</v>
      </c>
      <c r="B1440" s="3" t="str">
        <f t="shared" si="477"/>
        <v>E335 HYD Misc, LB-2013-10</v>
      </c>
      <c r="C1440" s="3" t="s">
        <v>9</v>
      </c>
      <c r="D1440" s="3"/>
      <c r="E1440" s="256">
        <v>43769</v>
      </c>
      <c r="F1440" s="61">
        <v>288724.38</v>
      </c>
      <c r="G1440" s="300">
        <v>2.7E-2</v>
      </c>
      <c r="H1440" s="62">
        <v>649.63000000000011</v>
      </c>
      <c r="I1440" s="276">
        <f t="shared" si="478"/>
        <v>288724.38</v>
      </c>
      <c r="J1440" s="300">
        <v>2.7E-2</v>
      </c>
      <c r="K1440" s="61">
        <f t="shared" si="479"/>
        <v>649.62985500000002</v>
      </c>
      <c r="L1440" s="62">
        <f t="shared" si="476"/>
        <v>0</v>
      </c>
      <c r="M1440" t="s">
        <v>10</v>
      </c>
      <c r="O1440" s="3" t="str">
        <f t="shared" si="480"/>
        <v>E335</v>
      </c>
      <c r="P1440" s="4"/>
      <c r="Q1440" s="245">
        <f t="shared" ref="Q1440:Q1503" si="481">IF(E1440=DATE(2020,6,30),I1440,0)</f>
        <v>0</v>
      </c>
      <c r="S1440" s="243"/>
      <c r="T1440" s="243"/>
      <c r="V1440" s="243"/>
      <c r="W1440" s="243"/>
      <c r="Y1440" s="243"/>
    </row>
    <row r="1441" spans="1:25" outlineLevel="2" x14ac:dyDescent="0.25">
      <c r="A1441" s="3" t="s">
        <v>220</v>
      </c>
      <c r="B1441" s="3" t="str">
        <f t="shared" si="477"/>
        <v>E335 HYD Misc, LB-2013-11</v>
      </c>
      <c r="C1441" s="3" t="s">
        <v>9</v>
      </c>
      <c r="D1441" s="3"/>
      <c r="E1441" s="256">
        <v>43799</v>
      </c>
      <c r="F1441" s="61">
        <v>288724.38</v>
      </c>
      <c r="G1441" s="300">
        <v>2.7E-2</v>
      </c>
      <c r="H1441" s="62">
        <v>649.63000000000011</v>
      </c>
      <c r="I1441" s="276">
        <f t="shared" si="478"/>
        <v>288724.38</v>
      </c>
      <c r="J1441" s="300">
        <v>2.7E-2</v>
      </c>
      <c r="K1441" s="61">
        <f t="shared" si="479"/>
        <v>649.62985500000002</v>
      </c>
      <c r="L1441" s="62">
        <f t="shared" si="476"/>
        <v>0</v>
      </c>
      <c r="M1441" t="s">
        <v>10</v>
      </c>
      <c r="O1441" s="3" t="str">
        <f t="shared" si="480"/>
        <v>E335</v>
      </c>
      <c r="P1441" s="4"/>
      <c r="Q1441" s="245">
        <f t="shared" si="481"/>
        <v>0</v>
      </c>
      <c r="S1441" s="243"/>
      <c r="T1441" s="243"/>
      <c r="V1441" s="243"/>
      <c r="W1441" s="243"/>
      <c r="Y1441" s="243"/>
    </row>
    <row r="1442" spans="1:25" outlineLevel="2" x14ac:dyDescent="0.25">
      <c r="A1442" s="3" t="s">
        <v>220</v>
      </c>
      <c r="B1442" s="3" t="str">
        <f t="shared" si="477"/>
        <v>E335 HYD Misc, LB-2013-12</v>
      </c>
      <c r="C1442" s="3" t="s">
        <v>9</v>
      </c>
      <c r="D1442" s="3"/>
      <c r="E1442" s="256">
        <v>43830</v>
      </c>
      <c r="F1442" s="61">
        <v>288724.38</v>
      </c>
      <c r="G1442" s="300">
        <v>2.7E-2</v>
      </c>
      <c r="H1442" s="62">
        <v>649.63000000000011</v>
      </c>
      <c r="I1442" s="276">
        <f t="shared" si="478"/>
        <v>288724.38</v>
      </c>
      <c r="J1442" s="300">
        <v>2.7E-2</v>
      </c>
      <c r="K1442" s="61">
        <f t="shared" si="479"/>
        <v>649.62985500000002</v>
      </c>
      <c r="L1442" s="62">
        <f t="shared" si="476"/>
        <v>0</v>
      </c>
      <c r="M1442" t="s">
        <v>10</v>
      </c>
      <c r="O1442" s="3" t="str">
        <f t="shared" si="480"/>
        <v>E335</v>
      </c>
      <c r="P1442" s="4"/>
      <c r="Q1442" s="245">
        <f t="shared" si="481"/>
        <v>0</v>
      </c>
      <c r="S1442" s="243"/>
      <c r="T1442" s="243"/>
      <c r="V1442" s="243"/>
      <c r="W1442" s="243"/>
      <c r="Y1442" s="243"/>
    </row>
    <row r="1443" spans="1:25" outlineLevel="2" x14ac:dyDescent="0.25">
      <c r="A1443" s="3" t="s">
        <v>220</v>
      </c>
      <c r="B1443" s="3" t="str">
        <f t="shared" si="477"/>
        <v>E335 HYD Misc, LB-2013-1</v>
      </c>
      <c r="C1443" s="3" t="s">
        <v>9</v>
      </c>
      <c r="D1443" s="3"/>
      <c r="E1443" s="256">
        <v>43861</v>
      </c>
      <c r="F1443" s="61">
        <v>288724.38</v>
      </c>
      <c r="G1443" s="300">
        <v>2.7E-2</v>
      </c>
      <c r="H1443" s="62">
        <v>649.63000000000011</v>
      </c>
      <c r="I1443" s="276">
        <f t="shared" si="478"/>
        <v>288724.38</v>
      </c>
      <c r="J1443" s="300">
        <v>2.7E-2</v>
      </c>
      <c r="K1443" s="61">
        <f t="shared" si="479"/>
        <v>649.62985500000002</v>
      </c>
      <c r="L1443" s="62">
        <f t="shared" si="476"/>
        <v>0</v>
      </c>
      <c r="M1443" t="s">
        <v>10</v>
      </c>
      <c r="O1443" s="3" t="str">
        <f t="shared" si="480"/>
        <v>E335</v>
      </c>
      <c r="P1443" s="4"/>
      <c r="Q1443" s="245">
        <f t="shared" si="481"/>
        <v>0</v>
      </c>
      <c r="S1443" s="243"/>
      <c r="T1443" s="243"/>
      <c r="V1443" s="243"/>
      <c r="W1443" s="243"/>
      <c r="Y1443" s="243"/>
    </row>
    <row r="1444" spans="1:25" outlineLevel="2" x14ac:dyDescent="0.25">
      <c r="A1444" s="3" t="s">
        <v>220</v>
      </c>
      <c r="B1444" s="3" t="str">
        <f t="shared" si="477"/>
        <v>E335 HYD Misc, LB-2013-2</v>
      </c>
      <c r="C1444" s="3" t="s">
        <v>9</v>
      </c>
      <c r="D1444" s="3"/>
      <c r="E1444" s="256">
        <v>43889</v>
      </c>
      <c r="F1444" s="61">
        <v>288724.38</v>
      </c>
      <c r="G1444" s="300">
        <v>2.7E-2</v>
      </c>
      <c r="H1444" s="62">
        <v>649.63000000000011</v>
      </c>
      <c r="I1444" s="276">
        <f t="shared" si="478"/>
        <v>288724.38</v>
      </c>
      <c r="J1444" s="300">
        <v>2.7E-2</v>
      </c>
      <c r="K1444" s="61">
        <f t="shared" si="479"/>
        <v>649.62985500000002</v>
      </c>
      <c r="L1444" s="62">
        <f t="shared" si="476"/>
        <v>0</v>
      </c>
      <c r="M1444" t="s">
        <v>10</v>
      </c>
      <c r="O1444" s="3" t="str">
        <f t="shared" si="480"/>
        <v>E335</v>
      </c>
      <c r="P1444" s="4"/>
      <c r="Q1444" s="245">
        <f t="shared" si="481"/>
        <v>0</v>
      </c>
      <c r="S1444" s="243"/>
      <c r="T1444" s="243"/>
      <c r="V1444" s="243"/>
      <c r="W1444" s="243"/>
      <c r="Y1444" s="243"/>
    </row>
    <row r="1445" spans="1:25" outlineLevel="2" x14ac:dyDescent="0.25">
      <c r="A1445" s="3" t="s">
        <v>220</v>
      </c>
      <c r="B1445" s="3" t="str">
        <f t="shared" si="477"/>
        <v>E335 HYD Misc, LB-2013-3</v>
      </c>
      <c r="C1445" s="3" t="s">
        <v>9</v>
      </c>
      <c r="D1445" s="3"/>
      <c r="E1445" s="256">
        <v>43921</v>
      </c>
      <c r="F1445" s="61">
        <v>288724.38</v>
      </c>
      <c r="G1445" s="300">
        <v>2.7E-2</v>
      </c>
      <c r="H1445" s="62">
        <v>649.63000000000011</v>
      </c>
      <c r="I1445" s="276">
        <f t="shared" si="478"/>
        <v>288724.38</v>
      </c>
      <c r="J1445" s="300">
        <v>2.7E-2</v>
      </c>
      <c r="K1445" s="61">
        <f t="shared" si="479"/>
        <v>649.62985500000002</v>
      </c>
      <c r="L1445" s="62">
        <f t="shared" si="476"/>
        <v>0</v>
      </c>
      <c r="M1445" t="s">
        <v>10</v>
      </c>
      <c r="O1445" s="3" t="str">
        <f t="shared" si="480"/>
        <v>E335</v>
      </c>
      <c r="P1445" s="4"/>
      <c r="Q1445" s="245">
        <f t="shared" si="481"/>
        <v>0</v>
      </c>
      <c r="S1445" s="243"/>
      <c r="T1445" s="243"/>
      <c r="V1445" s="243"/>
      <c r="W1445" s="243"/>
      <c r="Y1445" s="243"/>
    </row>
    <row r="1446" spans="1:25" outlineLevel="2" x14ac:dyDescent="0.25">
      <c r="A1446" s="3" t="s">
        <v>220</v>
      </c>
      <c r="B1446" s="3" t="str">
        <f t="shared" si="477"/>
        <v>E335 HYD Misc, LB-2013-4</v>
      </c>
      <c r="C1446" s="3" t="s">
        <v>9</v>
      </c>
      <c r="D1446" s="3"/>
      <c r="E1446" s="256">
        <v>43951</v>
      </c>
      <c r="F1446" s="61">
        <v>288724.38</v>
      </c>
      <c r="G1446" s="300">
        <v>2.7E-2</v>
      </c>
      <c r="H1446" s="62">
        <v>649.63000000000011</v>
      </c>
      <c r="I1446" s="276">
        <f t="shared" si="478"/>
        <v>288724.38</v>
      </c>
      <c r="J1446" s="300">
        <v>2.7E-2</v>
      </c>
      <c r="K1446" s="61">
        <f t="shared" si="479"/>
        <v>649.62985500000002</v>
      </c>
      <c r="L1446" s="62">
        <f t="shared" si="476"/>
        <v>0</v>
      </c>
      <c r="M1446" t="s">
        <v>10</v>
      </c>
      <c r="O1446" s="3" t="str">
        <f t="shared" si="480"/>
        <v>E335</v>
      </c>
      <c r="P1446" s="4"/>
      <c r="Q1446" s="245">
        <f t="shared" si="481"/>
        <v>0</v>
      </c>
      <c r="S1446" s="243"/>
      <c r="T1446" s="243"/>
      <c r="V1446" s="243"/>
      <c r="W1446" s="243"/>
      <c r="Y1446" s="243"/>
    </row>
    <row r="1447" spans="1:25" outlineLevel="2" x14ac:dyDescent="0.25">
      <c r="A1447" s="3" t="s">
        <v>220</v>
      </c>
      <c r="B1447" s="3" t="str">
        <f t="shared" si="477"/>
        <v>E335 HYD Misc, LB-2013-5</v>
      </c>
      <c r="C1447" s="3" t="s">
        <v>9</v>
      </c>
      <c r="D1447" s="3"/>
      <c r="E1447" s="256">
        <v>43982</v>
      </c>
      <c r="F1447" s="61">
        <v>288724.38</v>
      </c>
      <c r="G1447" s="300">
        <v>2.7E-2</v>
      </c>
      <c r="H1447" s="62">
        <v>649.63000000000011</v>
      </c>
      <c r="I1447" s="276">
        <f t="shared" si="478"/>
        <v>288724.38</v>
      </c>
      <c r="J1447" s="300">
        <v>2.7E-2</v>
      </c>
      <c r="K1447" s="61">
        <f t="shared" si="479"/>
        <v>649.62985500000002</v>
      </c>
      <c r="L1447" s="62">
        <f t="shared" si="476"/>
        <v>0</v>
      </c>
      <c r="M1447" t="s">
        <v>10</v>
      </c>
      <c r="O1447" s="3" t="str">
        <f t="shared" si="480"/>
        <v>E335</v>
      </c>
      <c r="P1447" s="4"/>
      <c r="Q1447" s="245">
        <f t="shared" si="481"/>
        <v>0</v>
      </c>
      <c r="S1447" s="243"/>
      <c r="T1447" s="243"/>
      <c r="V1447" s="243"/>
      <c r="W1447" s="243"/>
      <c r="Y1447" s="243"/>
    </row>
    <row r="1448" spans="1:25" outlineLevel="2" x14ac:dyDescent="0.25">
      <c r="A1448" s="3" t="s">
        <v>220</v>
      </c>
      <c r="B1448" s="3" t="str">
        <f t="shared" si="477"/>
        <v>E335 HYD Misc, LB-2013-6</v>
      </c>
      <c r="C1448" s="3" t="s">
        <v>9</v>
      </c>
      <c r="D1448" s="3"/>
      <c r="E1448" s="256">
        <v>44012</v>
      </c>
      <c r="F1448" s="61">
        <v>288724.38</v>
      </c>
      <c r="G1448" s="300">
        <v>2.7E-2</v>
      </c>
      <c r="H1448" s="62">
        <v>649.63000000000011</v>
      </c>
      <c r="I1448" s="276">
        <f t="shared" si="478"/>
        <v>288724.38</v>
      </c>
      <c r="J1448" s="300">
        <v>2.7E-2</v>
      </c>
      <c r="K1448" s="61">
        <f t="shared" si="479"/>
        <v>649.62985500000002</v>
      </c>
      <c r="L1448" s="62">
        <f t="shared" si="476"/>
        <v>0</v>
      </c>
      <c r="M1448" t="s">
        <v>10</v>
      </c>
      <c r="O1448" s="3" t="str">
        <f t="shared" si="480"/>
        <v>E335</v>
      </c>
      <c r="P1448" s="4"/>
      <c r="Q1448" s="245">
        <f t="shared" si="481"/>
        <v>288724.38</v>
      </c>
      <c r="S1448" s="243">
        <f>AVERAGE(F1437:F1448)-F1448</f>
        <v>0</v>
      </c>
      <c r="T1448" s="243">
        <f>AVERAGE(I1437:I1448)-I1448</f>
        <v>0</v>
      </c>
      <c r="V1448" s="243"/>
      <c r="W1448" s="243"/>
      <c r="Y1448" s="243"/>
    </row>
    <row r="1449" spans="1:25" ht="15.75" outlineLevel="1" thickBot="1" x14ac:dyDescent="0.3">
      <c r="A1449" s="5" t="s">
        <v>221</v>
      </c>
      <c r="C1449" s="14" t="s">
        <v>153</v>
      </c>
      <c r="E1449" s="255" t="s">
        <v>5</v>
      </c>
      <c r="F1449" s="8"/>
      <c r="G1449" s="299"/>
      <c r="H1449" s="264">
        <f>SUBTOTAL(9,H1437:H1448)</f>
        <v>7795.5600000000013</v>
      </c>
      <c r="I1449" s="275"/>
      <c r="J1449" s="299"/>
      <c r="K1449" s="25">
        <f>SUBTOTAL(9,K1437:K1448)</f>
        <v>7795.5582600000007</v>
      </c>
      <c r="L1449" s="264">
        <f>SUBTOTAL(9,L1437:L1448)</f>
        <v>0</v>
      </c>
      <c r="O1449" s="3" t="str">
        <f>LEFT(A1449,5)</f>
        <v xml:space="preserve">E335 </v>
      </c>
      <c r="P1449" s="4">
        <f>-L1449</f>
        <v>0</v>
      </c>
      <c r="Q1449" s="245">
        <f t="shared" si="481"/>
        <v>0</v>
      </c>
      <c r="S1449" s="243"/>
    </row>
    <row r="1450" spans="1:25" ht="15.75" outlineLevel="2" thickTop="1" x14ac:dyDescent="0.25">
      <c r="A1450" s="3" t="s">
        <v>222</v>
      </c>
      <c r="B1450" s="3" t="str">
        <f t="shared" ref="B1450:B1461" si="482">CONCATENATE(A1450,"-",MONTH(E1450))</f>
        <v>E335 HYD Misc, Lower Baker-7</v>
      </c>
      <c r="C1450" s="3" t="s">
        <v>9</v>
      </c>
      <c r="D1450" s="3"/>
      <c r="E1450" s="256">
        <v>43676</v>
      </c>
      <c r="F1450" s="61">
        <v>752239.16</v>
      </c>
      <c r="G1450" s="300">
        <v>2.7E-2</v>
      </c>
      <c r="H1450" s="62">
        <v>1692.5400000000002</v>
      </c>
      <c r="I1450" s="276">
        <f t="shared" ref="I1450:I1461" si="483">VLOOKUP(CONCATENATE(A1450,"-6"),$B$8:$F$2996,5,FALSE)</f>
        <v>752239.16</v>
      </c>
      <c r="J1450" s="300">
        <v>2.7E-2</v>
      </c>
      <c r="K1450" s="59">
        <f t="shared" ref="K1450:K1461" si="484">I1450*J1450/12</f>
        <v>1692.5381100000002</v>
      </c>
      <c r="L1450" s="62">
        <f t="shared" si="476"/>
        <v>0</v>
      </c>
      <c r="M1450" t="s">
        <v>10</v>
      </c>
      <c r="O1450" s="3" t="str">
        <f t="shared" ref="O1450:O1461" si="485">LEFT(A1450,4)</f>
        <v>E335</v>
      </c>
      <c r="P1450" s="4"/>
      <c r="Q1450" s="245">
        <f t="shared" si="481"/>
        <v>0</v>
      </c>
      <c r="S1450" s="243"/>
      <c r="T1450" s="243"/>
      <c r="V1450" s="243"/>
      <c r="W1450" s="243"/>
      <c r="Y1450" s="243"/>
    </row>
    <row r="1451" spans="1:25" outlineLevel="2" x14ac:dyDescent="0.25">
      <c r="A1451" s="3" t="s">
        <v>222</v>
      </c>
      <c r="B1451" s="3" t="str">
        <f t="shared" si="482"/>
        <v>E335 HYD Misc, Lower Baker-8</v>
      </c>
      <c r="C1451" s="3" t="s">
        <v>9</v>
      </c>
      <c r="D1451" s="3"/>
      <c r="E1451" s="256">
        <v>43708</v>
      </c>
      <c r="F1451" s="61">
        <v>752239.16</v>
      </c>
      <c r="G1451" s="300">
        <v>2.7E-2</v>
      </c>
      <c r="H1451" s="62">
        <v>1692.5400000000002</v>
      </c>
      <c r="I1451" s="276">
        <f t="shared" si="483"/>
        <v>752239.16</v>
      </c>
      <c r="J1451" s="300">
        <v>2.7E-2</v>
      </c>
      <c r="K1451" s="61">
        <f t="shared" si="484"/>
        <v>1692.5381100000002</v>
      </c>
      <c r="L1451" s="62">
        <f t="shared" si="476"/>
        <v>0</v>
      </c>
      <c r="M1451" t="s">
        <v>10</v>
      </c>
      <c r="O1451" s="3" t="str">
        <f t="shared" si="485"/>
        <v>E335</v>
      </c>
      <c r="P1451" s="4"/>
      <c r="Q1451" s="245">
        <f t="shared" si="481"/>
        <v>0</v>
      </c>
      <c r="S1451" s="243"/>
      <c r="T1451" s="243"/>
      <c r="V1451" s="243"/>
      <c r="W1451" s="243"/>
      <c r="Y1451" s="243"/>
    </row>
    <row r="1452" spans="1:25" outlineLevel="2" x14ac:dyDescent="0.25">
      <c r="A1452" s="3" t="s">
        <v>222</v>
      </c>
      <c r="B1452" s="3" t="str">
        <f t="shared" si="482"/>
        <v>E335 HYD Misc, Lower Baker-9</v>
      </c>
      <c r="C1452" s="3" t="s">
        <v>9</v>
      </c>
      <c r="D1452" s="3"/>
      <c r="E1452" s="256">
        <v>43738</v>
      </c>
      <c r="F1452" s="61">
        <v>752239.16</v>
      </c>
      <c r="G1452" s="300">
        <v>2.7E-2</v>
      </c>
      <c r="H1452" s="62">
        <v>1692.5400000000002</v>
      </c>
      <c r="I1452" s="276">
        <f t="shared" si="483"/>
        <v>752239.16</v>
      </c>
      <c r="J1452" s="300">
        <v>2.7E-2</v>
      </c>
      <c r="K1452" s="61">
        <f t="shared" si="484"/>
        <v>1692.5381100000002</v>
      </c>
      <c r="L1452" s="62">
        <f t="shared" si="476"/>
        <v>0</v>
      </c>
      <c r="M1452" t="s">
        <v>10</v>
      </c>
      <c r="O1452" s="3" t="str">
        <f t="shared" si="485"/>
        <v>E335</v>
      </c>
      <c r="P1452" s="4"/>
      <c r="Q1452" s="245">
        <f t="shared" si="481"/>
        <v>0</v>
      </c>
      <c r="S1452" s="243"/>
      <c r="T1452" s="243"/>
      <c r="V1452" s="243"/>
      <c r="W1452" s="243"/>
      <c r="Y1452" s="243"/>
    </row>
    <row r="1453" spans="1:25" outlineLevel="2" x14ac:dyDescent="0.25">
      <c r="A1453" s="3" t="s">
        <v>222</v>
      </c>
      <c r="B1453" s="3" t="str">
        <f t="shared" si="482"/>
        <v>E335 HYD Misc, Lower Baker-10</v>
      </c>
      <c r="C1453" s="3" t="s">
        <v>9</v>
      </c>
      <c r="D1453" s="3"/>
      <c r="E1453" s="256">
        <v>43769</v>
      </c>
      <c r="F1453" s="61">
        <v>752239.16</v>
      </c>
      <c r="G1453" s="300">
        <v>2.7E-2</v>
      </c>
      <c r="H1453" s="62">
        <v>1692.5400000000002</v>
      </c>
      <c r="I1453" s="276">
        <f t="shared" si="483"/>
        <v>752239.16</v>
      </c>
      <c r="J1453" s="300">
        <v>2.7E-2</v>
      </c>
      <c r="K1453" s="61">
        <f t="shared" si="484"/>
        <v>1692.5381100000002</v>
      </c>
      <c r="L1453" s="62">
        <f t="shared" si="476"/>
        <v>0</v>
      </c>
      <c r="M1453" t="s">
        <v>10</v>
      </c>
      <c r="O1453" s="3" t="str">
        <f t="shared" si="485"/>
        <v>E335</v>
      </c>
      <c r="P1453" s="4"/>
      <c r="Q1453" s="245">
        <f t="shared" si="481"/>
        <v>0</v>
      </c>
      <c r="S1453" s="243"/>
      <c r="T1453" s="243"/>
      <c r="V1453" s="243"/>
      <c r="W1453" s="243"/>
      <c r="Y1453" s="243"/>
    </row>
    <row r="1454" spans="1:25" outlineLevel="2" x14ac:dyDescent="0.25">
      <c r="A1454" s="3" t="s">
        <v>222</v>
      </c>
      <c r="B1454" s="3" t="str">
        <f t="shared" si="482"/>
        <v>E335 HYD Misc, Lower Baker-11</v>
      </c>
      <c r="C1454" s="3" t="s">
        <v>9</v>
      </c>
      <c r="D1454" s="3"/>
      <c r="E1454" s="256">
        <v>43799</v>
      </c>
      <c r="F1454" s="61">
        <v>752239.16</v>
      </c>
      <c r="G1454" s="300">
        <v>2.7E-2</v>
      </c>
      <c r="H1454" s="62">
        <v>1692.5400000000002</v>
      </c>
      <c r="I1454" s="276">
        <f t="shared" si="483"/>
        <v>752239.16</v>
      </c>
      <c r="J1454" s="300">
        <v>2.7E-2</v>
      </c>
      <c r="K1454" s="61">
        <f t="shared" si="484"/>
        <v>1692.5381100000002</v>
      </c>
      <c r="L1454" s="62">
        <f t="shared" si="476"/>
        <v>0</v>
      </c>
      <c r="M1454" t="s">
        <v>10</v>
      </c>
      <c r="O1454" s="3" t="str">
        <f t="shared" si="485"/>
        <v>E335</v>
      </c>
      <c r="P1454" s="4"/>
      <c r="Q1454" s="245">
        <f t="shared" si="481"/>
        <v>0</v>
      </c>
      <c r="S1454" s="243"/>
      <c r="T1454" s="243"/>
      <c r="V1454" s="243"/>
      <c r="W1454" s="243"/>
      <c r="Y1454" s="243"/>
    </row>
    <row r="1455" spans="1:25" outlineLevel="2" x14ac:dyDescent="0.25">
      <c r="A1455" s="3" t="s">
        <v>222</v>
      </c>
      <c r="B1455" s="3" t="str">
        <f t="shared" si="482"/>
        <v>E335 HYD Misc, Lower Baker-12</v>
      </c>
      <c r="C1455" s="3" t="s">
        <v>9</v>
      </c>
      <c r="D1455" s="3"/>
      <c r="E1455" s="256">
        <v>43830</v>
      </c>
      <c r="F1455" s="61">
        <v>752239.16</v>
      </c>
      <c r="G1455" s="300">
        <v>2.7E-2</v>
      </c>
      <c r="H1455" s="62">
        <v>1692.5400000000002</v>
      </c>
      <c r="I1455" s="276">
        <f t="shared" si="483"/>
        <v>752239.16</v>
      </c>
      <c r="J1455" s="300">
        <v>2.7E-2</v>
      </c>
      <c r="K1455" s="61">
        <f t="shared" si="484"/>
        <v>1692.5381100000002</v>
      </c>
      <c r="L1455" s="62">
        <f t="shared" si="476"/>
        <v>0</v>
      </c>
      <c r="M1455" t="s">
        <v>10</v>
      </c>
      <c r="O1455" s="3" t="str">
        <f t="shared" si="485"/>
        <v>E335</v>
      </c>
      <c r="P1455" s="4"/>
      <c r="Q1455" s="245">
        <f t="shared" si="481"/>
        <v>0</v>
      </c>
      <c r="S1455" s="243"/>
      <c r="T1455" s="243"/>
      <c r="V1455" s="243"/>
      <c r="W1455" s="243"/>
      <c r="Y1455" s="243"/>
    </row>
    <row r="1456" spans="1:25" outlineLevel="2" x14ac:dyDescent="0.25">
      <c r="A1456" s="3" t="s">
        <v>222</v>
      </c>
      <c r="B1456" s="3" t="str">
        <f t="shared" si="482"/>
        <v>E335 HYD Misc, Lower Baker-1</v>
      </c>
      <c r="C1456" s="3" t="s">
        <v>9</v>
      </c>
      <c r="D1456" s="3"/>
      <c r="E1456" s="256">
        <v>43861</v>
      </c>
      <c r="F1456" s="61">
        <v>752239.16</v>
      </c>
      <c r="G1456" s="300">
        <v>2.7E-2</v>
      </c>
      <c r="H1456" s="62">
        <v>1692.5400000000002</v>
      </c>
      <c r="I1456" s="276">
        <f t="shared" si="483"/>
        <v>752239.16</v>
      </c>
      <c r="J1456" s="300">
        <v>2.7E-2</v>
      </c>
      <c r="K1456" s="61">
        <f t="shared" si="484"/>
        <v>1692.5381100000002</v>
      </c>
      <c r="L1456" s="62">
        <f t="shared" si="476"/>
        <v>0</v>
      </c>
      <c r="M1456" t="s">
        <v>10</v>
      </c>
      <c r="O1456" s="3" t="str">
        <f t="shared" si="485"/>
        <v>E335</v>
      </c>
      <c r="P1456" s="4"/>
      <c r="Q1456" s="245">
        <f t="shared" si="481"/>
        <v>0</v>
      </c>
      <c r="S1456" s="243"/>
      <c r="T1456" s="243"/>
      <c r="V1456" s="243"/>
      <c r="W1456" s="243"/>
      <c r="Y1456" s="243"/>
    </row>
    <row r="1457" spans="1:25" outlineLevel="2" x14ac:dyDescent="0.25">
      <c r="A1457" s="3" t="s">
        <v>222</v>
      </c>
      <c r="B1457" s="3" t="str">
        <f t="shared" si="482"/>
        <v>E335 HYD Misc, Lower Baker-2</v>
      </c>
      <c r="C1457" s="3" t="s">
        <v>9</v>
      </c>
      <c r="D1457" s="3"/>
      <c r="E1457" s="256">
        <v>43889</v>
      </c>
      <c r="F1457" s="61">
        <v>752239.16</v>
      </c>
      <c r="G1457" s="300">
        <v>2.7E-2</v>
      </c>
      <c r="H1457" s="62">
        <v>1692.5400000000002</v>
      </c>
      <c r="I1457" s="276">
        <f t="shared" si="483"/>
        <v>752239.16</v>
      </c>
      <c r="J1457" s="300">
        <v>2.7E-2</v>
      </c>
      <c r="K1457" s="61">
        <f t="shared" si="484"/>
        <v>1692.5381100000002</v>
      </c>
      <c r="L1457" s="62">
        <f t="shared" si="476"/>
        <v>0</v>
      </c>
      <c r="M1457" t="s">
        <v>10</v>
      </c>
      <c r="O1457" s="3" t="str">
        <f t="shared" si="485"/>
        <v>E335</v>
      </c>
      <c r="P1457" s="4"/>
      <c r="Q1457" s="245">
        <f t="shared" si="481"/>
        <v>0</v>
      </c>
      <c r="S1457" s="243"/>
      <c r="T1457" s="243"/>
      <c r="V1457" s="243"/>
      <c r="W1457" s="243"/>
      <c r="Y1457" s="243"/>
    </row>
    <row r="1458" spans="1:25" outlineLevel="2" x14ac:dyDescent="0.25">
      <c r="A1458" s="3" t="s">
        <v>222</v>
      </c>
      <c r="B1458" s="3" t="str">
        <f t="shared" si="482"/>
        <v>E335 HYD Misc, Lower Baker-3</v>
      </c>
      <c r="C1458" s="3" t="s">
        <v>9</v>
      </c>
      <c r="D1458" s="3"/>
      <c r="E1458" s="256">
        <v>43921</v>
      </c>
      <c r="F1458" s="61">
        <v>752239.16</v>
      </c>
      <c r="G1458" s="300">
        <v>2.7E-2</v>
      </c>
      <c r="H1458" s="62">
        <v>1692.5400000000002</v>
      </c>
      <c r="I1458" s="276">
        <f t="shared" si="483"/>
        <v>752239.16</v>
      </c>
      <c r="J1458" s="300">
        <v>2.7E-2</v>
      </c>
      <c r="K1458" s="61">
        <f t="shared" si="484"/>
        <v>1692.5381100000002</v>
      </c>
      <c r="L1458" s="62">
        <f t="shared" si="476"/>
        <v>0</v>
      </c>
      <c r="M1458" t="s">
        <v>10</v>
      </c>
      <c r="O1458" s="3" t="str">
        <f t="shared" si="485"/>
        <v>E335</v>
      </c>
      <c r="P1458" s="4"/>
      <c r="Q1458" s="245">
        <f t="shared" si="481"/>
        <v>0</v>
      </c>
      <c r="S1458" s="243"/>
      <c r="T1458" s="243"/>
      <c r="V1458" s="243"/>
      <c r="W1458" s="243"/>
      <c r="Y1458" s="243"/>
    </row>
    <row r="1459" spans="1:25" outlineLevel="2" x14ac:dyDescent="0.25">
      <c r="A1459" s="3" t="s">
        <v>222</v>
      </c>
      <c r="B1459" s="3" t="str">
        <f t="shared" si="482"/>
        <v>E335 HYD Misc, Lower Baker-4</v>
      </c>
      <c r="C1459" s="3" t="s">
        <v>9</v>
      </c>
      <c r="D1459" s="3"/>
      <c r="E1459" s="256">
        <v>43951</v>
      </c>
      <c r="F1459" s="61">
        <v>752239.16</v>
      </c>
      <c r="G1459" s="300">
        <v>2.7E-2</v>
      </c>
      <c r="H1459" s="62">
        <v>1692.5400000000002</v>
      </c>
      <c r="I1459" s="276">
        <f t="shared" si="483"/>
        <v>752239.16</v>
      </c>
      <c r="J1459" s="300">
        <v>2.7E-2</v>
      </c>
      <c r="K1459" s="61">
        <f t="shared" si="484"/>
        <v>1692.5381100000002</v>
      </c>
      <c r="L1459" s="62">
        <f t="shared" si="476"/>
        <v>0</v>
      </c>
      <c r="M1459" t="s">
        <v>10</v>
      </c>
      <c r="O1459" s="3" t="str">
        <f t="shared" si="485"/>
        <v>E335</v>
      </c>
      <c r="P1459" s="4"/>
      <c r="Q1459" s="245">
        <f t="shared" si="481"/>
        <v>0</v>
      </c>
      <c r="S1459" s="243"/>
      <c r="T1459" s="243"/>
      <c r="V1459" s="243"/>
      <c r="W1459" s="243"/>
      <c r="Y1459" s="243"/>
    </row>
    <row r="1460" spans="1:25" outlineLevel="2" x14ac:dyDescent="0.25">
      <c r="A1460" s="3" t="s">
        <v>222</v>
      </c>
      <c r="B1460" s="3" t="str">
        <f t="shared" si="482"/>
        <v>E335 HYD Misc, Lower Baker-5</v>
      </c>
      <c r="C1460" s="3" t="s">
        <v>9</v>
      </c>
      <c r="D1460" s="3"/>
      <c r="E1460" s="256">
        <v>43982</v>
      </c>
      <c r="F1460" s="61">
        <v>752239.16</v>
      </c>
      <c r="G1460" s="300">
        <v>2.7E-2</v>
      </c>
      <c r="H1460" s="62">
        <v>1692.5400000000002</v>
      </c>
      <c r="I1460" s="276">
        <f t="shared" si="483"/>
        <v>752239.16</v>
      </c>
      <c r="J1460" s="300">
        <v>2.7E-2</v>
      </c>
      <c r="K1460" s="61">
        <f t="shared" si="484"/>
        <v>1692.5381100000002</v>
      </c>
      <c r="L1460" s="62">
        <f t="shared" si="476"/>
        <v>0</v>
      </c>
      <c r="M1460" t="s">
        <v>10</v>
      </c>
      <c r="O1460" s="3" t="str">
        <f t="shared" si="485"/>
        <v>E335</v>
      </c>
      <c r="P1460" s="4"/>
      <c r="Q1460" s="245">
        <f t="shared" si="481"/>
        <v>0</v>
      </c>
      <c r="S1460" s="243"/>
      <c r="T1460" s="243"/>
      <c r="V1460" s="243"/>
      <c r="W1460" s="243"/>
      <c r="Y1460" s="243"/>
    </row>
    <row r="1461" spans="1:25" outlineLevel="2" x14ac:dyDescent="0.25">
      <c r="A1461" s="3" t="s">
        <v>222</v>
      </c>
      <c r="B1461" s="3" t="str">
        <f t="shared" si="482"/>
        <v>E335 HYD Misc, Lower Baker-6</v>
      </c>
      <c r="C1461" s="3" t="s">
        <v>9</v>
      </c>
      <c r="D1461" s="3"/>
      <c r="E1461" s="256">
        <v>44012</v>
      </c>
      <c r="F1461" s="61">
        <v>752239.16</v>
      </c>
      <c r="G1461" s="300">
        <v>2.7E-2</v>
      </c>
      <c r="H1461" s="62">
        <v>1692.5400000000002</v>
      </c>
      <c r="I1461" s="276">
        <f t="shared" si="483"/>
        <v>752239.16</v>
      </c>
      <c r="J1461" s="300">
        <v>2.7E-2</v>
      </c>
      <c r="K1461" s="61">
        <f t="shared" si="484"/>
        <v>1692.5381100000002</v>
      </c>
      <c r="L1461" s="62">
        <f t="shared" si="476"/>
        <v>0</v>
      </c>
      <c r="M1461" t="s">
        <v>10</v>
      </c>
      <c r="O1461" s="3" t="str">
        <f t="shared" si="485"/>
        <v>E335</v>
      </c>
      <c r="P1461" s="4"/>
      <c r="Q1461" s="245">
        <f t="shared" si="481"/>
        <v>752239.16</v>
      </c>
      <c r="S1461" s="243">
        <f>AVERAGE(F1450:F1461)-F1461</f>
        <v>0</v>
      </c>
      <c r="T1461" s="243">
        <f>AVERAGE(I1450:I1461)-I1461</f>
        <v>0</v>
      </c>
      <c r="V1461" s="243"/>
      <c r="W1461" s="243"/>
      <c r="Y1461" s="243"/>
    </row>
    <row r="1462" spans="1:25" ht="15.75" outlineLevel="1" thickBot="1" x14ac:dyDescent="0.3">
      <c r="A1462" s="5" t="s">
        <v>223</v>
      </c>
      <c r="C1462" s="14" t="s">
        <v>153</v>
      </c>
      <c r="E1462" s="255" t="s">
        <v>5</v>
      </c>
      <c r="F1462" s="8"/>
      <c r="G1462" s="299"/>
      <c r="H1462" s="264">
        <f>SUBTOTAL(9,H1450:H1461)</f>
        <v>20310.480000000007</v>
      </c>
      <c r="I1462" s="275"/>
      <c r="J1462" s="299"/>
      <c r="K1462" s="25">
        <f>SUBTOTAL(9,K1450:K1461)</f>
        <v>20310.457320000001</v>
      </c>
      <c r="L1462" s="264">
        <f>SUBTOTAL(9,L1450:L1461)</f>
        <v>0</v>
      </c>
      <c r="O1462" s="3" t="str">
        <f>LEFT(A1462,5)</f>
        <v xml:space="preserve">E335 </v>
      </c>
      <c r="P1462" s="4">
        <f>-L1462</f>
        <v>0</v>
      </c>
      <c r="Q1462" s="245">
        <f t="shared" si="481"/>
        <v>0</v>
      </c>
      <c r="S1462" s="243"/>
    </row>
    <row r="1463" spans="1:25" ht="15.75" outlineLevel="2" thickTop="1" x14ac:dyDescent="0.25">
      <c r="A1463" s="3" t="s">
        <v>224</v>
      </c>
      <c r="B1463" s="3" t="str">
        <f t="shared" ref="B1463:B1474" si="486">CONCATENATE(A1463,"-",MONTH(E1463))</f>
        <v>E335 HYD Misc, Lower Baker FSC-7</v>
      </c>
      <c r="C1463" s="3" t="s">
        <v>9</v>
      </c>
      <c r="D1463" s="3"/>
      <c r="E1463" s="256">
        <v>43676</v>
      </c>
      <c r="F1463" s="61">
        <v>6971816.9199999999</v>
      </c>
      <c r="G1463" s="300">
        <v>2.7E-2</v>
      </c>
      <c r="H1463" s="62">
        <v>15686.58</v>
      </c>
      <c r="I1463" s="276">
        <f t="shared" ref="I1463:I1474" si="487">VLOOKUP(CONCATENATE(A1463,"-6"),$B$8:$F$2996,5,FALSE)</f>
        <v>6971816.9199999999</v>
      </c>
      <c r="J1463" s="300">
        <v>2.7E-2</v>
      </c>
      <c r="K1463" s="59">
        <f t="shared" ref="K1463:K1474" si="488">I1463*J1463/12</f>
        <v>15686.58807</v>
      </c>
      <c r="L1463" s="62">
        <f t="shared" si="476"/>
        <v>0.01</v>
      </c>
      <c r="M1463" t="s">
        <v>10</v>
      </c>
      <c r="O1463" s="3" t="str">
        <f t="shared" ref="O1463:O1474" si="489">LEFT(A1463,4)</f>
        <v>E335</v>
      </c>
      <c r="P1463" s="4"/>
      <c r="Q1463" s="245">
        <f t="shared" si="481"/>
        <v>0</v>
      </c>
      <c r="S1463" s="243"/>
      <c r="T1463" s="243"/>
      <c r="V1463" s="243"/>
      <c r="W1463" s="243"/>
      <c r="Y1463" s="243"/>
    </row>
    <row r="1464" spans="1:25" outlineLevel="2" x14ac:dyDescent="0.25">
      <c r="A1464" s="3" t="s">
        <v>224</v>
      </c>
      <c r="B1464" s="3" t="str">
        <f t="shared" si="486"/>
        <v>E335 HYD Misc, Lower Baker FSC-8</v>
      </c>
      <c r="C1464" s="3" t="s">
        <v>9</v>
      </c>
      <c r="D1464" s="3"/>
      <c r="E1464" s="256">
        <v>43708</v>
      </c>
      <c r="F1464" s="61">
        <v>6971816.9199999999</v>
      </c>
      <c r="G1464" s="300">
        <v>2.7E-2</v>
      </c>
      <c r="H1464" s="62">
        <v>15686.58</v>
      </c>
      <c r="I1464" s="276">
        <f t="shared" si="487"/>
        <v>6971816.9199999999</v>
      </c>
      <c r="J1464" s="300">
        <v>2.7E-2</v>
      </c>
      <c r="K1464" s="61">
        <f t="shared" si="488"/>
        <v>15686.58807</v>
      </c>
      <c r="L1464" s="62">
        <f t="shared" si="476"/>
        <v>0.01</v>
      </c>
      <c r="M1464" t="s">
        <v>10</v>
      </c>
      <c r="O1464" s="3" t="str">
        <f t="shared" si="489"/>
        <v>E335</v>
      </c>
      <c r="P1464" s="4"/>
      <c r="Q1464" s="245">
        <f t="shared" si="481"/>
        <v>0</v>
      </c>
      <c r="S1464" s="243"/>
      <c r="T1464" s="243"/>
      <c r="V1464" s="243"/>
      <c r="W1464" s="243"/>
      <c r="Y1464" s="243"/>
    </row>
    <row r="1465" spans="1:25" outlineLevel="2" x14ac:dyDescent="0.25">
      <c r="A1465" s="3" t="s">
        <v>224</v>
      </c>
      <c r="B1465" s="3" t="str">
        <f t="shared" si="486"/>
        <v>E335 HYD Misc, Lower Baker FSC-9</v>
      </c>
      <c r="C1465" s="3" t="s">
        <v>9</v>
      </c>
      <c r="D1465" s="3"/>
      <c r="E1465" s="256">
        <v>43738</v>
      </c>
      <c r="F1465" s="61">
        <v>6971816.9199999999</v>
      </c>
      <c r="G1465" s="300">
        <v>2.7E-2</v>
      </c>
      <c r="H1465" s="62">
        <v>15686.58</v>
      </c>
      <c r="I1465" s="276">
        <f t="shared" si="487"/>
        <v>6971816.9199999999</v>
      </c>
      <c r="J1465" s="300">
        <v>2.7E-2</v>
      </c>
      <c r="K1465" s="61">
        <f t="shared" si="488"/>
        <v>15686.58807</v>
      </c>
      <c r="L1465" s="62">
        <f t="shared" si="476"/>
        <v>0.01</v>
      </c>
      <c r="M1465" t="s">
        <v>10</v>
      </c>
      <c r="O1465" s="3" t="str">
        <f t="shared" si="489"/>
        <v>E335</v>
      </c>
      <c r="P1465" s="4"/>
      <c r="Q1465" s="245">
        <f t="shared" si="481"/>
        <v>0</v>
      </c>
      <c r="S1465" s="243"/>
      <c r="T1465" s="243"/>
      <c r="V1465" s="243"/>
      <c r="W1465" s="243"/>
      <c r="Y1465" s="243"/>
    </row>
    <row r="1466" spans="1:25" outlineLevel="2" x14ac:dyDescent="0.25">
      <c r="A1466" s="3" t="s">
        <v>224</v>
      </c>
      <c r="B1466" s="3" t="str">
        <f t="shared" si="486"/>
        <v>E335 HYD Misc, Lower Baker FSC-10</v>
      </c>
      <c r="C1466" s="3" t="s">
        <v>9</v>
      </c>
      <c r="D1466" s="3"/>
      <c r="E1466" s="256">
        <v>43769</v>
      </c>
      <c r="F1466" s="61">
        <v>6971816.9199999999</v>
      </c>
      <c r="G1466" s="300">
        <v>2.7E-2</v>
      </c>
      <c r="H1466" s="62">
        <v>15686.58</v>
      </c>
      <c r="I1466" s="276">
        <f t="shared" si="487"/>
        <v>6971816.9199999999</v>
      </c>
      <c r="J1466" s="300">
        <v>2.7E-2</v>
      </c>
      <c r="K1466" s="61">
        <f t="shared" si="488"/>
        <v>15686.58807</v>
      </c>
      <c r="L1466" s="62">
        <f t="shared" si="476"/>
        <v>0.01</v>
      </c>
      <c r="M1466" t="s">
        <v>10</v>
      </c>
      <c r="O1466" s="3" t="str">
        <f t="shared" si="489"/>
        <v>E335</v>
      </c>
      <c r="P1466" s="4"/>
      <c r="Q1466" s="245">
        <f t="shared" si="481"/>
        <v>0</v>
      </c>
      <c r="S1466" s="243"/>
      <c r="T1466" s="243"/>
      <c r="V1466" s="243"/>
      <c r="W1466" s="243"/>
      <c r="Y1466" s="243"/>
    </row>
    <row r="1467" spans="1:25" outlineLevel="2" x14ac:dyDescent="0.25">
      <c r="A1467" s="3" t="s">
        <v>224</v>
      </c>
      <c r="B1467" s="3" t="str">
        <f t="shared" si="486"/>
        <v>E335 HYD Misc, Lower Baker FSC-11</v>
      </c>
      <c r="C1467" s="3" t="s">
        <v>9</v>
      </c>
      <c r="D1467" s="3"/>
      <c r="E1467" s="256">
        <v>43799</v>
      </c>
      <c r="F1467" s="61">
        <v>6971816.9199999999</v>
      </c>
      <c r="G1467" s="300">
        <v>2.7E-2</v>
      </c>
      <c r="H1467" s="62">
        <v>15686.58</v>
      </c>
      <c r="I1467" s="276">
        <f t="shared" si="487"/>
        <v>6971816.9199999999</v>
      </c>
      <c r="J1467" s="300">
        <v>2.7E-2</v>
      </c>
      <c r="K1467" s="61">
        <f t="shared" si="488"/>
        <v>15686.58807</v>
      </c>
      <c r="L1467" s="62">
        <f t="shared" si="476"/>
        <v>0.01</v>
      </c>
      <c r="M1467" t="s">
        <v>10</v>
      </c>
      <c r="O1467" s="3" t="str">
        <f t="shared" si="489"/>
        <v>E335</v>
      </c>
      <c r="P1467" s="4"/>
      <c r="Q1467" s="245">
        <f t="shared" si="481"/>
        <v>0</v>
      </c>
      <c r="S1467" s="243"/>
      <c r="T1467" s="243"/>
      <c r="V1467" s="243"/>
      <c r="W1467" s="243"/>
      <c r="Y1467" s="243"/>
    </row>
    <row r="1468" spans="1:25" outlineLevel="2" x14ac:dyDescent="0.25">
      <c r="A1468" s="3" t="s">
        <v>224</v>
      </c>
      <c r="B1468" s="3" t="str">
        <f t="shared" si="486"/>
        <v>E335 HYD Misc, Lower Baker FSC-12</v>
      </c>
      <c r="C1468" s="3" t="s">
        <v>9</v>
      </c>
      <c r="D1468" s="3"/>
      <c r="E1468" s="256">
        <v>43830</v>
      </c>
      <c r="F1468" s="61">
        <v>6971816.9199999999</v>
      </c>
      <c r="G1468" s="300">
        <v>2.7E-2</v>
      </c>
      <c r="H1468" s="62">
        <v>15686.58</v>
      </c>
      <c r="I1468" s="276">
        <f t="shared" si="487"/>
        <v>6971816.9199999999</v>
      </c>
      <c r="J1468" s="300">
        <v>2.7E-2</v>
      </c>
      <c r="K1468" s="61">
        <f t="shared" si="488"/>
        <v>15686.58807</v>
      </c>
      <c r="L1468" s="62">
        <f t="shared" si="476"/>
        <v>0.01</v>
      </c>
      <c r="M1468" t="s">
        <v>10</v>
      </c>
      <c r="O1468" s="3" t="str">
        <f t="shared" si="489"/>
        <v>E335</v>
      </c>
      <c r="P1468" s="4"/>
      <c r="Q1468" s="245">
        <f t="shared" si="481"/>
        <v>0</v>
      </c>
      <c r="S1468" s="243"/>
      <c r="T1468" s="243"/>
      <c r="V1468" s="243"/>
      <c r="W1468" s="243"/>
      <c r="Y1468" s="243"/>
    </row>
    <row r="1469" spans="1:25" outlineLevel="2" x14ac:dyDescent="0.25">
      <c r="A1469" s="3" t="s">
        <v>224</v>
      </c>
      <c r="B1469" s="3" t="str">
        <f t="shared" si="486"/>
        <v>E335 HYD Misc, Lower Baker FSC-1</v>
      </c>
      <c r="C1469" s="3" t="s">
        <v>9</v>
      </c>
      <c r="D1469" s="3"/>
      <c r="E1469" s="256">
        <v>43861</v>
      </c>
      <c r="F1469" s="61">
        <v>6971816.9199999999</v>
      </c>
      <c r="G1469" s="300">
        <v>2.7E-2</v>
      </c>
      <c r="H1469" s="62">
        <v>15686.58</v>
      </c>
      <c r="I1469" s="276">
        <f t="shared" si="487"/>
        <v>6971816.9199999999</v>
      </c>
      <c r="J1469" s="300">
        <v>2.7E-2</v>
      </c>
      <c r="K1469" s="61">
        <f t="shared" si="488"/>
        <v>15686.58807</v>
      </c>
      <c r="L1469" s="62">
        <f t="shared" si="476"/>
        <v>0.01</v>
      </c>
      <c r="M1469" t="s">
        <v>10</v>
      </c>
      <c r="O1469" s="3" t="str">
        <f t="shared" si="489"/>
        <v>E335</v>
      </c>
      <c r="P1469" s="4"/>
      <c r="Q1469" s="245">
        <f t="shared" si="481"/>
        <v>0</v>
      </c>
      <c r="S1469" s="243"/>
      <c r="T1469" s="243"/>
      <c r="V1469" s="243"/>
      <c r="W1469" s="243"/>
      <c r="Y1469" s="243"/>
    </row>
    <row r="1470" spans="1:25" outlineLevel="2" x14ac:dyDescent="0.25">
      <c r="A1470" s="3" t="s">
        <v>224</v>
      </c>
      <c r="B1470" s="3" t="str">
        <f t="shared" si="486"/>
        <v>E335 HYD Misc, Lower Baker FSC-2</v>
      </c>
      <c r="C1470" s="3" t="s">
        <v>9</v>
      </c>
      <c r="D1470" s="3"/>
      <c r="E1470" s="256">
        <v>43889</v>
      </c>
      <c r="F1470" s="61">
        <v>6971816.9199999999</v>
      </c>
      <c r="G1470" s="300">
        <v>2.7E-2</v>
      </c>
      <c r="H1470" s="62">
        <v>15686.58</v>
      </c>
      <c r="I1470" s="276">
        <f t="shared" si="487"/>
        <v>6971816.9199999999</v>
      </c>
      <c r="J1470" s="300">
        <v>2.7E-2</v>
      </c>
      <c r="K1470" s="61">
        <f t="shared" si="488"/>
        <v>15686.58807</v>
      </c>
      <c r="L1470" s="62">
        <f t="shared" si="476"/>
        <v>0.01</v>
      </c>
      <c r="M1470" t="s">
        <v>10</v>
      </c>
      <c r="O1470" s="3" t="str">
        <f t="shared" si="489"/>
        <v>E335</v>
      </c>
      <c r="P1470" s="4"/>
      <c r="Q1470" s="245">
        <f t="shared" si="481"/>
        <v>0</v>
      </c>
      <c r="S1470" s="243"/>
      <c r="T1470" s="243"/>
      <c r="V1470" s="243"/>
      <c r="W1470" s="243"/>
      <c r="Y1470" s="243"/>
    </row>
    <row r="1471" spans="1:25" outlineLevel="2" x14ac:dyDescent="0.25">
      <c r="A1471" s="3" t="s">
        <v>224</v>
      </c>
      <c r="B1471" s="3" t="str">
        <f t="shared" si="486"/>
        <v>E335 HYD Misc, Lower Baker FSC-3</v>
      </c>
      <c r="C1471" s="3" t="s">
        <v>9</v>
      </c>
      <c r="D1471" s="3"/>
      <c r="E1471" s="256">
        <v>43921</v>
      </c>
      <c r="F1471" s="61">
        <v>6971816.9199999999</v>
      </c>
      <c r="G1471" s="300">
        <v>2.7E-2</v>
      </c>
      <c r="H1471" s="62">
        <v>15686.58</v>
      </c>
      <c r="I1471" s="276">
        <f t="shared" si="487"/>
        <v>6971816.9199999999</v>
      </c>
      <c r="J1471" s="300">
        <v>2.7E-2</v>
      </c>
      <c r="K1471" s="61">
        <f t="shared" si="488"/>
        <v>15686.58807</v>
      </c>
      <c r="L1471" s="62">
        <f t="shared" si="476"/>
        <v>0.01</v>
      </c>
      <c r="M1471" t="s">
        <v>10</v>
      </c>
      <c r="O1471" s="3" t="str">
        <f t="shared" si="489"/>
        <v>E335</v>
      </c>
      <c r="P1471" s="4"/>
      <c r="Q1471" s="245">
        <f t="shared" si="481"/>
        <v>0</v>
      </c>
      <c r="S1471" s="243"/>
      <c r="T1471" s="243"/>
      <c r="V1471" s="243"/>
      <c r="W1471" s="243"/>
      <c r="Y1471" s="243"/>
    </row>
    <row r="1472" spans="1:25" outlineLevel="2" x14ac:dyDescent="0.25">
      <c r="A1472" s="3" t="s">
        <v>224</v>
      </c>
      <c r="B1472" s="3" t="str">
        <f t="shared" si="486"/>
        <v>E335 HYD Misc, Lower Baker FSC-4</v>
      </c>
      <c r="C1472" s="3" t="s">
        <v>9</v>
      </c>
      <c r="D1472" s="3"/>
      <c r="E1472" s="256">
        <v>43951</v>
      </c>
      <c r="F1472" s="61">
        <v>6971816.9199999999</v>
      </c>
      <c r="G1472" s="300">
        <v>2.7E-2</v>
      </c>
      <c r="H1472" s="62">
        <v>15686.58</v>
      </c>
      <c r="I1472" s="276">
        <f t="shared" si="487"/>
        <v>6971816.9199999999</v>
      </c>
      <c r="J1472" s="300">
        <v>2.7E-2</v>
      </c>
      <c r="K1472" s="61">
        <f t="shared" si="488"/>
        <v>15686.58807</v>
      </c>
      <c r="L1472" s="62">
        <f t="shared" si="476"/>
        <v>0.01</v>
      </c>
      <c r="M1472" t="s">
        <v>10</v>
      </c>
      <c r="O1472" s="3" t="str">
        <f t="shared" si="489"/>
        <v>E335</v>
      </c>
      <c r="P1472" s="4"/>
      <c r="Q1472" s="245">
        <f t="shared" si="481"/>
        <v>0</v>
      </c>
      <c r="S1472" s="243"/>
      <c r="T1472" s="243"/>
      <c r="V1472" s="243"/>
      <c r="W1472" s="243"/>
      <c r="Y1472" s="243"/>
    </row>
    <row r="1473" spans="1:25" outlineLevel="2" x14ac:dyDescent="0.25">
      <c r="A1473" s="3" t="s">
        <v>224</v>
      </c>
      <c r="B1473" s="3" t="str">
        <f t="shared" si="486"/>
        <v>E335 HYD Misc, Lower Baker FSC-5</v>
      </c>
      <c r="C1473" s="3" t="s">
        <v>9</v>
      </c>
      <c r="D1473" s="3"/>
      <c r="E1473" s="256">
        <v>43982</v>
      </c>
      <c r="F1473" s="61">
        <v>6971816.9199999999</v>
      </c>
      <c r="G1473" s="300">
        <v>2.7E-2</v>
      </c>
      <c r="H1473" s="62">
        <v>15686.58</v>
      </c>
      <c r="I1473" s="276">
        <f t="shared" si="487"/>
        <v>6971816.9199999999</v>
      </c>
      <c r="J1473" s="300">
        <v>2.7E-2</v>
      </c>
      <c r="K1473" s="61">
        <f t="shared" si="488"/>
        <v>15686.58807</v>
      </c>
      <c r="L1473" s="62">
        <f t="shared" si="476"/>
        <v>0.01</v>
      </c>
      <c r="M1473" t="s">
        <v>10</v>
      </c>
      <c r="O1473" s="3" t="str">
        <f t="shared" si="489"/>
        <v>E335</v>
      </c>
      <c r="P1473" s="4"/>
      <c r="Q1473" s="245">
        <f t="shared" si="481"/>
        <v>0</v>
      </c>
      <c r="S1473" s="243"/>
      <c r="T1473" s="243"/>
      <c r="V1473" s="243"/>
      <c r="W1473" s="243"/>
      <c r="Y1473" s="243"/>
    </row>
    <row r="1474" spans="1:25" outlineLevel="2" x14ac:dyDescent="0.25">
      <c r="A1474" s="3" t="s">
        <v>224</v>
      </c>
      <c r="B1474" s="3" t="str">
        <f t="shared" si="486"/>
        <v>E335 HYD Misc, Lower Baker FSC-6</v>
      </c>
      <c r="C1474" s="3" t="s">
        <v>9</v>
      </c>
      <c r="D1474" s="3"/>
      <c r="E1474" s="256">
        <v>44012</v>
      </c>
      <c r="F1474" s="61">
        <v>6971816.9199999999</v>
      </c>
      <c r="G1474" s="300">
        <v>2.7E-2</v>
      </c>
      <c r="H1474" s="62">
        <v>15686.58</v>
      </c>
      <c r="I1474" s="276">
        <f t="shared" si="487"/>
        <v>6971816.9199999999</v>
      </c>
      <c r="J1474" s="300">
        <v>2.7E-2</v>
      </c>
      <c r="K1474" s="61">
        <f t="shared" si="488"/>
        <v>15686.58807</v>
      </c>
      <c r="L1474" s="62">
        <f t="shared" si="476"/>
        <v>0.01</v>
      </c>
      <c r="M1474" t="s">
        <v>10</v>
      </c>
      <c r="O1474" s="3" t="str">
        <f t="shared" si="489"/>
        <v>E335</v>
      </c>
      <c r="P1474" s="4"/>
      <c r="Q1474" s="245">
        <f t="shared" si="481"/>
        <v>6971816.9199999999</v>
      </c>
      <c r="S1474" s="243">
        <f>AVERAGE(F1463:F1474)-F1474</f>
        <v>0</v>
      </c>
      <c r="T1474" s="243">
        <f>AVERAGE(I1463:I1474)-I1474</f>
        <v>0</v>
      </c>
      <c r="V1474" s="243"/>
      <c r="W1474" s="243"/>
      <c r="Y1474" s="243"/>
    </row>
    <row r="1475" spans="1:25" ht="15.75" outlineLevel="1" thickBot="1" x14ac:dyDescent="0.3">
      <c r="A1475" s="5" t="s">
        <v>225</v>
      </c>
      <c r="C1475" s="14" t="s">
        <v>153</v>
      </c>
      <c r="E1475" s="255" t="s">
        <v>5</v>
      </c>
      <c r="F1475" s="8"/>
      <c r="G1475" s="299"/>
      <c r="H1475" s="264">
        <f>SUBTOTAL(9,H1463:H1474)</f>
        <v>188238.95999999996</v>
      </c>
      <c r="I1475" s="275"/>
      <c r="J1475" s="299"/>
      <c r="K1475" s="25">
        <f>SUBTOTAL(9,K1463:K1474)</f>
        <v>188239.05684</v>
      </c>
      <c r="L1475" s="264">
        <f>SUBTOTAL(9,L1463:L1474)</f>
        <v>0.11999999999999998</v>
      </c>
      <c r="O1475" s="3" t="str">
        <f>LEFT(A1475,5)</f>
        <v xml:space="preserve">E335 </v>
      </c>
      <c r="P1475" s="4">
        <f>-L1475</f>
        <v>-0.11999999999999998</v>
      </c>
      <c r="Q1475" s="245">
        <f t="shared" si="481"/>
        <v>0</v>
      </c>
      <c r="S1475" s="243"/>
    </row>
    <row r="1476" spans="1:25" ht="15.75" outlineLevel="2" thickTop="1" x14ac:dyDescent="0.25">
      <c r="A1476" s="3" t="s">
        <v>226</v>
      </c>
      <c r="B1476" s="3" t="str">
        <f t="shared" ref="B1476:B1487" si="490">CONCATENATE(A1476,"-",MONTH(E1476))</f>
        <v>E335 HYD Misc, Snoq 1 - 2013-7</v>
      </c>
      <c r="C1476" s="3" t="s">
        <v>9</v>
      </c>
      <c r="D1476" s="3"/>
      <c r="E1476" s="256">
        <v>43676</v>
      </c>
      <c r="F1476" s="61">
        <v>1479906.95</v>
      </c>
      <c r="G1476" s="300">
        <v>3.6199999999999996E-2</v>
      </c>
      <c r="H1476" s="62">
        <v>4464.3900000000003</v>
      </c>
      <c r="I1476" s="276">
        <f t="shared" ref="I1476:I1487" si="491">VLOOKUP(CONCATENATE(A1476,"-6"),$B$8:$F$2996,5,FALSE)</f>
        <v>1479906.95</v>
      </c>
      <c r="J1476" s="300">
        <v>3.6199999999999996E-2</v>
      </c>
      <c r="K1476" s="59">
        <f t="shared" ref="K1476:K1487" si="492">I1476*J1476/12</f>
        <v>4464.3859658333322</v>
      </c>
      <c r="L1476" s="62">
        <f t="shared" si="476"/>
        <v>0</v>
      </c>
      <c r="M1476" t="s">
        <v>10</v>
      </c>
      <c r="O1476" s="3" t="str">
        <f t="shared" ref="O1476:O1487" si="493">LEFT(A1476,4)</f>
        <v>E335</v>
      </c>
      <c r="P1476" s="4"/>
      <c r="Q1476" s="245">
        <f t="shared" si="481"/>
        <v>0</v>
      </c>
      <c r="S1476" s="243"/>
      <c r="T1476" s="243"/>
      <c r="V1476" s="243"/>
      <c r="W1476" s="243"/>
      <c r="Y1476" s="243"/>
    </row>
    <row r="1477" spans="1:25" outlineLevel="2" x14ac:dyDescent="0.25">
      <c r="A1477" s="3" t="s">
        <v>226</v>
      </c>
      <c r="B1477" s="3" t="str">
        <f t="shared" si="490"/>
        <v>E335 HYD Misc, Snoq 1 - 2013-8</v>
      </c>
      <c r="C1477" s="3" t="s">
        <v>9</v>
      </c>
      <c r="D1477" s="3"/>
      <c r="E1477" s="256">
        <v>43708</v>
      </c>
      <c r="F1477" s="61">
        <v>1479906.95</v>
      </c>
      <c r="G1477" s="300">
        <v>3.6199999999999996E-2</v>
      </c>
      <c r="H1477" s="62">
        <v>4464.3900000000003</v>
      </c>
      <c r="I1477" s="276">
        <f t="shared" si="491"/>
        <v>1479906.95</v>
      </c>
      <c r="J1477" s="300">
        <v>3.6199999999999996E-2</v>
      </c>
      <c r="K1477" s="61">
        <f t="shared" si="492"/>
        <v>4464.3859658333322</v>
      </c>
      <c r="L1477" s="62">
        <f t="shared" si="476"/>
        <v>0</v>
      </c>
      <c r="M1477" t="s">
        <v>10</v>
      </c>
      <c r="O1477" s="3" t="str">
        <f t="shared" si="493"/>
        <v>E335</v>
      </c>
      <c r="P1477" s="4"/>
      <c r="Q1477" s="245">
        <f t="shared" si="481"/>
        <v>0</v>
      </c>
      <c r="S1477" s="243"/>
      <c r="T1477" s="243"/>
      <c r="V1477" s="243"/>
      <c r="W1477" s="243"/>
      <c r="Y1477" s="243"/>
    </row>
    <row r="1478" spans="1:25" outlineLevel="2" x14ac:dyDescent="0.25">
      <c r="A1478" s="3" t="s">
        <v>226</v>
      </c>
      <c r="B1478" s="3" t="str">
        <f t="shared" si="490"/>
        <v>E335 HYD Misc, Snoq 1 - 2013-9</v>
      </c>
      <c r="C1478" s="3" t="s">
        <v>9</v>
      </c>
      <c r="D1478" s="3"/>
      <c r="E1478" s="256">
        <v>43738</v>
      </c>
      <c r="F1478" s="61">
        <v>1479906.95</v>
      </c>
      <c r="G1478" s="300">
        <v>3.6199999999999996E-2</v>
      </c>
      <c r="H1478" s="62">
        <v>4464.3900000000003</v>
      </c>
      <c r="I1478" s="276">
        <f t="shared" si="491"/>
        <v>1479906.95</v>
      </c>
      <c r="J1478" s="300">
        <v>3.6199999999999996E-2</v>
      </c>
      <c r="K1478" s="61">
        <f t="shared" si="492"/>
        <v>4464.3859658333322</v>
      </c>
      <c r="L1478" s="62">
        <f t="shared" si="476"/>
        <v>0</v>
      </c>
      <c r="M1478" t="s">
        <v>10</v>
      </c>
      <c r="O1478" s="3" t="str">
        <f t="shared" si="493"/>
        <v>E335</v>
      </c>
      <c r="P1478" s="4"/>
      <c r="Q1478" s="245">
        <f t="shared" si="481"/>
        <v>0</v>
      </c>
      <c r="S1478" s="243"/>
      <c r="T1478" s="243"/>
      <c r="V1478" s="243"/>
      <c r="W1478" s="243"/>
      <c r="Y1478" s="243"/>
    </row>
    <row r="1479" spans="1:25" outlineLevel="2" x14ac:dyDescent="0.25">
      <c r="A1479" s="3" t="s">
        <v>226</v>
      </c>
      <c r="B1479" s="3" t="str">
        <f t="shared" si="490"/>
        <v>E335 HYD Misc, Snoq 1 - 2013-10</v>
      </c>
      <c r="C1479" s="3" t="s">
        <v>9</v>
      </c>
      <c r="D1479" s="3"/>
      <c r="E1479" s="256">
        <v>43769</v>
      </c>
      <c r="F1479" s="61">
        <v>1479906.95</v>
      </c>
      <c r="G1479" s="300">
        <v>3.6199999999999996E-2</v>
      </c>
      <c r="H1479" s="62">
        <v>4464.3900000000003</v>
      </c>
      <c r="I1479" s="276">
        <f t="shared" si="491"/>
        <v>1479906.95</v>
      </c>
      <c r="J1479" s="300">
        <v>3.6199999999999996E-2</v>
      </c>
      <c r="K1479" s="61">
        <f t="shared" si="492"/>
        <v>4464.3859658333322</v>
      </c>
      <c r="L1479" s="62">
        <f t="shared" si="476"/>
        <v>0</v>
      </c>
      <c r="M1479" t="s">
        <v>10</v>
      </c>
      <c r="O1479" s="3" t="str">
        <f t="shared" si="493"/>
        <v>E335</v>
      </c>
      <c r="P1479" s="4"/>
      <c r="Q1479" s="245">
        <f t="shared" si="481"/>
        <v>0</v>
      </c>
      <c r="S1479" s="243"/>
      <c r="T1479" s="243"/>
      <c r="V1479" s="243"/>
      <c r="W1479" s="243"/>
      <c r="Y1479" s="243"/>
    </row>
    <row r="1480" spans="1:25" outlineLevel="2" x14ac:dyDescent="0.25">
      <c r="A1480" s="3" t="s">
        <v>226</v>
      </c>
      <c r="B1480" s="3" t="str">
        <f t="shared" si="490"/>
        <v>E335 HYD Misc, Snoq 1 - 2013-11</v>
      </c>
      <c r="C1480" s="3" t="s">
        <v>9</v>
      </c>
      <c r="D1480" s="3"/>
      <c r="E1480" s="256">
        <v>43799</v>
      </c>
      <c r="F1480" s="61">
        <v>1479906.95</v>
      </c>
      <c r="G1480" s="300">
        <v>3.6199999999999996E-2</v>
      </c>
      <c r="H1480" s="62">
        <v>4464.3900000000003</v>
      </c>
      <c r="I1480" s="276">
        <f t="shared" si="491"/>
        <v>1479906.95</v>
      </c>
      <c r="J1480" s="300">
        <v>3.6199999999999996E-2</v>
      </c>
      <c r="K1480" s="61">
        <f t="shared" si="492"/>
        <v>4464.3859658333322</v>
      </c>
      <c r="L1480" s="62">
        <f t="shared" si="476"/>
        <v>0</v>
      </c>
      <c r="M1480" t="s">
        <v>10</v>
      </c>
      <c r="O1480" s="3" t="str">
        <f t="shared" si="493"/>
        <v>E335</v>
      </c>
      <c r="P1480" s="4"/>
      <c r="Q1480" s="245">
        <f t="shared" si="481"/>
        <v>0</v>
      </c>
      <c r="S1480" s="243"/>
      <c r="T1480" s="243"/>
      <c r="V1480" s="243"/>
      <c r="W1480" s="243"/>
      <c r="Y1480" s="243"/>
    </row>
    <row r="1481" spans="1:25" outlineLevel="2" x14ac:dyDescent="0.25">
      <c r="A1481" s="3" t="s">
        <v>226</v>
      </c>
      <c r="B1481" s="3" t="str">
        <f t="shared" si="490"/>
        <v>E335 HYD Misc, Snoq 1 - 2013-12</v>
      </c>
      <c r="C1481" s="3" t="s">
        <v>9</v>
      </c>
      <c r="D1481" s="3"/>
      <c r="E1481" s="256">
        <v>43830</v>
      </c>
      <c r="F1481" s="61">
        <v>1479906.95</v>
      </c>
      <c r="G1481" s="300">
        <v>3.6199999999999996E-2</v>
      </c>
      <c r="H1481" s="62">
        <v>4464.3900000000003</v>
      </c>
      <c r="I1481" s="276">
        <f t="shared" si="491"/>
        <v>1479906.95</v>
      </c>
      <c r="J1481" s="300">
        <v>3.6199999999999996E-2</v>
      </c>
      <c r="K1481" s="61">
        <f t="shared" si="492"/>
        <v>4464.3859658333322</v>
      </c>
      <c r="L1481" s="62">
        <f t="shared" si="476"/>
        <v>0</v>
      </c>
      <c r="M1481" t="s">
        <v>10</v>
      </c>
      <c r="O1481" s="3" t="str">
        <f t="shared" si="493"/>
        <v>E335</v>
      </c>
      <c r="P1481" s="4"/>
      <c r="Q1481" s="245">
        <f t="shared" si="481"/>
        <v>0</v>
      </c>
      <c r="S1481" s="243"/>
      <c r="T1481" s="243"/>
      <c r="V1481" s="243"/>
      <c r="W1481" s="243"/>
      <c r="Y1481" s="243"/>
    </row>
    <row r="1482" spans="1:25" outlineLevel="2" x14ac:dyDescent="0.25">
      <c r="A1482" s="3" t="s">
        <v>226</v>
      </c>
      <c r="B1482" s="3" t="str">
        <f t="shared" si="490"/>
        <v>E335 HYD Misc, Snoq 1 - 2013-1</v>
      </c>
      <c r="C1482" s="3" t="s">
        <v>9</v>
      </c>
      <c r="D1482" s="3"/>
      <c r="E1482" s="256">
        <v>43861</v>
      </c>
      <c r="F1482" s="61">
        <v>1479906.95</v>
      </c>
      <c r="G1482" s="300">
        <v>3.6199999999999996E-2</v>
      </c>
      <c r="H1482" s="62">
        <v>4464.3900000000003</v>
      </c>
      <c r="I1482" s="276">
        <f t="shared" si="491"/>
        <v>1479906.95</v>
      </c>
      <c r="J1482" s="300">
        <v>3.6199999999999996E-2</v>
      </c>
      <c r="K1482" s="61">
        <f t="shared" si="492"/>
        <v>4464.3859658333322</v>
      </c>
      <c r="L1482" s="62">
        <f t="shared" si="476"/>
        <v>0</v>
      </c>
      <c r="M1482" t="s">
        <v>10</v>
      </c>
      <c r="O1482" s="3" t="str">
        <f t="shared" si="493"/>
        <v>E335</v>
      </c>
      <c r="P1482" s="4"/>
      <c r="Q1482" s="245">
        <f t="shared" si="481"/>
        <v>0</v>
      </c>
      <c r="S1482" s="243"/>
      <c r="T1482" s="243"/>
      <c r="V1482" s="243"/>
      <c r="W1482" s="243"/>
      <c r="Y1482" s="243"/>
    </row>
    <row r="1483" spans="1:25" outlineLevel="2" x14ac:dyDescent="0.25">
      <c r="A1483" s="3" t="s">
        <v>226</v>
      </c>
      <c r="B1483" s="3" t="str">
        <f t="shared" si="490"/>
        <v>E335 HYD Misc, Snoq 1 - 2013-2</v>
      </c>
      <c r="C1483" s="3" t="s">
        <v>9</v>
      </c>
      <c r="D1483" s="3"/>
      <c r="E1483" s="256">
        <v>43889</v>
      </c>
      <c r="F1483" s="61">
        <v>1479906.95</v>
      </c>
      <c r="G1483" s="300">
        <v>3.6199999999999996E-2</v>
      </c>
      <c r="H1483" s="62">
        <v>4464.3900000000003</v>
      </c>
      <c r="I1483" s="276">
        <f t="shared" si="491"/>
        <v>1479906.95</v>
      </c>
      <c r="J1483" s="300">
        <v>3.6199999999999996E-2</v>
      </c>
      <c r="K1483" s="61">
        <f t="shared" si="492"/>
        <v>4464.3859658333322</v>
      </c>
      <c r="L1483" s="62">
        <f t="shared" si="476"/>
        <v>0</v>
      </c>
      <c r="M1483" t="s">
        <v>10</v>
      </c>
      <c r="O1483" s="3" t="str">
        <f t="shared" si="493"/>
        <v>E335</v>
      </c>
      <c r="P1483" s="4"/>
      <c r="Q1483" s="245">
        <f t="shared" si="481"/>
        <v>0</v>
      </c>
      <c r="S1483" s="243"/>
      <c r="T1483" s="243"/>
      <c r="V1483" s="243"/>
      <c r="W1483" s="243"/>
      <c r="Y1483" s="243"/>
    </row>
    <row r="1484" spans="1:25" outlineLevel="2" x14ac:dyDescent="0.25">
      <c r="A1484" s="3" t="s">
        <v>226</v>
      </c>
      <c r="B1484" s="3" t="str">
        <f t="shared" si="490"/>
        <v>E335 HYD Misc, Snoq 1 - 2013-3</v>
      </c>
      <c r="C1484" s="3" t="s">
        <v>9</v>
      </c>
      <c r="D1484" s="3"/>
      <c r="E1484" s="256">
        <v>43921</v>
      </c>
      <c r="F1484" s="61">
        <v>1479906.95</v>
      </c>
      <c r="G1484" s="300">
        <v>3.6199999999999996E-2</v>
      </c>
      <c r="H1484" s="62">
        <v>4464.3900000000003</v>
      </c>
      <c r="I1484" s="276">
        <f t="shared" si="491"/>
        <v>1479906.95</v>
      </c>
      <c r="J1484" s="300">
        <v>3.6199999999999996E-2</v>
      </c>
      <c r="K1484" s="61">
        <f t="shared" si="492"/>
        <v>4464.3859658333322</v>
      </c>
      <c r="L1484" s="62">
        <f t="shared" si="476"/>
        <v>0</v>
      </c>
      <c r="M1484" t="s">
        <v>10</v>
      </c>
      <c r="O1484" s="3" t="str">
        <f t="shared" si="493"/>
        <v>E335</v>
      </c>
      <c r="P1484" s="4"/>
      <c r="Q1484" s="245">
        <f t="shared" si="481"/>
        <v>0</v>
      </c>
      <c r="S1484" s="243"/>
      <c r="T1484" s="243"/>
      <c r="V1484" s="243"/>
      <c r="W1484" s="243"/>
      <c r="Y1484" s="243"/>
    </row>
    <row r="1485" spans="1:25" outlineLevel="2" x14ac:dyDescent="0.25">
      <c r="A1485" s="3" t="s">
        <v>226</v>
      </c>
      <c r="B1485" s="3" t="str">
        <f t="shared" si="490"/>
        <v>E335 HYD Misc, Snoq 1 - 2013-4</v>
      </c>
      <c r="C1485" s="3" t="s">
        <v>9</v>
      </c>
      <c r="D1485" s="3"/>
      <c r="E1485" s="256">
        <v>43951</v>
      </c>
      <c r="F1485" s="61">
        <v>1479906.95</v>
      </c>
      <c r="G1485" s="300">
        <v>3.6199999999999996E-2</v>
      </c>
      <c r="H1485" s="62">
        <v>4464.3900000000003</v>
      </c>
      <c r="I1485" s="276">
        <f t="shared" si="491"/>
        <v>1479906.95</v>
      </c>
      <c r="J1485" s="300">
        <v>3.6199999999999996E-2</v>
      </c>
      <c r="K1485" s="61">
        <f t="shared" si="492"/>
        <v>4464.3859658333322</v>
      </c>
      <c r="L1485" s="62">
        <f t="shared" si="476"/>
        <v>0</v>
      </c>
      <c r="M1485" t="s">
        <v>10</v>
      </c>
      <c r="O1485" s="3" t="str">
        <f t="shared" si="493"/>
        <v>E335</v>
      </c>
      <c r="P1485" s="4"/>
      <c r="Q1485" s="245">
        <f t="shared" si="481"/>
        <v>0</v>
      </c>
      <c r="S1485" s="243"/>
      <c r="T1485" s="243"/>
      <c r="V1485" s="243"/>
      <c r="W1485" s="243"/>
      <c r="Y1485" s="243"/>
    </row>
    <row r="1486" spans="1:25" outlineLevel="2" x14ac:dyDescent="0.25">
      <c r="A1486" s="3" t="s">
        <v>226</v>
      </c>
      <c r="B1486" s="3" t="str">
        <f t="shared" si="490"/>
        <v>E335 HYD Misc, Snoq 1 - 2013-5</v>
      </c>
      <c r="C1486" s="3" t="s">
        <v>9</v>
      </c>
      <c r="D1486" s="3"/>
      <c r="E1486" s="256">
        <v>43982</v>
      </c>
      <c r="F1486" s="61">
        <v>1479906.95</v>
      </c>
      <c r="G1486" s="300">
        <v>3.6199999999999996E-2</v>
      </c>
      <c r="H1486" s="62">
        <v>4464.3900000000003</v>
      </c>
      <c r="I1486" s="276">
        <f t="shared" si="491"/>
        <v>1479906.95</v>
      </c>
      <c r="J1486" s="300">
        <v>3.6199999999999996E-2</v>
      </c>
      <c r="K1486" s="61">
        <f t="shared" si="492"/>
        <v>4464.3859658333322</v>
      </c>
      <c r="L1486" s="62">
        <f t="shared" si="476"/>
        <v>0</v>
      </c>
      <c r="M1486" t="s">
        <v>10</v>
      </c>
      <c r="O1486" s="3" t="str">
        <f t="shared" si="493"/>
        <v>E335</v>
      </c>
      <c r="P1486" s="4"/>
      <c r="Q1486" s="245">
        <f t="shared" si="481"/>
        <v>0</v>
      </c>
      <c r="S1486" s="243"/>
      <c r="T1486" s="243"/>
      <c r="V1486" s="243"/>
      <c r="W1486" s="243"/>
      <c r="Y1486" s="243"/>
    </row>
    <row r="1487" spans="1:25" outlineLevel="2" x14ac:dyDescent="0.25">
      <c r="A1487" s="3" t="s">
        <v>226</v>
      </c>
      <c r="B1487" s="3" t="str">
        <f t="shared" si="490"/>
        <v>E335 HYD Misc, Snoq 1 - 2013-6</v>
      </c>
      <c r="C1487" s="3" t="s">
        <v>9</v>
      </c>
      <c r="D1487" s="3"/>
      <c r="E1487" s="256">
        <v>44012</v>
      </c>
      <c r="F1487" s="61">
        <v>1479906.95</v>
      </c>
      <c r="G1487" s="300">
        <v>3.6199999999999996E-2</v>
      </c>
      <c r="H1487" s="62">
        <v>4464.3900000000003</v>
      </c>
      <c r="I1487" s="276">
        <f t="shared" si="491"/>
        <v>1479906.95</v>
      </c>
      <c r="J1487" s="300">
        <v>3.6199999999999996E-2</v>
      </c>
      <c r="K1487" s="61">
        <f t="shared" si="492"/>
        <v>4464.3859658333322</v>
      </c>
      <c r="L1487" s="62">
        <f t="shared" si="476"/>
        <v>0</v>
      </c>
      <c r="M1487" t="s">
        <v>10</v>
      </c>
      <c r="O1487" s="3" t="str">
        <f t="shared" si="493"/>
        <v>E335</v>
      </c>
      <c r="P1487" s="4"/>
      <c r="Q1487" s="245">
        <f t="shared" si="481"/>
        <v>1479906.95</v>
      </c>
      <c r="S1487" s="243">
        <f>AVERAGE(F1476:F1487)-F1487</f>
        <v>0</v>
      </c>
      <c r="T1487" s="243">
        <f>AVERAGE(I1476:I1487)-I1487</f>
        <v>0</v>
      </c>
      <c r="V1487" s="243"/>
      <c r="W1487" s="243"/>
      <c r="Y1487" s="243"/>
    </row>
    <row r="1488" spans="1:25" ht="15.75" outlineLevel="1" thickBot="1" x14ac:dyDescent="0.3">
      <c r="A1488" s="5" t="s">
        <v>227</v>
      </c>
      <c r="C1488" s="14" t="s">
        <v>153</v>
      </c>
      <c r="E1488" s="255" t="s">
        <v>5</v>
      </c>
      <c r="F1488" s="8"/>
      <c r="G1488" s="299"/>
      <c r="H1488" s="264">
        <f>SUBTOTAL(9,H1476:H1487)</f>
        <v>53572.68</v>
      </c>
      <c r="I1488" s="275"/>
      <c r="J1488" s="299"/>
      <c r="K1488" s="25">
        <f>SUBTOTAL(9,K1476:K1487)</f>
        <v>53572.631589999983</v>
      </c>
      <c r="L1488" s="264">
        <f>SUBTOTAL(9,L1476:L1487)</f>
        <v>0</v>
      </c>
      <c r="O1488" s="3" t="str">
        <f>LEFT(A1488,5)</f>
        <v xml:space="preserve">E335 </v>
      </c>
      <c r="P1488" s="4">
        <f>-L1488</f>
        <v>0</v>
      </c>
      <c r="Q1488" s="245">
        <f t="shared" si="481"/>
        <v>0</v>
      </c>
      <c r="S1488" s="243"/>
    </row>
    <row r="1489" spans="1:25" ht="15.75" outlineLevel="2" thickTop="1" x14ac:dyDescent="0.25">
      <c r="A1489" s="3" t="s">
        <v>228</v>
      </c>
      <c r="B1489" s="3" t="str">
        <f t="shared" ref="B1489:B1500" si="494">CONCATENATE(A1489,"-",MONTH(E1489))</f>
        <v>E335 HYD Misc, Snoq 2 - 2013-7</v>
      </c>
      <c r="C1489" s="3" t="s">
        <v>9</v>
      </c>
      <c r="D1489" s="3"/>
      <c r="E1489" s="256">
        <v>43676</v>
      </c>
      <c r="F1489" s="61">
        <v>1593103.3599999999</v>
      </c>
      <c r="G1489" s="300">
        <v>3.56E-2</v>
      </c>
      <c r="H1489" s="62">
        <v>4726.21</v>
      </c>
      <c r="I1489" s="276">
        <f t="shared" ref="I1489:I1500" si="495">VLOOKUP(CONCATENATE(A1489,"-6"),$B$8:$F$2996,5,FALSE)</f>
        <v>1593103.3599999999</v>
      </c>
      <c r="J1489" s="300">
        <v>3.56E-2</v>
      </c>
      <c r="K1489" s="59">
        <f t="shared" ref="K1489:K1500" si="496">I1489*J1489/12</f>
        <v>4726.2066346666661</v>
      </c>
      <c r="L1489" s="62">
        <f t="shared" si="476"/>
        <v>0</v>
      </c>
      <c r="M1489" t="s">
        <v>10</v>
      </c>
      <c r="O1489" s="3" t="str">
        <f t="shared" ref="O1489:O1500" si="497">LEFT(A1489,4)</f>
        <v>E335</v>
      </c>
      <c r="P1489" s="4"/>
      <c r="Q1489" s="245">
        <f t="shared" si="481"/>
        <v>0</v>
      </c>
      <c r="S1489" s="243"/>
      <c r="T1489" s="243"/>
      <c r="V1489" s="243"/>
      <c r="W1489" s="243"/>
      <c r="Y1489" s="243"/>
    </row>
    <row r="1490" spans="1:25" outlineLevel="2" x14ac:dyDescent="0.25">
      <c r="A1490" s="3" t="s">
        <v>228</v>
      </c>
      <c r="B1490" s="3" t="str">
        <f t="shared" si="494"/>
        <v>E335 HYD Misc, Snoq 2 - 2013-8</v>
      </c>
      <c r="C1490" s="3" t="s">
        <v>9</v>
      </c>
      <c r="D1490" s="3"/>
      <c r="E1490" s="256">
        <v>43708</v>
      </c>
      <c r="F1490" s="61">
        <v>1593103.3599999999</v>
      </c>
      <c r="G1490" s="300">
        <v>3.56E-2</v>
      </c>
      <c r="H1490" s="62">
        <v>4726.21</v>
      </c>
      <c r="I1490" s="276">
        <f t="shared" si="495"/>
        <v>1593103.3599999999</v>
      </c>
      <c r="J1490" s="300">
        <v>3.56E-2</v>
      </c>
      <c r="K1490" s="61">
        <f t="shared" si="496"/>
        <v>4726.2066346666661</v>
      </c>
      <c r="L1490" s="62">
        <f t="shared" si="476"/>
        <v>0</v>
      </c>
      <c r="M1490" t="s">
        <v>10</v>
      </c>
      <c r="O1490" s="3" t="str">
        <f t="shared" si="497"/>
        <v>E335</v>
      </c>
      <c r="P1490" s="4"/>
      <c r="Q1490" s="245">
        <f t="shared" si="481"/>
        <v>0</v>
      </c>
      <c r="S1490" s="243"/>
      <c r="T1490" s="243"/>
      <c r="V1490" s="243"/>
      <c r="W1490" s="243"/>
      <c r="Y1490" s="243"/>
    </row>
    <row r="1491" spans="1:25" outlineLevel="2" x14ac:dyDescent="0.25">
      <c r="A1491" s="3" t="s">
        <v>228</v>
      </c>
      <c r="B1491" s="3" t="str">
        <f t="shared" si="494"/>
        <v>E335 HYD Misc, Snoq 2 - 2013-9</v>
      </c>
      <c r="C1491" s="3" t="s">
        <v>9</v>
      </c>
      <c r="D1491" s="3"/>
      <c r="E1491" s="256">
        <v>43738</v>
      </c>
      <c r="F1491" s="61">
        <v>1593103.3599999999</v>
      </c>
      <c r="G1491" s="300">
        <v>3.56E-2</v>
      </c>
      <c r="H1491" s="62">
        <v>4726.21</v>
      </c>
      <c r="I1491" s="276">
        <f t="shared" si="495"/>
        <v>1593103.3599999999</v>
      </c>
      <c r="J1491" s="300">
        <v>3.56E-2</v>
      </c>
      <c r="K1491" s="61">
        <f t="shared" si="496"/>
        <v>4726.2066346666661</v>
      </c>
      <c r="L1491" s="62">
        <f t="shared" si="476"/>
        <v>0</v>
      </c>
      <c r="M1491" t="s">
        <v>10</v>
      </c>
      <c r="O1491" s="3" t="str">
        <f t="shared" si="497"/>
        <v>E335</v>
      </c>
      <c r="P1491" s="4"/>
      <c r="Q1491" s="245">
        <f t="shared" si="481"/>
        <v>0</v>
      </c>
      <c r="S1491" s="243"/>
      <c r="T1491" s="243"/>
      <c r="V1491" s="243"/>
      <c r="W1491" s="243"/>
      <c r="Y1491" s="243"/>
    </row>
    <row r="1492" spans="1:25" outlineLevel="2" x14ac:dyDescent="0.25">
      <c r="A1492" s="3" t="s">
        <v>228</v>
      </c>
      <c r="B1492" s="3" t="str">
        <f t="shared" si="494"/>
        <v>E335 HYD Misc, Snoq 2 - 2013-10</v>
      </c>
      <c r="C1492" s="3" t="s">
        <v>9</v>
      </c>
      <c r="D1492" s="3"/>
      <c r="E1492" s="256">
        <v>43769</v>
      </c>
      <c r="F1492" s="61">
        <v>1593103.3599999999</v>
      </c>
      <c r="G1492" s="300">
        <v>3.56E-2</v>
      </c>
      <c r="H1492" s="62">
        <v>4726.21</v>
      </c>
      <c r="I1492" s="276">
        <f t="shared" si="495"/>
        <v>1593103.3599999999</v>
      </c>
      <c r="J1492" s="300">
        <v>3.56E-2</v>
      </c>
      <c r="K1492" s="61">
        <f t="shared" si="496"/>
        <v>4726.2066346666661</v>
      </c>
      <c r="L1492" s="62">
        <f t="shared" ref="L1492:L1555" si="498">ROUND(K1492-H1492,2)</f>
        <v>0</v>
      </c>
      <c r="M1492" t="s">
        <v>10</v>
      </c>
      <c r="O1492" s="3" t="str">
        <f t="shared" si="497"/>
        <v>E335</v>
      </c>
      <c r="P1492" s="4"/>
      <c r="Q1492" s="245">
        <f t="shared" si="481"/>
        <v>0</v>
      </c>
      <c r="S1492" s="243"/>
      <c r="T1492" s="243"/>
      <c r="V1492" s="243"/>
      <c r="W1492" s="243"/>
      <c r="Y1492" s="243"/>
    </row>
    <row r="1493" spans="1:25" outlineLevel="2" x14ac:dyDescent="0.25">
      <c r="A1493" s="3" t="s">
        <v>228</v>
      </c>
      <c r="B1493" s="3" t="str">
        <f t="shared" si="494"/>
        <v>E335 HYD Misc, Snoq 2 - 2013-11</v>
      </c>
      <c r="C1493" s="3" t="s">
        <v>9</v>
      </c>
      <c r="D1493" s="3"/>
      <c r="E1493" s="256">
        <v>43799</v>
      </c>
      <c r="F1493" s="61">
        <v>1593103.3599999999</v>
      </c>
      <c r="G1493" s="300">
        <v>3.56E-2</v>
      </c>
      <c r="H1493" s="62">
        <v>4726.21</v>
      </c>
      <c r="I1493" s="276">
        <f t="shared" si="495"/>
        <v>1593103.3599999999</v>
      </c>
      <c r="J1493" s="300">
        <v>3.56E-2</v>
      </c>
      <c r="K1493" s="61">
        <f t="shared" si="496"/>
        <v>4726.2066346666661</v>
      </c>
      <c r="L1493" s="62">
        <f t="shared" si="498"/>
        <v>0</v>
      </c>
      <c r="M1493" t="s">
        <v>10</v>
      </c>
      <c r="O1493" s="3" t="str">
        <f t="shared" si="497"/>
        <v>E335</v>
      </c>
      <c r="P1493" s="4"/>
      <c r="Q1493" s="245">
        <f t="shared" si="481"/>
        <v>0</v>
      </c>
      <c r="S1493" s="243"/>
      <c r="T1493" s="243"/>
      <c r="V1493" s="243"/>
      <c r="W1493" s="243"/>
      <c r="Y1493" s="243"/>
    </row>
    <row r="1494" spans="1:25" outlineLevel="2" x14ac:dyDescent="0.25">
      <c r="A1494" s="3" t="s">
        <v>228</v>
      </c>
      <c r="B1494" s="3" t="str">
        <f t="shared" si="494"/>
        <v>E335 HYD Misc, Snoq 2 - 2013-12</v>
      </c>
      <c r="C1494" s="3" t="s">
        <v>9</v>
      </c>
      <c r="D1494" s="3"/>
      <c r="E1494" s="256">
        <v>43830</v>
      </c>
      <c r="F1494" s="61">
        <v>1593103.3599999999</v>
      </c>
      <c r="G1494" s="300">
        <v>3.56E-2</v>
      </c>
      <c r="H1494" s="62">
        <v>4726.21</v>
      </c>
      <c r="I1494" s="276">
        <f t="shared" si="495"/>
        <v>1593103.3599999999</v>
      </c>
      <c r="J1494" s="300">
        <v>3.56E-2</v>
      </c>
      <c r="K1494" s="61">
        <f t="shared" si="496"/>
        <v>4726.2066346666661</v>
      </c>
      <c r="L1494" s="62">
        <f t="shared" si="498"/>
        <v>0</v>
      </c>
      <c r="M1494" t="s">
        <v>10</v>
      </c>
      <c r="O1494" s="3" t="str">
        <f t="shared" si="497"/>
        <v>E335</v>
      </c>
      <c r="P1494" s="4"/>
      <c r="Q1494" s="245">
        <f t="shared" si="481"/>
        <v>0</v>
      </c>
      <c r="S1494" s="243"/>
      <c r="T1494" s="243"/>
      <c r="V1494" s="243"/>
      <c r="W1494" s="243"/>
      <c r="Y1494" s="243"/>
    </row>
    <row r="1495" spans="1:25" outlineLevel="2" x14ac:dyDescent="0.25">
      <c r="A1495" s="3" t="s">
        <v>228</v>
      </c>
      <c r="B1495" s="3" t="str">
        <f t="shared" si="494"/>
        <v>E335 HYD Misc, Snoq 2 - 2013-1</v>
      </c>
      <c r="C1495" s="3" t="s">
        <v>9</v>
      </c>
      <c r="D1495" s="3"/>
      <c r="E1495" s="256">
        <v>43861</v>
      </c>
      <c r="F1495" s="61">
        <v>1593103.3599999999</v>
      </c>
      <c r="G1495" s="300">
        <v>3.56E-2</v>
      </c>
      <c r="H1495" s="62">
        <v>4726.21</v>
      </c>
      <c r="I1495" s="276">
        <f t="shared" si="495"/>
        <v>1593103.3599999999</v>
      </c>
      <c r="J1495" s="300">
        <v>3.56E-2</v>
      </c>
      <c r="K1495" s="61">
        <f t="shared" si="496"/>
        <v>4726.2066346666661</v>
      </c>
      <c r="L1495" s="62">
        <f t="shared" si="498"/>
        <v>0</v>
      </c>
      <c r="M1495" t="s">
        <v>10</v>
      </c>
      <c r="O1495" s="3" t="str">
        <f t="shared" si="497"/>
        <v>E335</v>
      </c>
      <c r="P1495" s="4"/>
      <c r="Q1495" s="245">
        <f t="shared" si="481"/>
        <v>0</v>
      </c>
      <c r="S1495" s="243"/>
      <c r="T1495" s="243"/>
      <c r="V1495" s="243"/>
      <c r="W1495" s="243"/>
      <c r="Y1495" s="243"/>
    </row>
    <row r="1496" spans="1:25" outlineLevel="2" x14ac:dyDescent="0.25">
      <c r="A1496" s="3" t="s">
        <v>228</v>
      </c>
      <c r="B1496" s="3" t="str">
        <f t="shared" si="494"/>
        <v>E335 HYD Misc, Snoq 2 - 2013-2</v>
      </c>
      <c r="C1496" s="3" t="s">
        <v>9</v>
      </c>
      <c r="D1496" s="3"/>
      <c r="E1496" s="256">
        <v>43889</v>
      </c>
      <c r="F1496" s="61">
        <v>1593103.3599999999</v>
      </c>
      <c r="G1496" s="300">
        <v>3.56E-2</v>
      </c>
      <c r="H1496" s="62">
        <v>4726.21</v>
      </c>
      <c r="I1496" s="276">
        <f t="shared" si="495"/>
        <v>1593103.3599999999</v>
      </c>
      <c r="J1496" s="300">
        <v>3.56E-2</v>
      </c>
      <c r="K1496" s="61">
        <f t="shared" si="496"/>
        <v>4726.2066346666661</v>
      </c>
      <c r="L1496" s="62">
        <f t="shared" si="498"/>
        <v>0</v>
      </c>
      <c r="M1496" t="s">
        <v>10</v>
      </c>
      <c r="O1496" s="3" t="str">
        <f t="shared" si="497"/>
        <v>E335</v>
      </c>
      <c r="P1496" s="4"/>
      <c r="Q1496" s="245">
        <f t="shared" si="481"/>
        <v>0</v>
      </c>
      <c r="S1496" s="243"/>
      <c r="T1496" s="243"/>
      <c r="V1496" s="243"/>
      <c r="W1496" s="243"/>
      <c r="Y1496" s="243"/>
    </row>
    <row r="1497" spans="1:25" outlineLevel="2" x14ac:dyDescent="0.25">
      <c r="A1497" s="3" t="s">
        <v>228</v>
      </c>
      <c r="B1497" s="3" t="str">
        <f t="shared" si="494"/>
        <v>E335 HYD Misc, Snoq 2 - 2013-3</v>
      </c>
      <c r="C1497" s="3" t="s">
        <v>9</v>
      </c>
      <c r="D1497" s="3"/>
      <c r="E1497" s="256">
        <v>43921</v>
      </c>
      <c r="F1497" s="61">
        <v>1593103.3599999999</v>
      </c>
      <c r="G1497" s="300">
        <v>3.56E-2</v>
      </c>
      <c r="H1497" s="62">
        <v>4726.21</v>
      </c>
      <c r="I1497" s="276">
        <f t="shared" si="495"/>
        <v>1593103.3599999999</v>
      </c>
      <c r="J1497" s="300">
        <v>3.56E-2</v>
      </c>
      <c r="K1497" s="61">
        <f t="shared" si="496"/>
        <v>4726.2066346666661</v>
      </c>
      <c r="L1497" s="62">
        <f t="shared" si="498"/>
        <v>0</v>
      </c>
      <c r="M1497" t="s">
        <v>10</v>
      </c>
      <c r="O1497" s="3" t="str">
        <f t="shared" si="497"/>
        <v>E335</v>
      </c>
      <c r="P1497" s="4"/>
      <c r="Q1497" s="245">
        <f t="shared" si="481"/>
        <v>0</v>
      </c>
      <c r="S1497" s="243"/>
      <c r="T1497" s="243"/>
      <c r="V1497" s="243"/>
      <c r="W1497" s="243"/>
      <c r="Y1497" s="243"/>
    </row>
    <row r="1498" spans="1:25" outlineLevel="2" x14ac:dyDescent="0.25">
      <c r="A1498" s="3" t="s">
        <v>228</v>
      </c>
      <c r="B1498" s="3" t="str">
        <f t="shared" si="494"/>
        <v>E335 HYD Misc, Snoq 2 - 2013-4</v>
      </c>
      <c r="C1498" s="3" t="s">
        <v>9</v>
      </c>
      <c r="D1498" s="3"/>
      <c r="E1498" s="256">
        <v>43951</v>
      </c>
      <c r="F1498" s="61">
        <v>1593103.3599999999</v>
      </c>
      <c r="G1498" s="300">
        <v>3.56E-2</v>
      </c>
      <c r="H1498" s="62">
        <v>4726.21</v>
      </c>
      <c r="I1498" s="276">
        <f t="shared" si="495"/>
        <v>1593103.3599999999</v>
      </c>
      <c r="J1498" s="300">
        <v>3.56E-2</v>
      </c>
      <c r="K1498" s="61">
        <f t="shared" si="496"/>
        <v>4726.2066346666661</v>
      </c>
      <c r="L1498" s="62">
        <f t="shared" si="498"/>
        <v>0</v>
      </c>
      <c r="M1498" t="s">
        <v>10</v>
      </c>
      <c r="O1498" s="3" t="str">
        <f t="shared" si="497"/>
        <v>E335</v>
      </c>
      <c r="P1498" s="4"/>
      <c r="Q1498" s="245">
        <f t="shared" si="481"/>
        <v>0</v>
      </c>
      <c r="S1498" s="243"/>
      <c r="T1498" s="243"/>
      <c r="V1498" s="243"/>
      <c r="W1498" s="243"/>
      <c r="Y1498" s="243"/>
    </row>
    <row r="1499" spans="1:25" outlineLevel="2" x14ac:dyDescent="0.25">
      <c r="A1499" s="3" t="s">
        <v>228</v>
      </c>
      <c r="B1499" s="3" t="str">
        <f t="shared" si="494"/>
        <v>E335 HYD Misc, Snoq 2 - 2013-5</v>
      </c>
      <c r="C1499" s="3" t="s">
        <v>9</v>
      </c>
      <c r="D1499" s="3"/>
      <c r="E1499" s="256">
        <v>43982</v>
      </c>
      <c r="F1499" s="61">
        <v>1593103.3599999999</v>
      </c>
      <c r="G1499" s="300">
        <v>3.56E-2</v>
      </c>
      <c r="H1499" s="62">
        <v>4726.21</v>
      </c>
      <c r="I1499" s="276">
        <f t="shared" si="495"/>
        <v>1593103.3599999999</v>
      </c>
      <c r="J1499" s="300">
        <v>3.56E-2</v>
      </c>
      <c r="K1499" s="61">
        <f t="shared" si="496"/>
        <v>4726.2066346666661</v>
      </c>
      <c r="L1499" s="62">
        <f t="shared" si="498"/>
        <v>0</v>
      </c>
      <c r="M1499" t="s">
        <v>10</v>
      </c>
      <c r="O1499" s="3" t="str">
        <f t="shared" si="497"/>
        <v>E335</v>
      </c>
      <c r="P1499" s="4"/>
      <c r="Q1499" s="245">
        <f t="shared" si="481"/>
        <v>0</v>
      </c>
      <c r="S1499" s="243"/>
      <c r="T1499" s="243"/>
      <c r="V1499" s="243"/>
      <c r="W1499" s="243"/>
      <c r="Y1499" s="243"/>
    </row>
    <row r="1500" spans="1:25" outlineLevel="2" x14ac:dyDescent="0.25">
      <c r="A1500" s="3" t="s">
        <v>228</v>
      </c>
      <c r="B1500" s="3" t="str">
        <f t="shared" si="494"/>
        <v>E335 HYD Misc, Snoq 2 - 2013-6</v>
      </c>
      <c r="C1500" s="3" t="s">
        <v>9</v>
      </c>
      <c r="D1500" s="3"/>
      <c r="E1500" s="256">
        <v>44012</v>
      </c>
      <c r="F1500" s="61">
        <v>1593103.3599999999</v>
      </c>
      <c r="G1500" s="300">
        <v>3.56E-2</v>
      </c>
      <c r="H1500" s="62">
        <v>4726.21</v>
      </c>
      <c r="I1500" s="276">
        <f t="shared" si="495"/>
        <v>1593103.3599999999</v>
      </c>
      <c r="J1500" s="300">
        <v>3.56E-2</v>
      </c>
      <c r="K1500" s="61">
        <f t="shared" si="496"/>
        <v>4726.2066346666661</v>
      </c>
      <c r="L1500" s="62">
        <f t="shared" si="498"/>
        <v>0</v>
      </c>
      <c r="M1500" t="s">
        <v>10</v>
      </c>
      <c r="O1500" s="3" t="str">
        <f t="shared" si="497"/>
        <v>E335</v>
      </c>
      <c r="P1500" s="4"/>
      <c r="Q1500" s="245">
        <f t="shared" si="481"/>
        <v>1593103.3599999999</v>
      </c>
      <c r="S1500" s="243">
        <f>AVERAGE(F1489:F1500)-F1500</f>
        <v>0</v>
      </c>
      <c r="T1500" s="243">
        <f>AVERAGE(I1489:I1500)-I1500</f>
        <v>0</v>
      </c>
      <c r="V1500" s="243"/>
      <c r="W1500" s="243"/>
      <c r="Y1500" s="243"/>
    </row>
    <row r="1501" spans="1:25" ht="15.75" outlineLevel="1" thickBot="1" x14ac:dyDescent="0.3">
      <c r="A1501" s="5" t="s">
        <v>229</v>
      </c>
      <c r="C1501" s="14" t="s">
        <v>153</v>
      </c>
      <c r="E1501" s="255" t="s">
        <v>5</v>
      </c>
      <c r="F1501" s="8"/>
      <c r="G1501" s="299"/>
      <c r="H1501" s="264">
        <f>SUBTOTAL(9,H1489:H1500)</f>
        <v>56714.52</v>
      </c>
      <c r="I1501" s="275"/>
      <c r="J1501" s="299"/>
      <c r="K1501" s="25">
        <f>SUBTOTAL(9,K1489:K1500)</f>
        <v>56714.479616000004</v>
      </c>
      <c r="L1501" s="264">
        <f>SUBTOTAL(9,L1489:L1500)</f>
        <v>0</v>
      </c>
      <c r="O1501" s="3" t="str">
        <f>LEFT(A1501,5)</f>
        <v xml:space="preserve">E335 </v>
      </c>
      <c r="P1501" s="4">
        <f>-L1501</f>
        <v>0</v>
      </c>
      <c r="Q1501" s="245">
        <f t="shared" si="481"/>
        <v>0</v>
      </c>
      <c r="S1501" s="243"/>
    </row>
    <row r="1502" spans="1:25" ht="15.75" outlineLevel="2" thickTop="1" x14ac:dyDescent="0.25">
      <c r="A1502" s="3" t="s">
        <v>230</v>
      </c>
      <c r="B1502" s="3" t="str">
        <f t="shared" ref="B1502:B1513" si="499">CONCATENATE(A1502,"-",MONTH(E1502))</f>
        <v>E335 HYD Misc, Snoq Park-7</v>
      </c>
      <c r="C1502" s="3" t="s">
        <v>9</v>
      </c>
      <c r="D1502" s="3"/>
      <c r="E1502" s="256">
        <v>43676</v>
      </c>
      <c r="F1502" s="61">
        <v>9082.23</v>
      </c>
      <c r="G1502" s="300">
        <v>3.56E-2</v>
      </c>
      <c r="H1502" s="62">
        <v>26.94</v>
      </c>
      <c r="I1502" s="276">
        <f t="shared" ref="I1502:I1513" si="500">VLOOKUP(CONCATENATE(A1502,"-6"),$B$8:$F$2996,5,FALSE)</f>
        <v>9082.23</v>
      </c>
      <c r="J1502" s="300">
        <v>3.56E-2</v>
      </c>
      <c r="K1502" s="59">
        <f t="shared" ref="K1502:K1513" si="501">I1502*J1502/12</f>
        <v>26.943949</v>
      </c>
      <c r="L1502" s="62">
        <f t="shared" si="498"/>
        <v>0</v>
      </c>
      <c r="M1502" t="s">
        <v>10</v>
      </c>
      <c r="O1502" s="3" t="str">
        <f t="shared" ref="O1502:O1513" si="502">LEFT(A1502,4)</f>
        <v>E335</v>
      </c>
      <c r="P1502" s="4"/>
      <c r="Q1502" s="245">
        <f t="shared" si="481"/>
        <v>0</v>
      </c>
      <c r="S1502" s="243"/>
      <c r="T1502" s="243"/>
      <c r="V1502" s="243"/>
      <c r="W1502" s="243"/>
      <c r="Y1502" s="243"/>
    </row>
    <row r="1503" spans="1:25" outlineLevel="2" x14ac:dyDescent="0.25">
      <c r="A1503" s="3" t="s">
        <v>230</v>
      </c>
      <c r="B1503" s="3" t="str">
        <f t="shared" si="499"/>
        <v>E335 HYD Misc, Snoq Park-8</v>
      </c>
      <c r="C1503" s="3" t="s">
        <v>9</v>
      </c>
      <c r="D1503" s="3"/>
      <c r="E1503" s="256">
        <v>43708</v>
      </c>
      <c r="F1503" s="61">
        <v>9082.23</v>
      </c>
      <c r="G1503" s="300">
        <v>3.56E-2</v>
      </c>
      <c r="H1503" s="62">
        <v>26.94</v>
      </c>
      <c r="I1503" s="276">
        <f t="shared" si="500"/>
        <v>9082.23</v>
      </c>
      <c r="J1503" s="300">
        <v>3.56E-2</v>
      </c>
      <c r="K1503" s="61">
        <f t="shared" si="501"/>
        <v>26.943949</v>
      </c>
      <c r="L1503" s="62">
        <f t="shared" si="498"/>
        <v>0</v>
      </c>
      <c r="M1503" t="s">
        <v>10</v>
      </c>
      <c r="O1503" s="3" t="str">
        <f t="shared" si="502"/>
        <v>E335</v>
      </c>
      <c r="P1503" s="4"/>
      <c r="Q1503" s="245">
        <f t="shared" si="481"/>
        <v>0</v>
      </c>
      <c r="S1503" s="243"/>
      <c r="T1503" s="243"/>
      <c r="V1503" s="243"/>
      <c r="W1503" s="243"/>
      <c r="Y1503" s="243"/>
    </row>
    <row r="1504" spans="1:25" outlineLevel="2" x14ac:dyDescent="0.25">
      <c r="A1504" s="3" t="s">
        <v>230</v>
      </c>
      <c r="B1504" s="3" t="str">
        <f t="shared" si="499"/>
        <v>E335 HYD Misc, Snoq Park-9</v>
      </c>
      <c r="C1504" s="3" t="s">
        <v>9</v>
      </c>
      <c r="D1504" s="3"/>
      <c r="E1504" s="256">
        <v>43738</v>
      </c>
      <c r="F1504" s="61">
        <v>9082.23</v>
      </c>
      <c r="G1504" s="300">
        <v>3.56E-2</v>
      </c>
      <c r="H1504" s="62">
        <v>26.94</v>
      </c>
      <c r="I1504" s="276">
        <f t="shared" si="500"/>
        <v>9082.23</v>
      </c>
      <c r="J1504" s="300">
        <v>3.56E-2</v>
      </c>
      <c r="K1504" s="61">
        <f t="shared" si="501"/>
        <v>26.943949</v>
      </c>
      <c r="L1504" s="62">
        <f t="shared" si="498"/>
        <v>0</v>
      </c>
      <c r="M1504" t="s">
        <v>10</v>
      </c>
      <c r="O1504" s="3" t="str">
        <f t="shared" si="502"/>
        <v>E335</v>
      </c>
      <c r="P1504" s="4"/>
      <c r="Q1504" s="245">
        <f t="shared" ref="Q1504:Q1567" si="503">IF(E1504=DATE(2020,6,30),I1504,0)</f>
        <v>0</v>
      </c>
      <c r="S1504" s="243"/>
      <c r="T1504" s="243"/>
      <c r="V1504" s="243"/>
      <c r="W1504" s="243"/>
      <c r="Y1504" s="243"/>
    </row>
    <row r="1505" spans="1:25" outlineLevel="2" x14ac:dyDescent="0.25">
      <c r="A1505" s="3" t="s">
        <v>230</v>
      </c>
      <c r="B1505" s="3" t="str">
        <f t="shared" si="499"/>
        <v>E335 HYD Misc, Snoq Park-10</v>
      </c>
      <c r="C1505" s="3" t="s">
        <v>9</v>
      </c>
      <c r="D1505" s="3"/>
      <c r="E1505" s="256">
        <v>43769</v>
      </c>
      <c r="F1505" s="61">
        <v>9082.23</v>
      </c>
      <c r="G1505" s="300">
        <v>3.56E-2</v>
      </c>
      <c r="H1505" s="62">
        <v>26.94</v>
      </c>
      <c r="I1505" s="276">
        <f t="shared" si="500"/>
        <v>9082.23</v>
      </c>
      <c r="J1505" s="300">
        <v>3.56E-2</v>
      </c>
      <c r="K1505" s="61">
        <f t="shared" si="501"/>
        <v>26.943949</v>
      </c>
      <c r="L1505" s="62">
        <f t="shared" si="498"/>
        <v>0</v>
      </c>
      <c r="M1505" t="s">
        <v>10</v>
      </c>
      <c r="O1505" s="3" t="str">
        <f t="shared" si="502"/>
        <v>E335</v>
      </c>
      <c r="P1505" s="4"/>
      <c r="Q1505" s="245">
        <f t="shared" si="503"/>
        <v>0</v>
      </c>
      <c r="S1505" s="243"/>
      <c r="T1505" s="243"/>
      <c r="V1505" s="243"/>
      <c r="W1505" s="243"/>
      <c r="Y1505" s="243"/>
    </row>
    <row r="1506" spans="1:25" outlineLevel="2" x14ac:dyDescent="0.25">
      <c r="A1506" s="3" t="s">
        <v>230</v>
      </c>
      <c r="B1506" s="3" t="str">
        <f t="shared" si="499"/>
        <v>E335 HYD Misc, Snoq Park-11</v>
      </c>
      <c r="C1506" s="3" t="s">
        <v>9</v>
      </c>
      <c r="D1506" s="3"/>
      <c r="E1506" s="256">
        <v>43799</v>
      </c>
      <c r="F1506" s="61">
        <v>9082.23</v>
      </c>
      <c r="G1506" s="300">
        <v>3.56E-2</v>
      </c>
      <c r="H1506" s="62">
        <v>26.94</v>
      </c>
      <c r="I1506" s="276">
        <f t="shared" si="500"/>
        <v>9082.23</v>
      </c>
      <c r="J1506" s="300">
        <v>3.56E-2</v>
      </c>
      <c r="K1506" s="61">
        <f t="shared" si="501"/>
        <v>26.943949</v>
      </c>
      <c r="L1506" s="62">
        <f t="shared" si="498"/>
        <v>0</v>
      </c>
      <c r="M1506" t="s">
        <v>10</v>
      </c>
      <c r="O1506" s="3" t="str">
        <f t="shared" si="502"/>
        <v>E335</v>
      </c>
      <c r="P1506" s="4"/>
      <c r="Q1506" s="245">
        <f t="shared" si="503"/>
        <v>0</v>
      </c>
      <c r="S1506" s="243"/>
      <c r="T1506" s="243"/>
      <c r="V1506" s="243"/>
      <c r="W1506" s="243"/>
      <c r="Y1506" s="243"/>
    </row>
    <row r="1507" spans="1:25" outlineLevel="2" x14ac:dyDescent="0.25">
      <c r="A1507" s="3" t="s">
        <v>230</v>
      </c>
      <c r="B1507" s="3" t="str">
        <f t="shared" si="499"/>
        <v>E335 HYD Misc, Snoq Park-12</v>
      </c>
      <c r="C1507" s="3" t="s">
        <v>9</v>
      </c>
      <c r="D1507" s="3"/>
      <c r="E1507" s="256">
        <v>43830</v>
      </c>
      <c r="F1507" s="61">
        <v>9082.23</v>
      </c>
      <c r="G1507" s="300">
        <v>3.56E-2</v>
      </c>
      <c r="H1507" s="62">
        <v>26.94</v>
      </c>
      <c r="I1507" s="276">
        <f t="shared" si="500"/>
        <v>9082.23</v>
      </c>
      <c r="J1507" s="300">
        <v>3.56E-2</v>
      </c>
      <c r="K1507" s="61">
        <f t="shared" si="501"/>
        <v>26.943949</v>
      </c>
      <c r="L1507" s="62">
        <f t="shared" si="498"/>
        <v>0</v>
      </c>
      <c r="M1507" t="s">
        <v>10</v>
      </c>
      <c r="O1507" s="3" t="str">
        <f t="shared" si="502"/>
        <v>E335</v>
      </c>
      <c r="P1507" s="4"/>
      <c r="Q1507" s="245">
        <f t="shared" si="503"/>
        <v>0</v>
      </c>
      <c r="S1507" s="243"/>
      <c r="T1507" s="243"/>
      <c r="V1507" s="243"/>
      <c r="W1507" s="243"/>
      <c r="Y1507" s="243"/>
    </row>
    <row r="1508" spans="1:25" outlineLevel="2" x14ac:dyDescent="0.25">
      <c r="A1508" s="3" t="s">
        <v>230</v>
      </c>
      <c r="B1508" s="3" t="str">
        <f t="shared" si="499"/>
        <v>E335 HYD Misc, Snoq Park-1</v>
      </c>
      <c r="C1508" s="3" t="s">
        <v>9</v>
      </c>
      <c r="D1508" s="3"/>
      <c r="E1508" s="256">
        <v>43861</v>
      </c>
      <c r="F1508" s="61">
        <v>9082.23</v>
      </c>
      <c r="G1508" s="300">
        <v>3.56E-2</v>
      </c>
      <c r="H1508" s="62">
        <v>26.94</v>
      </c>
      <c r="I1508" s="276">
        <f t="shared" si="500"/>
        <v>9082.23</v>
      </c>
      <c r="J1508" s="300">
        <v>3.56E-2</v>
      </c>
      <c r="K1508" s="61">
        <f t="shared" si="501"/>
        <v>26.943949</v>
      </c>
      <c r="L1508" s="62">
        <f t="shared" si="498"/>
        <v>0</v>
      </c>
      <c r="M1508" t="s">
        <v>10</v>
      </c>
      <c r="O1508" s="3" t="str">
        <f t="shared" si="502"/>
        <v>E335</v>
      </c>
      <c r="P1508" s="4"/>
      <c r="Q1508" s="245">
        <f t="shared" si="503"/>
        <v>0</v>
      </c>
      <c r="S1508" s="243"/>
      <c r="T1508" s="243"/>
      <c r="V1508" s="243"/>
      <c r="W1508" s="243"/>
      <c r="Y1508" s="243"/>
    </row>
    <row r="1509" spans="1:25" outlineLevel="2" x14ac:dyDescent="0.25">
      <c r="A1509" s="3" t="s">
        <v>230</v>
      </c>
      <c r="B1509" s="3" t="str">
        <f t="shared" si="499"/>
        <v>E335 HYD Misc, Snoq Park-2</v>
      </c>
      <c r="C1509" s="3" t="s">
        <v>9</v>
      </c>
      <c r="D1509" s="3"/>
      <c r="E1509" s="256">
        <v>43889</v>
      </c>
      <c r="F1509" s="61">
        <v>9082.23</v>
      </c>
      <c r="G1509" s="300">
        <v>3.56E-2</v>
      </c>
      <c r="H1509" s="62">
        <v>26.94</v>
      </c>
      <c r="I1509" s="276">
        <f t="shared" si="500"/>
        <v>9082.23</v>
      </c>
      <c r="J1509" s="300">
        <v>3.56E-2</v>
      </c>
      <c r="K1509" s="61">
        <f t="shared" si="501"/>
        <v>26.943949</v>
      </c>
      <c r="L1509" s="62">
        <f t="shared" si="498"/>
        <v>0</v>
      </c>
      <c r="M1509" t="s">
        <v>10</v>
      </c>
      <c r="O1509" s="3" t="str">
        <f t="shared" si="502"/>
        <v>E335</v>
      </c>
      <c r="P1509" s="4"/>
      <c r="Q1509" s="245">
        <f t="shared" si="503"/>
        <v>0</v>
      </c>
      <c r="S1509" s="243"/>
      <c r="T1509" s="243"/>
      <c r="V1509" s="243"/>
      <c r="W1509" s="243"/>
      <c r="Y1509" s="243"/>
    </row>
    <row r="1510" spans="1:25" outlineLevel="2" x14ac:dyDescent="0.25">
      <c r="A1510" s="3" t="s">
        <v>230</v>
      </c>
      <c r="B1510" s="3" t="str">
        <f t="shared" si="499"/>
        <v>E335 HYD Misc, Snoq Park-3</v>
      </c>
      <c r="C1510" s="3" t="s">
        <v>9</v>
      </c>
      <c r="D1510" s="3"/>
      <c r="E1510" s="256">
        <v>43921</v>
      </c>
      <c r="F1510" s="61">
        <v>9082.23</v>
      </c>
      <c r="G1510" s="300">
        <v>3.56E-2</v>
      </c>
      <c r="H1510" s="62">
        <v>26.94</v>
      </c>
      <c r="I1510" s="276">
        <f t="shared" si="500"/>
        <v>9082.23</v>
      </c>
      <c r="J1510" s="300">
        <v>3.56E-2</v>
      </c>
      <c r="K1510" s="61">
        <f t="shared" si="501"/>
        <v>26.943949</v>
      </c>
      <c r="L1510" s="62">
        <f t="shared" si="498"/>
        <v>0</v>
      </c>
      <c r="M1510" t="s">
        <v>10</v>
      </c>
      <c r="O1510" s="3" t="str">
        <f t="shared" si="502"/>
        <v>E335</v>
      </c>
      <c r="P1510" s="4"/>
      <c r="Q1510" s="245">
        <f t="shared" si="503"/>
        <v>0</v>
      </c>
      <c r="S1510" s="243"/>
      <c r="T1510" s="243"/>
      <c r="V1510" s="243"/>
      <c r="W1510" s="243"/>
      <c r="Y1510" s="243"/>
    </row>
    <row r="1511" spans="1:25" outlineLevel="2" x14ac:dyDescent="0.25">
      <c r="A1511" s="3" t="s">
        <v>230</v>
      </c>
      <c r="B1511" s="3" t="str">
        <f t="shared" si="499"/>
        <v>E335 HYD Misc, Snoq Park-4</v>
      </c>
      <c r="C1511" s="3" t="s">
        <v>9</v>
      </c>
      <c r="D1511" s="3"/>
      <c r="E1511" s="256">
        <v>43951</v>
      </c>
      <c r="F1511" s="61">
        <v>9082.23</v>
      </c>
      <c r="G1511" s="300">
        <v>3.56E-2</v>
      </c>
      <c r="H1511" s="62">
        <v>26.94</v>
      </c>
      <c r="I1511" s="276">
        <f t="shared" si="500"/>
        <v>9082.23</v>
      </c>
      <c r="J1511" s="300">
        <v>3.56E-2</v>
      </c>
      <c r="K1511" s="61">
        <f t="shared" si="501"/>
        <v>26.943949</v>
      </c>
      <c r="L1511" s="62">
        <f t="shared" si="498"/>
        <v>0</v>
      </c>
      <c r="M1511" t="s">
        <v>10</v>
      </c>
      <c r="O1511" s="3" t="str">
        <f t="shared" si="502"/>
        <v>E335</v>
      </c>
      <c r="P1511" s="4"/>
      <c r="Q1511" s="245">
        <f t="shared" si="503"/>
        <v>0</v>
      </c>
      <c r="S1511" s="243"/>
      <c r="T1511" s="243"/>
      <c r="V1511" s="243"/>
      <c r="W1511" s="243"/>
      <c r="Y1511" s="243"/>
    </row>
    <row r="1512" spans="1:25" outlineLevel="2" x14ac:dyDescent="0.25">
      <c r="A1512" s="3" t="s">
        <v>230</v>
      </c>
      <c r="B1512" s="3" t="str">
        <f t="shared" si="499"/>
        <v>E335 HYD Misc, Snoq Park-5</v>
      </c>
      <c r="C1512" s="3" t="s">
        <v>9</v>
      </c>
      <c r="D1512" s="3"/>
      <c r="E1512" s="256">
        <v>43982</v>
      </c>
      <c r="F1512" s="61">
        <v>9082.23</v>
      </c>
      <c r="G1512" s="300">
        <v>3.56E-2</v>
      </c>
      <c r="H1512" s="62">
        <v>26.94</v>
      </c>
      <c r="I1512" s="276">
        <f t="shared" si="500"/>
        <v>9082.23</v>
      </c>
      <c r="J1512" s="300">
        <v>3.56E-2</v>
      </c>
      <c r="K1512" s="61">
        <f t="shared" si="501"/>
        <v>26.943949</v>
      </c>
      <c r="L1512" s="62">
        <f t="shared" si="498"/>
        <v>0</v>
      </c>
      <c r="M1512" t="s">
        <v>10</v>
      </c>
      <c r="O1512" s="3" t="str">
        <f t="shared" si="502"/>
        <v>E335</v>
      </c>
      <c r="P1512" s="4"/>
      <c r="Q1512" s="245">
        <f t="shared" si="503"/>
        <v>0</v>
      </c>
      <c r="S1512" s="243"/>
      <c r="T1512" s="243"/>
      <c r="V1512" s="243"/>
      <c r="W1512" s="243"/>
      <c r="Y1512" s="243"/>
    </row>
    <row r="1513" spans="1:25" outlineLevel="2" x14ac:dyDescent="0.25">
      <c r="A1513" s="3" t="s">
        <v>230</v>
      </c>
      <c r="B1513" s="3" t="str">
        <f t="shared" si="499"/>
        <v>E335 HYD Misc, Snoq Park-6</v>
      </c>
      <c r="C1513" s="3" t="s">
        <v>9</v>
      </c>
      <c r="D1513" s="3"/>
      <c r="E1513" s="256">
        <v>44012</v>
      </c>
      <c r="F1513" s="61">
        <v>9082.23</v>
      </c>
      <c r="G1513" s="300">
        <v>3.56E-2</v>
      </c>
      <c r="H1513" s="62">
        <v>26.94</v>
      </c>
      <c r="I1513" s="276">
        <f t="shared" si="500"/>
        <v>9082.23</v>
      </c>
      <c r="J1513" s="300">
        <v>3.56E-2</v>
      </c>
      <c r="K1513" s="61">
        <f t="shared" si="501"/>
        <v>26.943949</v>
      </c>
      <c r="L1513" s="62">
        <f t="shared" si="498"/>
        <v>0</v>
      </c>
      <c r="M1513" t="s">
        <v>10</v>
      </c>
      <c r="O1513" s="3" t="str">
        <f t="shared" si="502"/>
        <v>E335</v>
      </c>
      <c r="P1513" s="4"/>
      <c r="Q1513" s="245">
        <f t="shared" si="503"/>
        <v>9082.23</v>
      </c>
      <c r="S1513" s="243">
        <f>AVERAGE(F1502:F1513)-F1513</f>
        <v>0</v>
      </c>
      <c r="T1513" s="243">
        <f>AVERAGE(I1502:I1513)-I1513</f>
        <v>0</v>
      </c>
      <c r="V1513" s="243"/>
      <c r="W1513" s="243"/>
      <c r="Y1513" s="243"/>
    </row>
    <row r="1514" spans="1:25" ht="15.75" outlineLevel="1" thickBot="1" x14ac:dyDescent="0.3">
      <c r="A1514" s="5" t="s">
        <v>231</v>
      </c>
      <c r="C1514" s="14" t="s">
        <v>153</v>
      </c>
      <c r="E1514" s="255" t="s">
        <v>5</v>
      </c>
      <c r="F1514" s="8"/>
      <c r="G1514" s="299"/>
      <c r="H1514" s="264">
        <f>SUBTOTAL(9,H1502:H1513)</f>
        <v>323.28000000000003</v>
      </c>
      <c r="I1514" s="275"/>
      <c r="J1514" s="299"/>
      <c r="K1514" s="25">
        <f>SUBTOTAL(9,K1502:K1513)</f>
        <v>323.32738799999993</v>
      </c>
      <c r="L1514" s="264">
        <f>SUBTOTAL(9,L1502:L1513)</f>
        <v>0</v>
      </c>
      <c r="O1514" s="3" t="str">
        <f>LEFT(A1514,5)</f>
        <v xml:space="preserve">E335 </v>
      </c>
      <c r="P1514" s="4">
        <f>-L1514</f>
        <v>0</v>
      </c>
      <c r="Q1514" s="245">
        <f t="shared" si="503"/>
        <v>0</v>
      </c>
      <c r="S1514" s="243"/>
    </row>
    <row r="1515" spans="1:25" ht="15.75" outlineLevel="2" thickTop="1" x14ac:dyDescent="0.25">
      <c r="A1515" s="3" t="s">
        <v>232</v>
      </c>
      <c r="B1515" s="3" t="str">
        <f t="shared" ref="B1515:B1526" si="504">CONCATENATE(A1515,"-",MONTH(E1515))</f>
        <v>E335 HYD Misc, Snoqualmie 1-7</v>
      </c>
      <c r="C1515" s="3" t="s">
        <v>9</v>
      </c>
      <c r="D1515" s="3"/>
      <c r="E1515" s="256">
        <v>43676</v>
      </c>
      <c r="F1515" s="61">
        <v>96289.75</v>
      </c>
      <c r="G1515" s="300">
        <v>1.52E-2</v>
      </c>
      <c r="H1515" s="62">
        <v>290.46999999999997</v>
      </c>
      <c r="I1515" s="276">
        <f t="shared" ref="I1515:I1526" si="505">VLOOKUP(CONCATENATE(A1515,"-6"),$B$8:$F$2996,5,FALSE)</f>
        <v>96289.75</v>
      </c>
      <c r="J1515" s="300">
        <v>1.52E-2</v>
      </c>
      <c r="K1515" s="59">
        <f t="shared" ref="K1515:K1526" si="506">I1515*J1515/12</f>
        <v>121.96701666666667</v>
      </c>
      <c r="L1515" s="62">
        <f t="shared" si="498"/>
        <v>-168.5</v>
      </c>
      <c r="M1515" t="s">
        <v>10</v>
      </c>
      <c r="O1515" s="3" t="str">
        <f t="shared" ref="O1515:O1526" si="507">LEFT(A1515,4)</f>
        <v>E335</v>
      </c>
      <c r="P1515" s="4"/>
      <c r="Q1515" s="245">
        <f t="shared" si="503"/>
        <v>0</v>
      </c>
      <c r="S1515" s="243"/>
      <c r="T1515" s="243"/>
      <c r="V1515" s="243"/>
      <c r="W1515" s="243"/>
      <c r="Y1515" s="243"/>
    </row>
    <row r="1516" spans="1:25" outlineLevel="2" x14ac:dyDescent="0.25">
      <c r="A1516" s="3" t="s">
        <v>232</v>
      </c>
      <c r="B1516" s="3" t="str">
        <f t="shared" si="504"/>
        <v>E335 HYD Misc, Snoqualmie 1-8</v>
      </c>
      <c r="C1516" s="3" t="s">
        <v>9</v>
      </c>
      <c r="D1516" s="3"/>
      <c r="E1516" s="256">
        <v>43708</v>
      </c>
      <c r="F1516" s="61">
        <v>96289.75</v>
      </c>
      <c r="G1516" s="300">
        <v>1.52E-2</v>
      </c>
      <c r="H1516" s="62">
        <v>290.46999999999997</v>
      </c>
      <c r="I1516" s="276">
        <f t="shared" si="505"/>
        <v>96289.75</v>
      </c>
      <c r="J1516" s="300">
        <v>1.52E-2</v>
      </c>
      <c r="K1516" s="61">
        <f t="shared" si="506"/>
        <v>121.96701666666667</v>
      </c>
      <c r="L1516" s="62">
        <f t="shared" si="498"/>
        <v>-168.5</v>
      </c>
      <c r="M1516" t="s">
        <v>10</v>
      </c>
      <c r="O1516" s="3" t="str">
        <f t="shared" si="507"/>
        <v>E335</v>
      </c>
      <c r="P1516" s="4"/>
      <c r="Q1516" s="245">
        <f t="shared" si="503"/>
        <v>0</v>
      </c>
      <c r="S1516" s="243"/>
      <c r="T1516" s="243"/>
      <c r="V1516" s="243"/>
      <c r="W1516" s="243"/>
      <c r="Y1516" s="243"/>
    </row>
    <row r="1517" spans="1:25" outlineLevel="2" x14ac:dyDescent="0.25">
      <c r="A1517" s="3" t="s">
        <v>232</v>
      </c>
      <c r="B1517" s="3" t="str">
        <f t="shared" si="504"/>
        <v>E335 HYD Misc, Snoqualmie 1-9</v>
      </c>
      <c r="C1517" s="3" t="s">
        <v>9</v>
      </c>
      <c r="D1517" s="3"/>
      <c r="E1517" s="256">
        <v>43738</v>
      </c>
      <c r="F1517" s="61">
        <v>96289.75</v>
      </c>
      <c r="G1517" s="300">
        <v>1.52E-2</v>
      </c>
      <c r="H1517" s="62">
        <v>290.46999999999997</v>
      </c>
      <c r="I1517" s="276">
        <f t="shared" si="505"/>
        <v>96289.75</v>
      </c>
      <c r="J1517" s="300">
        <v>1.52E-2</v>
      </c>
      <c r="K1517" s="61">
        <f t="shared" si="506"/>
        <v>121.96701666666667</v>
      </c>
      <c r="L1517" s="62">
        <f t="shared" si="498"/>
        <v>-168.5</v>
      </c>
      <c r="M1517" t="s">
        <v>10</v>
      </c>
      <c r="O1517" s="3" t="str">
        <f t="shared" si="507"/>
        <v>E335</v>
      </c>
      <c r="P1517" s="4"/>
      <c r="Q1517" s="245">
        <f t="shared" si="503"/>
        <v>0</v>
      </c>
      <c r="S1517" s="243"/>
      <c r="T1517" s="243"/>
      <c r="V1517" s="243"/>
      <c r="W1517" s="243"/>
      <c r="Y1517" s="243"/>
    </row>
    <row r="1518" spans="1:25" outlineLevel="2" x14ac:dyDescent="0.25">
      <c r="A1518" s="3" t="s">
        <v>232</v>
      </c>
      <c r="B1518" s="3" t="str">
        <f t="shared" si="504"/>
        <v>E335 HYD Misc, Snoqualmie 1-10</v>
      </c>
      <c r="C1518" s="3" t="s">
        <v>9</v>
      </c>
      <c r="D1518" s="3"/>
      <c r="E1518" s="256">
        <v>43769</v>
      </c>
      <c r="F1518" s="61">
        <v>96289.75</v>
      </c>
      <c r="G1518" s="300">
        <v>1.52E-2</v>
      </c>
      <c r="H1518" s="62">
        <v>290.46999999999997</v>
      </c>
      <c r="I1518" s="276">
        <f t="shared" si="505"/>
        <v>96289.75</v>
      </c>
      <c r="J1518" s="300">
        <v>1.52E-2</v>
      </c>
      <c r="K1518" s="61">
        <f t="shared" si="506"/>
        <v>121.96701666666667</v>
      </c>
      <c r="L1518" s="62">
        <f t="shared" si="498"/>
        <v>-168.5</v>
      </c>
      <c r="M1518" t="s">
        <v>10</v>
      </c>
      <c r="O1518" s="3" t="str">
        <f t="shared" si="507"/>
        <v>E335</v>
      </c>
      <c r="P1518" s="4"/>
      <c r="Q1518" s="245">
        <f t="shared" si="503"/>
        <v>0</v>
      </c>
      <c r="S1518" s="243"/>
      <c r="T1518" s="243"/>
      <c r="V1518" s="243"/>
      <c r="W1518" s="243"/>
      <c r="Y1518" s="243"/>
    </row>
    <row r="1519" spans="1:25" outlineLevel="2" x14ac:dyDescent="0.25">
      <c r="A1519" s="3" t="s">
        <v>232</v>
      </c>
      <c r="B1519" s="3" t="str">
        <f t="shared" si="504"/>
        <v>E335 HYD Misc, Snoqualmie 1-11</v>
      </c>
      <c r="C1519" s="3" t="s">
        <v>9</v>
      </c>
      <c r="D1519" s="3"/>
      <c r="E1519" s="256">
        <v>43799</v>
      </c>
      <c r="F1519" s="61">
        <v>96289.75</v>
      </c>
      <c r="G1519" s="300">
        <v>1.52E-2</v>
      </c>
      <c r="H1519" s="62">
        <v>290.46999999999997</v>
      </c>
      <c r="I1519" s="276">
        <f t="shared" si="505"/>
        <v>96289.75</v>
      </c>
      <c r="J1519" s="300">
        <v>1.52E-2</v>
      </c>
      <c r="K1519" s="61">
        <f t="shared" si="506"/>
        <v>121.96701666666667</v>
      </c>
      <c r="L1519" s="62">
        <f t="shared" si="498"/>
        <v>-168.5</v>
      </c>
      <c r="M1519" t="s">
        <v>10</v>
      </c>
      <c r="O1519" s="3" t="str">
        <f t="shared" si="507"/>
        <v>E335</v>
      </c>
      <c r="P1519" s="4"/>
      <c r="Q1519" s="245">
        <f t="shared" si="503"/>
        <v>0</v>
      </c>
      <c r="S1519" s="243"/>
      <c r="T1519" s="243"/>
      <c r="V1519" s="243"/>
      <c r="W1519" s="243"/>
      <c r="Y1519" s="243"/>
    </row>
    <row r="1520" spans="1:25" outlineLevel="2" x14ac:dyDescent="0.25">
      <c r="A1520" s="3" t="s">
        <v>232</v>
      </c>
      <c r="B1520" s="3" t="str">
        <f t="shared" si="504"/>
        <v>E335 HYD Misc, Snoqualmie 1-12</v>
      </c>
      <c r="C1520" s="3" t="s">
        <v>9</v>
      </c>
      <c r="D1520" s="3"/>
      <c r="E1520" s="256">
        <v>43830</v>
      </c>
      <c r="F1520" s="61">
        <v>96289.75</v>
      </c>
      <c r="G1520" s="300">
        <v>1.52E-2</v>
      </c>
      <c r="H1520" s="62">
        <v>290.46999999999997</v>
      </c>
      <c r="I1520" s="276">
        <f t="shared" si="505"/>
        <v>96289.75</v>
      </c>
      <c r="J1520" s="300">
        <v>1.52E-2</v>
      </c>
      <c r="K1520" s="61">
        <f t="shared" si="506"/>
        <v>121.96701666666667</v>
      </c>
      <c r="L1520" s="62">
        <f t="shared" si="498"/>
        <v>-168.5</v>
      </c>
      <c r="M1520" t="s">
        <v>10</v>
      </c>
      <c r="O1520" s="3" t="str">
        <f t="shared" si="507"/>
        <v>E335</v>
      </c>
      <c r="P1520" s="4"/>
      <c r="Q1520" s="245">
        <f t="shared" si="503"/>
        <v>0</v>
      </c>
      <c r="S1520" s="243"/>
      <c r="T1520" s="243"/>
      <c r="V1520" s="243"/>
      <c r="W1520" s="243"/>
      <c r="Y1520" s="243"/>
    </row>
    <row r="1521" spans="1:25" outlineLevel="2" x14ac:dyDescent="0.25">
      <c r="A1521" s="3" t="s">
        <v>232</v>
      </c>
      <c r="B1521" s="3" t="str">
        <f t="shared" si="504"/>
        <v>E335 HYD Misc, Snoqualmie 1-1</v>
      </c>
      <c r="C1521" s="3" t="s">
        <v>9</v>
      </c>
      <c r="D1521" s="3"/>
      <c r="E1521" s="256">
        <v>43861</v>
      </c>
      <c r="F1521" s="61">
        <v>96289.75</v>
      </c>
      <c r="G1521" s="300">
        <v>1.52E-2</v>
      </c>
      <c r="H1521" s="62">
        <v>290.46999999999997</v>
      </c>
      <c r="I1521" s="276">
        <f t="shared" si="505"/>
        <v>96289.75</v>
      </c>
      <c r="J1521" s="300">
        <v>1.52E-2</v>
      </c>
      <c r="K1521" s="61">
        <f t="shared" si="506"/>
        <v>121.96701666666667</v>
      </c>
      <c r="L1521" s="62">
        <f t="shared" si="498"/>
        <v>-168.5</v>
      </c>
      <c r="M1521" t="s">
        <v>10</v>
      </c>
      <c r="O1521" s="3" t="str">
        <f t="shared" si="507"/>
        <v>E335</v>
      </c>
      <c r="P1521" s="4"/>
      <c r="Q1521" s="245">
        <f t="shared" si="503"/>
        <v>0</v>
      </c>
      <c r="S1521" s="243"/>
      <c r="T1521" s="243"/>
      <c r="V1521" s="243"/>
      <c r="W1521" s="243"/>
      <c r="Y1521" s="243"/>
    </row>
    <row r="1522" spans="1:25" outlineLevel="2" x14ac:dyDescent="0.25">
      <c r="A1522" s="3" t="s">
        <v>232</v>
      </c>
      <c r="B1522" s="3" t="str">
        <f t="shared" si="504"/>
        <v>E335 HYD Misc, Snoqualmie 1-2</v>
      </c>
      <c r="C1522" s="3" t="s">
        <v>9</v>
      </c>
      <c r="D1522" s="3"/>
      <c r="E1522" s="256">
        <v>43889</v>
      </c>
      <c r="F1522" s="61">
        <v>96289.75</v>
      </c>
      <c r="G1522" s="300">
        <v>1.52E-2</v>
      </c>
      <c r="H1522" s="62">
        <v>290.46999999999997</v>
      </c>
      <c r="I1522" s="276">
        <f t="shared" si="505"/>
        <v>96289.75</v>
      </c>
      <c r="J1522" s="300">
        <v>1.52E-2</v>
      </c>
      <c r="K1522" s="61">
        <f t="shared" si="506"/>
        <v>121.96701666666667</v>
      </c>
      <c r="L1522" s="62">
        <f t="shared" si="498"/>
        <v>-168.5</v>
      </c>
      <c r="M1522" t="s">
        <v>10</v>
      </c>
      <c r="O1522" s="3" t="str">
        <f t="shared" si="507"/>
        <v>E335</v>
      </c>
      <c r="P1522" s="4"/>
      <c r="Q1522" s="245">
        <f t="shared" si="503"/>
        <v>0</v>
      </c>
      <c r="S1522" s="243"/>
      <c r="T1522" s="243"/>
      <c r="V1522" s="243"/>
      <c r="W1522" s="243"/>
      <c r="Y1522" s="243"/>
    </row>
    <row r="1523" spans="1:25" outlineLevel="2" x14ac:dyDescent="0.25">
      <c r="A1523" s="3" t="s">
        <v>232</v>
      </c>
      <c r="B1523" s="3" t="str">
        <f t="shared" si="504"/>
        <v>E335 HYD Misc, Snoqualmie 1-3</v>
      </c>
      <c r="C1523" s="3" t="s">
        <v>9</v>
      </c>
      <c r="D1523" s="3"/>
      <c r="E1523" s="256">
        <v>43921</v>
      </c>
      <c r="F1523" s="61">
        <v>96289.75</v>
      </c>
      <c r="G1523" s="300">
        <v>1.52E-2</v>
      </c>
      <c r="H1523" s="62">
        <v>290.46999999999997</v>
      </c>
      <c r="I1523" s="276">
        <f t="shared" si="505"/>
        <v>96289.75</v>
      </c>
      <c r="J1523" s="300">
        <v>1.52E-2</v>
      </c>
      <c r="K1523" s="61">
        <f t="shared" si="506"/>
        <v>121.96701666666667</v>
      </c>
      <c r="L1523" s="62">
        <f t="shared" si="498"/>
        <v>-168.5</v>
      </c>
      <c r="M1523" t="s">
        <v>10</v>
      </c>
      <c r="O1523" s="3" t="str">
        <f t="shared" si="507"/>
        <v>E335</v>
      </c>
      <c r="P1523" s="4"/>
      <c r="Q1523" s="245">
        <f t="shared" si="503"/>
        <v>0</v>
      </c>
      <c r="S1523" s="243"/>
      <c r="T1523" s="243"/>
      <c r="V1523" s="243"/>
      <c r="W1523" s="243"/>
      <c r="Y1523" s="243"/>
    </row>
    <row r="1524" spans="1:25" outlineLevel="2" x14ac:dyDescent="0.25">
      <c r="A1524" s="3" t="s">
        <v>232</v>
      </c>
      <c r="B1524" s="3" t="str">
        <f t="shared" si="504"/>
        <v>E335 HYD Misc, Snoqualmie 1-4</v>
      </c>
      <c r="C1524" s="3" t="s">
        <v>9</v>
      </c>
      <c r="D1524" s="3"/>
      <c r="E1524" s="256">
        <v>43951</v>
      </c>
      <c r="F1524" s="61">
        <v>96289.75</v>
      </c>
      <c r="G1524" s="300">
        <v>1.52E-2</v>
      </c>
      <c r="H1524" s="62">
        <v>290.46999999999997</v>
      </c>
      <c r="I1524" s="276">
        <f t="shared" si="505"/>
        <v>96289.75</v>
      </c>
      <c r="J1524" s="300">
        <v>1.52E-2</v>
      </c>
      <c r="K1524" s="61">
        <f t="shared" si="506"/>
        <v>121.96701666666667</v>
      </c>
      <c r="L1524" s="62">
        <f t="shared" si="498"/>
        <v>-168.5</v>
      </c>
      <c r="M1524" t="s">
        <v>10</v>
      </c>
      <c r="O1524" s="3" t="str">
        <f t="shared" si="507"/>
        <v>E335</v>
      </c>
      <c r="P1524" s="4"/>
      <c r="Q1524" s="245">
        <f t="shared" si="503"/>
        <v>0</v>
      </c>
      <c r="S1524" s="243"/>
      <c r="T1524" s="243"/>
      <c r="V1524" s="243"/>
      <c r="W1524" s="243"/>
      <c r="Y1524" s="243"/>
    </row>
    <row r="1525" spans="1:25" outlineLevel="2" x14ac:dyDescent="0.25">
      <c r="A1525" s="3" t="s">
        <v>232</v>
      </c>
      <c r="B1525" s="3" t="str">
        <f t="shared" si="504"/>
        <v>E335 HYD Misc, Snoqualmie 1-5</v>
      </c>
      <c r="C1525" s="3" t="s">
        <v>9</v>
      </c>
      <c r="D1525" s="3"/>
      <c r="E1525" s="256">
        <v>43982</v>
      </c>
      <c r="F1525" s="61">
        <v>96289.75</v>
      </c>
      <c r="G1525" s="300">
        <v>1.52E-2</v>
      </c>
      <c r="H1525" s="62">
        <v>290.46999999999997</v>
      </c>
      <c r="I1525" s="276">
        <f t="shared" si="505"/>
        <v>96289.75</v>
      </c>
      <c r="J1525" s="300">
        <v>1.52E-2</v>
      </c>
      <c r="K1525" s="61">
        <f t="shared" si="506"/>
        <v>121.96701666666667</v>
      </c>
      <c r="L1525" s="62">
        <f t="shared" si="498"/>
        <v>-168.5</v>
      </c>
      <c r="M1525" t="s">
        <v>10</v>
      </c>
      <c r="O1525" s="3" t="str">
        <f t="shared" si="507"/>
        <v>E335</v>
      </c>
      <c r="P1525" s="4"/>
      <c r="Q1525" s="245">
        <f t="shared" si="503"/>
        <v>0</v>
      </c>
      <c r="S1525" s="243"/>
      <c r="T1525" s="243"/>
      <c r="V1525" s="243"/>
      <c r="W1525" s="243"/>
      <c r="Y1525" s="243"/>
    </row>
    <row r="1526" spans="1:25" outlineLevel="2" x14ac:dyDescent="0.25">
      <c r="A1526" s="3" t="s">
        <v>232</v>
      </c>
      <c r="B1526" s="3" t="str">
        <f t="shared" si="504"/>
        <v>E335 HYD Misc, Snoqualmie 1-6</v>
      </c>
      <c r="C1526" s="3" t="s">
        <v>9</v>
      </c>
      <c r="D1526" s="3"/>
      <c r="E1526" s="256">
        <v>44012</v>
      </c>
      <c r="F1526" s="61">
        <v>96289.75</v>
      </c>
      <c r="G1526" s="300">
        <v>1.52E-2</v>
      </c>
      <c r="H1526" s="62">
        <v>290.46999999999997</v>
      </c>
      <c r="I1526" s="276">
        <f t="shared" si="505"/>
        <v>96289.75</v>
      </c>
      <c r="J1526" s="300">
        <v>1.52E-2</v>
      </c>
      <c r="K1526" s="61">
        <f t="shared" si="506"/>
        <v>121.96701666666667</v>
      </c>
      <c r="L1526" s="62">
        <f t="shared" si="498"/>
        <v>-168.5</v>
      </c>
      <c r="M1526" t="s">
        <v>10</v>
      </c>
      <c r="O1526" s="3" t="str">
        <f t="shared" si="507"/>
        <v>E335</v>
      </c>
      <c r="P1526" s="4"/>
      <c r="Q1526" s="245">
        <f t="shared" si="503"/>
        <v>96289.75</v>
      </c>
      <c r="S1526" s="243">
        <f>AVERAGE(F1515:F1526)-F1526</f>
        <v>0</v>
      </c>
      <c r="T1526" s="243">
        <f>AVERAGE(I1515:I1526)-I1526</f>
        <v>0</v>
      </c>
      <c r="V1526" s="243"/>
      <c r="W1526" s="243"/>
      <c r="Y1526" s="243"/>
    </row>
    <row r="1527" spans="1:25" ht="15.75" outlineLevel="1" thickBot="1" x14ac:dyDescent="0.3">
      <c r="A1527" s="5" t="s">
        <v>233</v>
      </c>
      <c r="C1527" s="14" t="s">
        <v>153</v>
      </c>
      <c r="E1527" s="255" t="s">
        <v>5</v>
      </c>
      <c r="F1527" s="8"/>
      <c r="G1527" s="299"/>
      <c r="H1527" s="264">
        <f>SUBTOTAL(9,H1515:H1526)</f>
        <v>3485.639999999999</v>
      </c>
      <c r="I1527" s="275"/>
      <c r="J1527" s="299"/>
      <c r="K1527" s="25">
        <f>SUBTOTAL(9,K1515:K1526)</f>
        <v>1463.6042000000004</v>
      </c>
      <c r="L1527" s="264">
        <f>SUBTOTAL(9,L1515:L1526)</f>
        <v>-2022</v>
      </c>
      <c r="O1527" s="3" t="str">
        <f>LEFT(A1527,5)</f>
        <v xml:space="preserve">E335 </v>
      </c>
      <c r="P1527" s="4">
        <f>-L1527</f>
        <v>2022</v>
      </c>
      <c r="Q1527" s="245">
        <f t="shared" si="503"/>
        <v>0</v>
      </c>
      <c r="S1527" s="243"/>
    </row>
    <row r="1528" spans="1:25" ht="15.75" outlineLevel="2" thickTop="1" x14ac:dyDescent="0.25">
      <c r="A1528" s="3" t="s">
        <v>234</v>
      </c>
      <c r="B1528" s="3" t="str">
        <f t="shared" ref="B1528:B1539" si="508">CONCATENATE(A1528,"-",MONTH(E1528))</f>
        <v>E335 HYD Misc, Snoqualmie 2-7</v>
      </c>
      <c r="C1528" s="3" t="s">
        <v>9</v>
      </c>
      <c r="D1528" s="3"/>
      <c r="E1528" s="256">
        <v>43676</v>
      </c>
      <c r="F1528" s="61">
        <v>500.63</v>
      </c>
      <c r="G1528" s="300">
        <v>3.56E-2</v>
      </c>
      <c r="H1528" s="62">
        <v>1.49</v>
      </c>
      <c r="I1528" s="276">
        <f t="shared" ref="I1528:I1539" si="509">VLOOKUP(CONCATENATE(A1528,"-6"),$B$8:$F$2996,5,FALSE)</f>
        <v>500.63</v>
      </c>
      <c r="J1528" s="300">
        <v>3.56E-2</v>
      </c>
      <c r="K1528" s="59">
        <f t="shared" ref="K1528:K1539" si="510">I1528*J1528/12</f>
        <v>1.4852023333333333</v>
      </c>
      <c r="L1528" s="62">
        <f t="shared" si="498"/>
        <v>0</v>
      </c>
      <c r="M1528" t="s">
        <v>10</v>
      </c>
      <c r="O1528" s="3" t="str">
        <f t="shared" ref="O1528:O1539" si="511">LEFT(A1528,4)</f>
        <v>E335</v>
      </c>
      <c r="P1528" s="4"/>
      <c r="Q1528" s="245">
        <f t="shared" si="503"/>
        <v>0</v>
      </c>
      <c r="S1528" s="243"/>
      <c r="T1528" s="243"/>
      <c r="V1528" s="243"/>
      <c r="W1528" s="243"/>
      <c r="Y1528" s="243"/>
    </row>
    <row r="1529" spans="1:25" outlineLevel="2" x14ac:dyDescent="0.25">
      <c r="A1529" s="3" t="s">
        <v>234</v>
      </c>
      <c r="B1529" s="3" t="str">
        <f t="shared" si="508"/>
        <v>E335 HYD Misc, Snoqualmie 2-8</v>
      </c>
      <c r="C1529" s="3" t="s">
        <v>9</v>
      </c>
      <c r="D1529" s="3"/>
      <c r="E1529" s="256">
        <v>43708</v>
      </c>
      <c r="F1529" s="61">
        <v>500.63</v>
      </c>
      <c r="G1529" s="300">
        <v>3.56E-2</v>
      </c>
      <c r="H1529" s="62">
        <v>1.49</v>
      </c>
      <c r="I1529" s="276">
        <f t="shared" si="509"/>
        <v>500.63</v>
      </c>
      <c r="J1529" s="300">
        <v>3.56E-2</v>
      </c>
      <c r="K1529" s="61">
        <f t="shared" si="510"/>
        <v>1.4852023333333333</v>
      </c>
      <c r="L1529" s="62">
        <f t="shared" si="498"/>
        <v>0</v>
      </c>
      <c r="M1529" t="s">
        <v>10</v>
      </c>
      <c r="O1529" s="3" t="str">
        <f t="shared" si="511"/>
        <v>E335</v>
      </c>
      <c r="P1529" s="4"/>
      <c r="Q1529" s="245">
        <f t="shared" si="503"/>
        <v>0</v>
      </c>
      <c r="S1529" s="243"/>
      <c r="T1529" s="243"/>
      <c r="V1529" s="243"/>
      <c r="W1529" s="243"/>
      <c r="Y1529" s="243"/>
    </row>
    <row r="1530" spans="1:25" outlineLevel="2" x14ac:dyDescent="0.25">
      <c r="A1530" s="3" t="s">
        <v>234</v>
      </c>
      <c r="B1530" s="3" t="str">
        <f t="shared" si="508"/>
        <v>E335 HYD Misc, Snoqualmie 2-9</v>
      </c>
      <c r="C1530" s="3" t="s">
        <v>9</v>
      </c>
      <c r="D1530" s="3"/>
      <c r="E1530" s="256">
        <v>43738</v>
      </c>
      <c r="F1530" s="61">
        <v>500.63</v>
      </c>
      <c r="G1530" s="300">
        <v>3.56E-2</v>
      </c>
      <c r="H1530" s="62">
        <v>1.49</v>
      </c>
      <c r="I1530" s="276">
        <f t="shared" si="509"/>
        <v>500.63</v>
      </c>
      <c r="J1530" s="300">
        <v>3.56E-2</v>
      </c>
      <c r="K1530" s="61">
        <f t="shared" si="510"/>
        <v>1.4852023333333333</v>
      </c>
      <c r="L1530" s="62">
        <f t="shared" si="498"/>
        <v>0</v>
      </c>
      <c r="M1530" t="s">
        <v>10</v>
      </c>
      <c r="O1530" s="3" t="str">
        <f t="shared" si="511"/>
        <v>E335</v>
      </c>
      <c r="P1530" s="4"/>
      <c r="Q1530" s="245">
        <f t="shared" si="503"/>
        <v>0</v>
      </c>
      <c r="S1530" s="243"/>
      <c r="T1530" s="243"/>
      <c r="V1530" s="243"/>
      <c r="W1530" s="243"/>
      <c r="Y1530" s="243"/>
    </row>
    <row r="1531" spans="1:25" outlineLevel="2" x14ac:dyDescent="0.25">
      <c r="A1531" s="3" t="s">
        <v>234</v>
      </c>
      <c r="B1531" s="3" t="str">
        <f t="shared" si="508"/>
        <v>E335 HYD Misc, Snoqualmie 2-10</v>
      </c>
      <c r="C1531" s="3" t="s">
        <v>9</v>
      </c>
      <c r="D1531" s="3"/>
      <c r="E1531" s="256">
        <v>43769</v>
      </c>
      <c r="F1531" s="61">
        <v>500.63</v>
      </c>
      <c r="G1531" s="300">
        <v>3.56E-2</v>
      </c>
      <c r="H1531" s="62">
        <v>1.49</v>
      </c>
      <c r="I1531" s="276">
        <f t="shared" si="509"/>
        <v>500.63</v>
      </c>
      <c r="J1531" s="300">
        <v>3.56E-2</v>
      </c>
      <c r="K1531" s="61">
        <f t="shared" si="510"/>
        <v>1.4852023333333333</v>
      </c>
      <c r="L1531" s="62">
        <f t="shared" si="498"/>
        <v>0</v>
      </c>
      <c r="M1531" t="s">
        <v>10</v>
      </c>
      <c r="O1531" s="3" t="str">
        <f t="shared" si="511"/>
        <v>E335</v>
      </c>
      <c r="P1531" s="4"/>
      <c r="Q1531" s="245">
        <f t="shared" si="503"/>
        <v>0</v>
      </c>
      <c r="S1531" s="243"/>
      <c r="T1531" s="243"/>
      <c r="V1531" s="243"/>
      <c r="W1531" s="243"/>
      <c r="Y1531" s="243"/>
    </row>
    <row r="1532" spans="1:25" outlineLevel="2" x14ac:dyDescent="0.25">
      <c r="A1532" s="3" t="s">
        <v>234</v>
      </c>
      <c r="B1532" s="3" t="str">
        <f t="shared" si="508"/>
        <v>E335 HYD Misc, Snoqualmie 2-11</v>
      </c>
      <c r="C1532" s="3" t="s">
        <v>9</v>
      </c>
      <c r="D1532" s="3"/>
      <c r="E1532" s="256">
        <v>43799</v>
      </c>
      <c r="F1532" s="61">
        <v>500.63</v>
      </c>
      <c r="G1532" s="300">
        <v>3.56E-2</v>
      </c>
      <c r="H1532" s="62">
        <v>1.49</v>
      </c>
      <c r="I1532" s="276">
        <f t="shared" si="509"/>
        <v>500.63</v>
      </c>
      <c r="J1532" s="300">
        <v>3.56E-2</v>
      </c>
      <c r="K1532" s="61">
        <f t="shared" si="510"/>
        <v>1.4852023333333333</v>
      </c>
      <c r="L1532" s="62">
        <f t="shared" si="498"/>
        <v>0</v>
      </c>
      <c r="M1532" t="s">
        <v>10</v>
      </c>
      <c r="O1532" s="3" t="str">
        <f t="shared" si="511"/>
        <v>E335</v>
      </c>
      <c r="P1532" s="4"/>
      <c r="Q1532" s="245">
        <f t="shared" si="503"/>
        <v>0</v>
      </c>
      <c r="S1532" s="243"/>
      <c r="T1532" s="243"/>
      <c r="V1532" s="243"/>
      <c r="W1532" s="243"/>
      <c r="Y1532" s="243"/>
    </row>
    <row r="1533" spans="1:25" outlineLevel="2" x14ac:dyDescent="0.25">
      <c r="A1533" s="3" t="s">
        <v>234</v>
      </c>
      <c r="B1533" s="3" t="str">
        <f t="shared" si="508"/>
        <v>E335 HYD Misc, Snoqualmie 2-12</v>
      </c>
      <c r="C1533" s="3" t="s">
        <v>9</v>
      </c>
      <c r="D1533" s="3"/>
      <c r="E1533" s="256">
        <v>43830</v>
      </c>
      <c r="F1533" s="61">
        <v>500.63</v>
      </c>
      <c r="G1533" s="300">
        <v>3.56E-2</v>
      </c>
      <c r="H1533" s="62">
        <v>1.49</v>
      </c>
      <c r="I1533" s="276">
        <f t="shared" si="509"/>
        <v>500.63</v>
      </c>
      <c r="J1533" s="300">
        <v>3.56E-2</v>
      </c>
      <c r="K1533" s="61">
        <f t="shared" si="510"/>
        <v>1.4852023333333333</v>
      </c>
      <c r="L1533" s="62">
        <f t="shared" si="498"/>
        <v>0</v>
      </c>
      <c r="M1533" t="s">
        <v>10</v>
      </c>
      <c r="O1533" s="3" t="str">
        <f t="shared" si="511"/>
        <v>E335</v>
      </c>
      <c r="P1533" s="4"/>
      <c r="Q1533" s="245">
        <f t="shared" si="503"/>
        <v>0</v>
      </c>
      <c r="S1533" s="243"/>
      <c r="T1533" s="243"/>
      <c r="V1533" s="243"/>
      <c r="W1533" s="243"/>
      <c r="Y1533" s="243"/>
    </row>
    <row r="1534" spans="1:25" outlineLevel="2" x14ac:dyDescent="0.25">
      <c r="A1534" s="3" t="s">
        <v>234</v>
      </c>
      <c r="B1534" s="3" t="str">
        <f t="shared" si="508"/>
        <v>E335 HYD Misc, Snoqualmie 2-1</v>
      </c>
      <c r="C1534" s="3" t="s">
        <v>9</v>
      </c>
      <c r="D1534" s="3"/>
      <c r="E1534" s="256">
        <v>43861</v>
      </c>
      <c r="F1534" s="61">
        <v>500.63</v>
      </c>
      <c r="G1534" s="300">
        <v>3.56E-2</v>
      </c>
      <c r="H1534" s="62">
        <v>1.49</v>
      </c>
      <c r="I1534" s="276">
        <f t="shared" si="509"/>
        <v>500.63</v>
      </c>
      <c r="J1534" s="300">
        <v>3.56E-2</v>
      </c>
      <c r="K1534" s="61">
        <f t="shared" si="510"/>
        <v>1.4852023333333333</v>
      </c>
      <c r="L1534" s="62">
        <f t="shared" si="498"/>
        <v>0</v>
      </c>
      <c r="M1534" t="s">
        <v>10</v>
      </c>
      <c r="O1534" s="3" t="str">
        <f t="shared" si="511"/>
        <v>E335</v>
      </c>
      <c r="P1534" s="4"/>
      <c r="Q1534" s="245">
        <f t="shared" si="503"/>
        <v>0</v>
      </c>
      <c r="S1534" s="243"/>
      <c r="T1534" s="243"/>
      <c r="V1534" s="243"/>
      <c r="W1534" s="243"/>
      <c r="Y1534" s="243"/>
    </row>
    <row r="1535" spans="1:25" outlineLevel="2" x14ac:dyDescent="0.25">
      <c r="A1535" s="3" t="s">
        <v>234</v>
      </c>
      <c r="B1535" s="3" t="str">
        <f t="shared" si="508"/>
        <v>E335 HYD Misc, Snoqualmie 2-2</v>
      </c>
      <c r="C1535" s="3" t="s">
        <v>9</v>
      </c>
      <c r="D1535" s="3"/>
      <c r="E1535" s="256">
        <v>43889</v>
      </c>
      <c r="F1535" s="61">
        <v>500.63</v>
      </c>
      <c r="G1535" s="300">
        <v>3.56E-2</v>
      </c>
      <c r="H1535" s="62">
        <v>1.49</v>
      </c>
      <c r="I1535" s="276">
        <f t="shared" si="509"/>
        <v>500.63</v>
      </c>
      <c r="J1535" s="300">
        <v>3.56E-2</v>
      </c>
      <c r="K1535" s="61">
        <f t="shared" si="510"/>
        <v>1.4852023333333333</v>
      </c>
      <c r="L1535" s="62">
        <f t="shared" si="498"/>
        <v>0</v>
      </c>
      <c r="M1535" t="s">
        <v>10</v>
      </c>
      <c r="O1535" s="3" t="str">
        <f t="shared" si="511"/>
        <v>E335</v>
      </c>
      <c r="P1535" s="4"/>
      <c r="Q1535" s="245">
        <f t="shared" si="503"/>
        <v>0</v>
      </c>
      <c r="S1535" s="243"/>
      <c r="T1535" s="243"/>
      <c r="V1535" s="243"/>
      <c r="W1535" s="243"/>
      <c r="Y1535" s="243"/>
    </row>
    <row r="1536" spans="1:25" outlineLevel="2" x14ac:dyDescent="0.25">
      <c r="A1536" s="3" t="s">
        <v>234</v>
      </c>
      <c r="B1536" s="3" t="str">
        <f t="shared" si="508"/>
        <v>E335 HYD Misc, Snoqualmie 2-3</v>
      </c>
      <c r="C1536" s="3" t="s">
        <v>9</v>
      </c>
      <c r="D1536" s="3"/>
      <c r="E1536" s="256">
        <v>43921</v>
      </c>
      <c r="F1536" s="61">
        <v>500.63</v>
      </c>
      <c r="G1536" s="300">
        <v>3.56E-2</v>
      </c>
      <c r="H1536" s="62">
        <v>1.49</v>
      </c>
      <c r="I1536" s="276">
        <f t="shared" si="509"/>
        <v>500.63</v>
      </c>
      <c r="J1536" s="300">
        <v>3.56E-2</v>
      </c>
      <c r="K1536" s="61">
        <f t="shared" si="510"/>
        <v>1.4852023333333333</v>
      </c>
      <c r="L1536" s="62">
        <f t="shared" si="498"/>
        <v>0</v>
      </c>
      <c r="M1536" t="s">
        <v>10</v>
      </c>
      <c r="O1536" s="3" t="str">
        <f t="shared" si="511"/>
        <v>E335</v>
      </c>
      <c r="P1536" s="4"/>
      <c r="Q1536" s="245">
        <f t="shared" si="503"/>
        <v>0</v>
      </c>
      <c r="S1536" s="243"/>
      <c r="T1536" s="243"/>
      <c r="V1536" s="243"/>
      <c r="W1536" s="243"/>
      <c r="Y1536" s="243"/>
    </row>
    <row r="1537" spans="1:25" outlineLevel="2" x14ac:dyDescent="0.25">
      <c r="A1537" s="3" t="s">
        <v>234</v>
      </c>
      <c r="B1537" s="3" t="str">
        <f t="shared" si="508"/>
        <v>E335 HYD Misc, Snoqualmie 2-4</v>
      </c>
      <c r="C1537" s="3" t="s">
        <v>9</v>
      </c>
      <c r="D1537" s="3"/>
      <c r="E1537" s="256">
        <v>43951</v>
      </c>
      <c r="F1537" s="61">
        <v>500.63</v>
      </c>
      <c r="G1537" s="300">
        <v>3.56E-2</v>
      </c>
      <c r="H1537" s="62">
        <v>1.49</v>
      </c>
      <c r="I1537" s="276">
        <f t="shared" si="509"/>
        <v>500.63</v>
      </c>
      <c r="J1537" s="300">
        <v>3.56E-2</v>
      </c>
      <c r="K1537" s="61">
        <f t="shared" si="510"/>
        <v>1.4852023333333333</v>
      </c>
      <c r="L1537" s="62">
        <f t="shared" si="498"/>
        <v>0</v>
      </c>
      <c r="M1537" t="s">
        <v>10</v>
      </c>
      <c r="O1537" s="3" t="str">
        <f t="shared" si="511"/>
        <v>E335</v>
      </c>
      <c r="P1537" s="4"/>
      <c r="Q1537" s="245">
        <f t="shared" si="503"/>
        <v>0</v>
      </c>
      <c r="S1537" s="243"/>
      <c r="T1537" s="243"/>
      <c r="V1537" s="243"/>
      <c r="W1537" s="243"/>
      <c r="Y1537" s="243"/>
    </row>
    <row r="1538" spans="1:25" outlineLevel="2" x14ac:dyDescent="0.25">
      <c r="A1538" s="3" t="s">
        <v>234</v>
      </c>
      <c r="B1538" s="3" t="str">
        <f t="shared" si="508"/>
        <v>E335 HYD Misc, Snoqualmie 2-5</v>
      </c>
      <c r="C1538" s="3" t="s">
        <v>9</v>
      </c>
      <c r="D1538" s="3"/>
      <c r="E1538" s="256">
        <v>43982</v>
      </c>
      <c r="F1538" s="61">
        <v>500.63</v>
      </c>
      <c r="G1538" s="300">
        <v>3.56E-2</v>
      </c>
      <c r="H1538" s="62">
        <v>1.49</v>
      </c>
      <c r="I1538" s="276">
        <f t="shared" si="509"/>
        <v>500.63</v>
      </c>
      <c r="J1538" s="300">
        <v>3.56E-2</v>
      </c>
      <c r="K1538" s="61">
        <f t="shared" si="510"/>
        <v>1.4852023333333333</v>
      </c>
      <c r="L1538" s="62">
        <f t="shared" si="498"/>
        <v>0</v>
      </c>
      <c r="M1538" t="s">
        <v>10</v>
      </c>
      <c r="O1538" s="3" t="str">
        <f t="shared" si="511"/>
        <v>E335</v>
      </c>
      <c r="P1538" s="4"/>
      <c r="Q1538" s="245">
        <f t="shared" si="503"/>
        <v>0</v>
      </c>
      <c r="S1538" s="243"/>
      <c r="T1538" s="243"/>
      <c r="V1538" s="243"/>
      <c r="W1538" s="243"/>
      <c r="Y1538" s="243"/>
    </row>
    <row r="1539" spans="1:25" outlineLevel="2" x14ac:dyDescent="0.25">
      <c r="A1539" s="3" t="s">
        <v>234</v>
      </c>
      <c r="B1539" s="3" t="str">
        <f t="shared" si="508"/>
        <v>E335 HYD Misc, Snoqualmie 2-6</v>
      </c>
      <c r="C1539" s="3" t="s">
        <v>9</v>
      </c>
      <c r="D1539" s="3"/>
      <c r="E1539" s="256">
        <v>44012</v>
      </c>
      <c r="F1539" s="61">
        <v>500.63</v>
      </c>
      <c r="G1539" s="300">
        <v>3.56E-2</v>
      </c>
      <c r="H1539" s="62">
        <v>1.49</v>
      </c>
      <c r="I1539" s="276">
        <f t="shared" si="509"/>
        <v>500.63</v>
      </c>
      <c r="J1539" s="300">
        <v>3.56E-2</v>
      </c>
      <c r="K1539" s="61">
        <f t="shared" si="510"/>
        <v>1.4852023333333333</v>
      </c>
      <c r="L1539" s="62">
        <f t="shared" si="498"/>
        <v>0</v>
      </c>
      <c r="M1539" t="s">
        <v>10</v>
      </c>
      <c r="O1539" s="3" t="str">
        <f t="shared" si="511"/>
        <v>E335</v>
      </c>
      <c r="P1539" s="4"/>
      <c r="Q1539" s="245">
        <f t="shared" si="503"/>
        <v>500.63</v>
      </c>
      <c r="S1539" s="243">
        <f>AVERAGE(F1528:F1539)-F1539</f>
        <v>0</v>
      </c>
      <c r="T1539" s="243">
        <f>AVERAGE(I1528:I1539)-I1539</f>
        <v>0</v>
      </c>
      <c r="V1539" s="243"/>
      <c r="W1539" s="243"/>
      <c r="Y1539" s="243"/>
    </row>
    <row r="1540" spans="1:25" ht="15.75" outlineLevel="1" thickBot="1" x14ac:dyDescent="0.3">
      <c r="A1540" s="5" t="s">
        <v>235</v>
      </c>
      <c r="C1540" s="14" t="s">
        <v>153</v>
      </c>
      <c r="E1540" s="255" t="s">
        <v>5</v>
      </c>
      <c r="F1540" s="8"/>
      <c r="G1540" s="299"/>
      <c r="H1540" s="264">
        <f>SUBTOTAL(9,H1528:H1539)</f>
        <v>17.88</v>
      </c>
      <c r="I1540" s="275"/>
      <c r="J1540" s="299"/>
      <c r="K1540" s="25">
        <f>SUBTOTAL(9,K1528:K1539)</f>
        <v>17.822427999999999</v>
      </c>
      <c r="L1540" s="264">
        <f>SUBTOTAL(9,L1528:L1539)</f>
        <v>0</v>
      </c>
      <c r="O1540" s="3" t="str">
        <f>LEFT(A1540,5)</f>
        <v xml:space="preserve">E335 </v>
      </c>
      <c r="P1540" s="4">
        <f>-L1540</f>
        <v>0</v>
      </c>
      <c r="Q1540" s="245">
        <f t="shared" si="503"/>
        <v>0</v>
      </c>
      <c r="S1540" s="243"/>
    </row>
    <row r="1541" spans="1:25" ht="15.75" outlineLevel="2" thickTop="1" x14ac:dyDescent="0.25">
      <c r="A1541" s="3" t="s">
        <v>236</v>
      </c>
      <c r="B1541" s="3" t="str">
        <f t="shared" ref="B1541:B1552" si="512">CONCATENATE(A1541,"-",MONTH(E1541))</f>
        <v>E335 HYD Misc, UB Hatchery-7</v>
      </c>
      <c r="C1541" s="3" t="s">
        <v>9</v>
      </c>
      <c r="D1541" s="3"/>
      <c r="E1541" s="256">
        <v>43676</v>
      </c>
      <c r="F1541" s="61">
        <v>864877.95000000007</v>
      </c>
      <c r="G1541" s="300">
        <v>1.9699999999999999E-2</v>
      </c>
      <c r="H1541" s="62">
        <v>1419.8400000000001</v>
      </c>
      <c r="I1541" s="276">
        <f t="shared" ref="I1541:I1552" si="513">VLOOKUP(CONCATENATE(A1541,"-6"),$B$8:$F$2996,5,FALSE)</f>
        <v>864877.95000000007</v>
      </c>
      <c r="J1541" s="300">
        <v>1.9699999999999999E-2</v>
      </c>
      <c r="K1541" s="59">
        <f t="shared" ref="K1541:K1552" si="514">I1541*J1541/12</f>
        <v>1419.8413012500002</v>
      </c>
      <c r="L1541" s="62">
        <f t="shared" si="498"/>
        <v>0</v>
      </c>
      <c r="M1541" t="s">
        <v>10</v>
      </c>
      <c r="O1541" s="3" t="str">
        <f t="shared" ref="O1541:O1552" si="515">LEFT(A1541,4)</f>
        <v>E335</v>
      </c>
      <c r="P1541" s="4"/>
      <c r="Q1541" s="245">
        <f t="shared" si="503"/>
        <v>0</v>
      </c>
      <c r="S1541" s="243"/>
      <c r="T1541" s="243"/>
      <c r="V1541" s="243"/>
      <c r="W1541" s="243"/>
      <c r="Y1541" s="243"/>
    </row>
    <row r="1542" spans="1:25" outlineLevel="2" x14ac:dyDescent="0.25">
      <c r="A1542" s="3" t="s">
        <v>236</v>
      </c>
      <c r="B1542" s="3" t="str">
        <f t="shared" si="512"/>
        <v>E335 HYD Misc, UB Hatchery-8</v>
      </c>
      <c r="C1542" s="3" t="s">
        <v>9</v>
      </c>
      <c r="D1542" s="3"/>
      <c r="E1542" s="256">
        <v>43708</v>
      </c>
      <c r="F1542" s="61">
        <v>864877.95000000007</v>
      </c>
      <c r="G1542" s="300">
        <v>1.9699999999999999E-2</v>
      </c>
      <c r="H1542" s="62">
        <v>1419.8400000000001</v>
      </c>
      <c r="I1542" s="276">
        <f t="shared" si="513"/>
        <v>864877.95000000007</v>
      </c>
      <c r="J1542" s="300">
        <v>1.9699999999999999E-2</v>
      </c>
      <c r="K1542" s="61">
        <f t="shared" si="514"/>
        <v>1419.8413012500002</v>
      </c>
      <c r="L1542" s="62">
        <f t="shared" si="498"/>
        <v>0</v>
      </c>
      <c r="M1542" t="s">
        <v>10</v>
      </c>
      <c r="O1542" s="3" t="str">
        <f t="shared" si="515"/>
        <v>E335</v>
      </c>
      <c r="P1542" s="4"/>
      <c r="Q1542" s="245">
        <f t="shared" si="503"/>
        <v>0</v>
      </c>
      <c r="S1542" s="243"/>
      <c r="T1542" s="243"/>
      <c r="V1542" s="243"/>
      <c r="W1542" s="243"/>
      <c r="Y1542" s="243"/>
    </row>
    <row r="1543" spans="1:25" outlineLevel="2" x14ac:dyDescent="0.25">
      <c r="A1543" s="3" t="s">
        <v>236</v>
      </c>
      <c r="B1543" s="3" t="str">
        <f t="shared" si="512"/>
        <v>E335 HYD Misc, UB Hatchery-9</v>
      </c>
      <c r="C1543" s="3" t="s">
        <v>9</v>
      </c>
      <c r="D1543" s="3"/>
      <c r="E1543" s="256">
        <v>43738</v>
      </c>
      <c r="F1543" s="61">
        <v>864877.95000000007</v>
      </c>
      <c r="G1543" s="300">
        <v>1.9699999999999999E-2</v>
      </c>
      <c r="H1543" s="62">
        <v>1419.8400000000001</v>
      </c>
      <c r="I1543" s="276">
        <f t="shared" si="513"/>
        <v>864877.95000000007</v>
      </c>
      <c r="J1543" s="300">
        <v>1.9699999999999999E-2</v>
      </c>
      <c r="K1543" s="61">
        <f t="shared" si="514"/>
        <v>1419.8413012500002</v>
      </c>
      <c r="L1543" s="62">
        <f t="shared" si="498"/>
        <v>0</v>
      </c>
      <c r="M1543" t="s">
        <v>10</v>
      </c>
      <c r="O1543" s="3" t="str">
        <f t="shared" si="515"/>
        <v>E335</v>
      </c>
      <c r="P1543" s="4"/>
      <c r="Q1543" s="245">
        <f t="shared" si="503"/>
        <v>0</v>
      </c>
      <c r="S1543" s="243"/>
      <c r="T1543" s="243"/>
      <c r="V1543" s="243"/>
      <c r="W1543" s="243"/>
      <c r="Y1543" s="243"/>
    </row>
    <row r="1544" spans="1:25" outlineLevel="2" x14ac:dyDescent="0.25">
      <c r="A1544" s="3" t="s">
        <v>236</v>
      </c>
      <c r="B1544" s="3" t="str">
        <f t="shared" si="512"/>
        <v>E335 HYD Misc, UB Hatchery-10</v>
      </c>
      <c r="C1544" s="3" t="s">
        <v>9</v>
      </c>
      <c r="D1544" s="3"/>
      <c r="E1544" s="256">
        <v>43769</v>
      </c>
      <c r="F1544" s="61">
        <v>864877.95000000007</v>
      </c>
      <c r="G1544" s="300">
        <v>1.9699999999999999E-2</v>
      </c>
      <c r="H1544" s="62">
        <v>1419.8400000000001</v>
      </c>
      <c r="I1544" s="276">
        <f t="shared" si="513"/>
        <v>864877.95000000007</v>
      </c>
      <c r="J1544" s="300">
        <v>1.9699999999999999E-2</v>
      </c>
      <c r="K1544" s="61">
        <f t="shared" si="514"/>
        <v>1419.8413012500002</v>
      </c>
      <c r="L1544" s="62">
        <f t="shared" si="498"/>
        <v>0</v>
      </c>
      <c r="M1544" t="s">
        <v>10</v>
      </c>
      <c r="O1544" s="3" t="str">
        <f t="shared" si="515"/>
        <v>E335</v>
      </c>
      <c r="P1544" s="4"/>
      <c r="Q1544" s="245">
        <f t="shared" si="503"/>
        <v>0</v>
      </c>
      <c r="S1544" s="243"/>
      <c r="T1544" s="243"/>
      <c r="V1544" s="243"/>
      <c r="W1544" s="243"/>
      <c r="Y1544" s="243"/>
    </row>
    <row r="1545" spans="1:25" outlineLevel="2" x14ac:dyDescent="0.25">
      <c r="A1545" s="3" t="s">
        <v>236</v>
      </c>
      <c r="B1545" s="3" t="str">
        <f t="shared" si="512"/>
        <v>E335 HYD Misc, UB Hatchery-11</v>
      </c>
      <c r="C1545" s="3" t="s">
        <v>9</v>
      </c>
      <c r="D1545" s="3"/>
      <c r="E1545" s="256">
        <v>43799</v>
      </c>
      <c r="F1545" s="61">
        <v>864877.95000000007</v>
      </c>
      <c r="G1545" s="300">
        <v>1.9699999999999999E-2</v>
      </c>
      <c r="H1545" s="62">
        <v>1419.8400000000001</v>
      </c>
      <c r="I1545" s="276">
        <f t="shared" si="513"/>
        <v>864877.95000000007</v>
      </c>
      <c r="J1545" s="300">
        <v>1.9699999999999999E-2</v>
      </c>
      <c r="K1545" s="61">
        <f t="shared" si="514"/>
        <v>1419.8413012500002</v>
      </c>
      <c r="L1545" s="62">
        <f t="shared" si="498"/>
        <v>0</v>
      </c>
      <c r="M1545" t="s">
        <v>10</v>
      </c>
      <c r="O1545" s="3" t="str">
        <f t="shared" si="515"/>
        <v>E335</v>
      </c>
      <c r="P1545" s="4"/>
      <c r="Q1545" s="245">
        <f t="shared" si="503"/>
        <v>0</v>
      </c>
      <c r="S1545" s="243"/>
      <c r="T1545" s="243"/>
      <c r="V1545" s="243"/>
      <c r="W1545" s="243"/>
      <c r="Y1545" s="243"/>
    </row>
    <row r="1546" spans="1:25" outlineLevel="2" x14ac:dyDescent="0.25">
      <c r="A1546" s="3" t="s">
        <v>236</v>
      </c>
      <c r="B1546" s="3" t="str">
        <f t="shared" si="512"/>
        <v>E335 HYD Misc, UB Hatchery-12</v>
      </c>
      <c r="C1546" s="3" t="s">
        <v>9</v>
      </c>
      <c r="D1546" s="3"/>
      <c r="E1546" s="256">
        <v>43830</v>
      </c>
      <c r="F1546" s="61">
        <v>864877.95000000007</v>
      </c>
      <c r="G1546" s="300">
        <v>1.9699999999999999E-2</v>
      </c>
      <c r="H1546" s="62">
        <v>1419.8400000000001</v>
      </c>
      <c r="I1546" s="276">
        <f t="shared" si="513"/>
        <v>864877.95000000007</v>
      </c>
      <c r="J1546" s="300">
        <v>1.9699999999999999E-2</v>
      </c>
      <c r="K1546" s="61">
        <f t="shared" si="514"/>
        <v>1419.8413012500002</v>
      </c>
      <c r="L1546" s="62">
        <f t="shared" si="498"/>
        <v>0</v>
      </c>
      <c r="M1546" t="s">
        <v>10</v>
      </c>
      <c r="O1546" s="3" t="str">
        <f t="shared" si="515"/>
        <v>E335</v>
      </c>
      <c r="P1546" s="4"/>
      <c r="Q1546" s="245">
        <f t="shared" si="503"/>
        <v>0</v>
      </c>
      <c r="S1546" s="243"/>
      <c r="T1546" s="243"/>
      <c r="V1546" s="243"/>
      <c r="W1546" s="243"/>
      <c r="Y1546" s="243"/>
    </row>
    <row r="1547" spans="1:25" outlineLevel="2" x14ac:dyDescent="0.25">
      <c r="A1547" s="3" t="s">
        <v>236</v>
      </c>
      <c r="B1547" s="3" t="str">
        <f t="shared" si="512"/>
        <v>E335 HYD Misc, UB Hatchery-1</v>
      </c>
      <c r="C1547" s="3" t="s">
        <v>9</v>
      </c>
      <c r="D1547" s="3"/>
      <c r="E1547" s="256">
        <v>43861</v>
      </c>
      <c r="F1547" s="61">
        <v>864877.95000000007</v>
      </c>
      <c r="G1547" s="300">
        <v>1.9699999999999999E-2</v>
      </c>
      <c r="H1547" s="62">
        <v>1419.8400000000001</v>
      </c>
      <c r="I1547" s="276">
        <f t="shared" si="513"/>
        <v>864877.95000000007</v>
      </c>
      <c r="J1547" s="300">
        <v>1.9699999999999999E-2</v>
      </c>
      <c r="K1547" s="61">
        <f t="shared" si="514"/>
        <v>1419.8413012500002</v>
      </c>
      <c r="L1547" s="62">
        <f t="shared" si="498"/>
        <v>0</v>
      </c>
      <c r="M1547" t="s">
        <v>10</v>
      </c>
      <c r="O1547" s="3" t="str">
        <f t="shared" si="515"/>
        <v>E335</v>
      </c>
      <c r="P1547" s="4"/>
      <c r="Q1547" s="245">
        <f t="shared" si="503"/>
        <v>0</v>
      </c>
      <c r="S1547" s="243"/>
      <c r="T1547" s="243"/>
      <c r="V1547" s="243"/>
      <c r="W1547" s="243"/>
      <c r="Y1547" s="243"/>
    </row>
    <row r="1548" spans="1:25" outlineLevel="2" x14ac:dyDescent="0.25">
      <c r="A1548" s="3" t="s">
        <v>236</v>
      </c>
      <c r="B1548" s="3" t="str">
        <f t="shared" si="512"/>
        <v>E335 HYD Misc, UB Hatchery-2</v>
      </c>
      <c r="C1548" s="3" t="s">
        <v>9</v>
      </c>
      <c r="D1548" s="3"/>
      <c r="E1548" s="256">
        <v>43889</v>
      </c>
      <c r="F1548" s="61">
        <v>864877.95000000007</v>
      </c>
      <c r="G1548" s="300">
        <v>1.9699999999999999E-2</v>
      </c>
      <c r="H1548" s="62">
        <v>1419.8400000000001</v>
      </c>
      <c r="I1548" s="276">
        <f t="shared" si="513"/>
        <v>864877.95000000007</v>
      </c>
      <c r="J1548" s="300">
        <v>1.9699999999999999E-2</v>
      </c>
      <c r="K1548" s="61">
        <f t="shared" si="514"/>
        <v>1419.8413012500002</v>
      </c>
      <c r="L1548" s="62">
        <f t="shared" si="498"/>
        <v>0</v>
      </c>
      <c r="M1548" t="s">
        <v>10</v>
      </c>
      <c r="O1548" s="3" t="str">
        <f t="shared" si="515"/>
        <v>E335</v>
      </c>
      <c r="P1548" s="4"/>
      <c r="Q1548" s="245">
        <f t="shared" si="503"/>
        <v>0</v>
      </c>
      <c r="S1548" s="243"/>
      <c r="T1548" s="243"/>
      <c r="V1548" s="243"/>
      <c r="W1548" s="243"/>
      <c r="Y1548" s="243"/>
    </row>
    <row r="1549" spans="1:25" outlineLevel="2" x14ac:dyDescent="0.25">
      <c r="A1549" s="3" t="s">
        <v>236</v>
      </c>
      <c r="B1549" s="3" t="str">
        <f t="shared" si="512"/>
        <v>E335 HYD Misc, UB Hatchery-3</v>
      </c>
      <c r="C1549" s="3" t="s">
        <v>9</v>
      </c>
      <c r="D1549" s="3"/>
      <c r="E1549" s="256">
        <v>43921</v>
      </c>
      <c r="F1549" s="61">
        <v>864877.95000000007</v>
      </c>
      <c r="G1549" s="300">
        <v>1.9699999999999999E-2</v>
      </c>
      <c r="H1549" s="62">
        <v>1419.8400000000001</v>
      </c>
      <c r="I1549" s="276">
        <f t="shared" si="513"/>
        <v>864877.95000000007</v>
      </c>
      <c r="J1549" s="300">
        <v>1.9699999999999999E-2</v>
      </c>
      <c r="K1549" s="61">
        <f t="shared" si="514"/>
        <v>1419.8413012500002</v>
      </c>
      <c r="L1549" s="62">
        <f t="shared" si="498"/>
        <v>0</v>
      </c>
      <c r="M1549" t="s">
        <v>10</v>
      </c>
      <c r="O1549" s="3" t="str">
        <f t="shared" si="515"/>
        <v>E335</v>
      </c>
      <c r="P1549" s="4"/>
      <c r="Q1549" s="245">
        <f t="shared" si="503"/>
        <v>0</v>
      </c>
      <c r="S1549" s="243"/>
      <c r="T1549" s="243"/>
      <c r="V1549" s="243"/>
      <c r="W1549" s="243"/>
      <c r="Y1549" s="243"/>
    </row>
    <row r="1550" spans="1:25" outlineLevel="2" x14ac:dyDescent="0.25">
      <c r="A1550" s="3" t="s">
        <v>236</v>
      </c>
      <c r="B1550" s="3" t="str">
        <f t="shared" si="512"/>
        <v>E335 HYD Misc, UB Hatchery-4</v>
      </c>
      <c r="C1550" s="3" t="s">
        <v>9</v>
      </c>
      <c r="D1550" s="3"/>
      <c r="E1550" s="256">
        <v>43951</v>
      </c>
      <c r="F1550" s="61">
        <v>864877.95000000007</v>
      </c>
      <c r="G1550" s="300">
        <v>1.9699999999999999E-2</v>
      </c>
      <c r="H1550" s="62">
        <v>1419.8400000000001</v>
      </c>
      <c r="I1550" s="276">
        <f t="shared" si="513"/>
        <v>864877.95000000007</v>
      </c>
      <c r="J1550" s="300">
        <v>1.9699999999999999E-2</v>
      </c>
      <c r="K1550" s="61">
        <f t="shared" si="514"/>
        <v>1419.8413012500002</v>
      </c>
      <c r="L1550" s="62">
        <f t="shared" si="498"/>
        <v>0</v>
      </c>
      <c r="M1550" t="s">
        <v>10</v>
      </c>
      <c r="O1550" s="3" t="str">
        <f t="shared" si="515"/>
        <v>E335</v>
      </c>
      <c r="P1550" s="4"/>
      <c r="Q1550" s="245">
        <f t="shared" si="503"/>
        <v>0</v>
      </c>
      <c r="S1550" s="243"/>
      <c r="T1550" s="243"/>
      <c r="V1550" s="243"/>
      <c r="W1550" s="243"/>
      <c r="Y1550" s="243"/>
    </row>
    <row r="1551" spans="1:25" outlineLevel="2" x14ac:dyDescent="0.25">
      <c r="A1551" s="3" t="s">
        <v>236</v>
      </c>
      <c r="B1551" s="3" t="str">
        <f t="shared" si="512"/>
        <v>E335 HYD Misc, UB Hatchery-5</v>
      </c>
      <c r="C1551" s="3" t="s">
        <v>9</v>
      </c>
      <c r="D1551" s="3"/>
      <c r="E1551" s="256">
        <v>43982</v>
      </c>
      <c r="F1551" s="61">
        <v>864877.95000000007</v>
      </c>
      <c r="G1551" s="300">
        <v>1.9699999999999999E-2</v>
      </c>
      <c r="H1551" s="62">
        <v>1419.8400000000001</v>
      </c>
      <c r="I1551" s="276">
        <f t="shared" si="513"/>
        <v>864877.95000000007</v>
      </c>
      <c r="J1551" s="300">
        <v>1.9699999999999999E-2</v>
      </c>
      <c r="K1551" s="61">
        <f t="shared" si="514"/>
        <v>1419.8413012500002</v>
      </c>
      <c r="L1551" s="62">
        <f t="shared" si="498"/>
        <v>0</v>
      </c>
      <c r="M1551" t="s">
        <v>10</v>
      </c>
      <c r="O1551" s="3" t="str">
        <f t="shared" si="515"/>
        <v>E335</v>
      </c>
      <c r="P1551" s="4"/>
      <c r="Q1551" s="245">
        <f t="shared" si="503"/>
        <v>0</v>
      </c>
      <c r="S1551" s="243"/>
      <c r="T1551" s="243"/>
      <c r="V1551" s="243"/>
      <c r="W1551" s="243"/>
      <c r="Y1551" s="243"/>
    </row>
    <row r="1552" spans="1:25" outlineLevel="2" x14ac:dyDescent="0.25">
      <c r="A1552" s="3" t="s">
        <v>236</v>
      </c>
      <c r="B1552" s="3" t="str">
        <f t="shared" si="512"/>
        <v>E335 HYD Misc, UB Hatchery-6</v>
      </c>
      <c r="C1552" s="3" t="s">
        <v>9</v>
      </c>
      <c r="D1552" s="3"/>
      <c r="E1552" s="256">
        <v>44012</v>
      </c>
      <c r="F1552" s="61">
        <v>864877.95000000007</v>
      </c>
      <c r="G1552" s="300">
        <v>1.9699999999999999E-2</v>
      </c>
      <c r="H1552" s="62">
        <v>1419.8400000000001</v>
      </c>
      <c r="I1552" s="276">
        <f t="shared" si="513"/>
        <v>864877.95000000007</v>
      </c>
      <c r="J1552" s="300">
        <v>1.9699999999999999E-2</v>
      </c>
      <c r="K1552" s="61">
        <f t="shared" si="514"/>
        <v>1419.8413012500002</v>
      </c>
      <c r="L1552" s="62">
        <f t="shared" si="498"/>
        <v>0</v>
      </c>
      <c r="M1552" t="s">
        <v>10</v>
      </c>
      <c r="O1552" s="3" t="str">
        <f t="shared" si="515"/>
        <v>E335</v>
      </c>
      <c r="P1552" s="4"/>
      <c r="Q1552" s="245">
        <f t="shared" si="503"/>
        <v>864877.95000000007</v>
      </c>
      <c r="S1552" s="243">
        <f>AVERAGE(F1541:F1552)-F1552</f>
        <v>0</v>
      </c>
      <c r="T1552" s="243">
        <f>AVERAGE(I1541:I1552)-I1552</f>
        <v>0</v>
      </c>
      <c r="V1552" s="243"/>
      <c r="W1552" s="243"/>
      <c r="Y1552" s="243"/>
    </row>
    <row r="1553" spans="1:25" ht="15.75" outlineLevel="1" thickBot="1" x14ac:dyDescent="0.3">
      <c r="A1553" s="5" t="s">
        <v>237</v>
      </c>
      <c r="C1553" s="14" t="s">
        <v>153</v>
      </c>
      <c r="E1553" s="255" t="s">
        <v>5</v>
      </c>
      <c r="F1553" s="8"/>
      <c r="G1553" s="299"/>
      <c r="H1553" s="264">
        <f>SUBTOTAL(9,H1541:H1552)</f>
        <v>17038.080000000002</v>
      </c>
      <c r="I1553" s="275"/>
      <c r="J1553" s="299"/>
      <c r="K1553" s="25">
        <f>SUBTOTAL(9,K1541:K1552)</f>
        <v>17038.095615000002</v>
      </c>
      <c r="L1553" s="264">
        <f>SUBTOTAL(9,L1541:L1552)</f>
        <v>0</v>
      </c>
      <c r="O1553" s="3" t="str">
        <f>LEFT(A1553,5)</f>
        <v xml:space="preserve">E335 </v>
      </c>
      <c r="P1553" s="4">
        <f>-L1553</f>
        <v>0</v>
      </c>
      <c r="Q1553" s="245">
        <f t="shared" si="503"/>
        <v>0</v>
      </c>
      <c r="S1553" s="243"/>
    </row>
    <row r="1554" spans="1:25" ht="15.75" outlineLevel="2" thickTop="1" x14ac:dyDescent="0.25">
      <c r="A1554" s="3" t="s">
        <v>238</v>
      </c>
      <c r="B1554" s="3" t="str">
        <f t="shared" ref="B1554:B1565" si="516">CONCATENATE(A1554,"-",MONTH(E1554))</f>
        <v>E335 HYD Misc, UB Koma Kulshan-7</v>
      </c>
      <c r="C1554" s="3" t="s">
        <v>9</v>
      </c>
      <c r="D1554" s="3"/>
      <c r="E1554" s="256">
        <v>43676</v>
      </c>
      <c r="F1554" s="61">
        <v>27444.45</v>
      </c>
      <c r="G1554" s="300">
        <v>1.9699999999999999E-2</v>
      </c>
      <c r="H1554" s="62">
        <v>45.06</v>
      </c>
      <c r="I1554" s="276">
        <f t="shared" ref="I1554:I1565" si="517">VLOOKUP(CONCATENATE(A1554,"-6"),$B$8:$F$2996,5,FALSE)</f>
        <v>27444.45</v>
      </c>
      <c r="J1554" s="300">
        <v>1.9699999999999999E-2</v>
      </c>
      <c r="K1554" s="59">
        <f t="shared" ref="K1554:K1565" si="518">I1554*J1554/12</f>
        <v>45.054638750000002</v>
      </c>
      <c r="L1554" s="62">
        <f t="shared" si="498"/>
        <v>-0.01</v>
      </c>
      <c r="M1554" t="s">
        <v>10</v>
      </c>
      <c r="O1554" s="3" t="str">
        <f t="shared" ref="O1554:O1565" si="519">LEFT(A1554,4)</f>
        <v>E335</v>
      </c>
      <c r="P1554" s="4"/>
      <c r="Q1554" s="245">
        <f t="shared" si="503"/>
        <v>0</v>
      </c>
      <c r="S1554" s="243"/>
      <c r="T1554" s="243"/>
      <c r="V1554" s="243"/>
      <c r="W1554" s="243"/>
      <c r="Y1554" s="243"/>
    </row>
    <row r="1555" spans="1:25" outlineLevel="2" x14ac:dyDescent="0.25">
      <c r="A1555" s="3" t="s">
        <v>238</v>
      </c>
      <c r="B1555" s="3" t="str">
        <f t="shared" si="516"/>
        <v>E335 HYD Misc, UB Koma Kulshan-8</v>
      </c>
      <c r="C1555" s="3" t="s">
        <v>9</v>
      </c>
      <c r="D1555" s="3"/>
      <c r="E1555" s="256">
        <v>43708</v>
      </c>
      <c r="F1555" s="61">
        <v>27444.45</v>
      </c>
      <c r="G1555" s="300">
        <v>1.9699999999999999E-2</v>
      </c>
      <c r="H1555" s="62">
        <v>45.06</v>
      </c>
      <c r="I1555" s="276">
        <f t="shared" si="517"/>
        <v>27444.45</v>
      </c>
      <c r="J1555" s="300">
        <v>1.9699999999999999E-2</v>
      </c>
      <c r="K1555" s="61">
        <f t="shared" si="518"/>
        <v>45.054638750000002</v>
      </c>
      <c r="L1555" s="62">
        <f t="shared" si="498"/>
        <v>-0.01</v>
      </c>
      <c r="M1555" t="s">
        <v>10</v>
      </c>
      <c r="O1555" s="3" t="str">
        <f t="shared" si="519"/>
        <v>E335</v>
      </c>
      <c r="P1555" s="4"/>
      <c r="Q1555" s="245">
        <f t="shared" si="503"/>
        <v>0</v>
      </c>
      <c r="S1555" s="243"/>
      <c r="T1555" s="243"/>
      <c r="V1555" s="243"/>
      <c r="W1555" s="243"/>
      <c r="Y1555" s="243"/>
    </row>
    <row r="1556" spans="1:25" outlineLevel="2" x14ac:dyDescent="0.25">
      <c r="A1556" s="3" t="s">
        <v>238</v>
      </c>
      <c r="B1556" s="3" t="str">
        <f t="shared" si="516"/>
        <v>E335 HYD Misc, UB Koma Kulshan-9</v>
      </c>
      <c r="C1556" s="3" t="s">
        <v>9</v>
      </c>
      <c r="D1556" s="3"/>
      <c r="E1556" s="256">
        <v>43738</v>
      </c>
      <c r="F1556" s="61">
        <v>27444.45</v>
      </c>
      <c r="G1556" s="300">
        <v>1.9699999999999999E-2</v>
      </c>
      <c r="H1556" s="62">
        <v>45.06</v>
      </c>
      <c r="I1556" s="276">
        <f t="shared" si="517"/>
        <v>27444.45</v>
      </c>
      <c r="J1556" s="300">
        <v>1.9699999999999999E-2</v>
      </c>
      <c r="K1556" s="61">
        <f t="shared" si="518"/>
        <v>45.054638750000002</v>
      </c>
      <c r="L1556" s="62">
        <f t="shared" ref="L1556:L1619" si="520">ROUND(K1556-H1556,2)</f>
        <v>-0.01</v>
      </c>
      <c r="M1556" t="s">
        <v>10</v>
      </c>
      <c r="O1556" s="3" t="str">
        <f t="shared" si="519"/>
        <v>E335</v>
      </c>
      <c r="P1556" s="4"/>
      <c r="Q1556" s="245">
        <f t="shared" si="503"/>
        <v>0</v>
      </c>
      <c r="S1556" s="243"/>
      <c r="T1556" s="243"/>
      <c r="V1556" s="243"/>
      <c r="W1556" s="243"/>
      <c r="Y1556" s="243"/>
    </row>
    <row r="1557" spans="1:25" outlineLevel="2" x14ac:dyDescent="0.25">
      <c r="A1557" s="3" t="s">
        <v>238</v>
      </c>
      <c r="B1557" s="3" t="str">
        <f t="shared" si="516"/>
        <v>E335 HYD Misc, UB Koma Kulshan-10</v>
      </c>
      <c r="C1557" s="3" t="s">
        <v>9</v>
      </c>
      <c r="D1557" s="3"/>
      <c r="E1557" s="256">
        <v>43769</v>
      </c>
      <c r="F1557" s="61">
        <v>27444.45</v>
      </c>
      <c r="G1557" s="300">
        <v>1.9699999999999999E-2</v>
      </c>
      <c r="H1557" s="62">
        <v>45.06</v>
      </c>
      <c r="I1557" s="276">
        <f t="shared" si="517"/>
        <v>27444.45</v>
      </c>
      <c r="J1557" s="300">
        <v>1.9699999999999999E-2</v>
      </c>
      <c r="K1557" s="61">
        <f t="shared" si="518"/>
        <v>45.054638750000002</v>
      </c>
      <c r="L1557" s="62">
        <f t="shared" si="520"/>
        <v>-0.01</v>
      </c>
      <c r="M1557" t="s">
        <v>10</v>
      </c>
      <c r="O1557" s="3" t="str">
        <f t="shared" si="519"/>
        <v>E335</v>
      </c>
      <c r="P1557" s="4"/>
      <c r="Q1557" s="245">
        <f t="shared" si="503"/>
        <v>0</v>
      </c>
      <c r="S1557" s="243"/>
      <c r="T1557" s="243"/>
      <c r="V1557" s="243"/>
      <c r="W1557" s="243"/>
      <c r="Y1557" s="243"/>
    </row>
    <row r="1558" spans="1:25" outlineLevel="2" x14ac:dyDescent="0.25">
      <c r="A1558" s="3" t="s">
        <v>238</v>
      </c>
      <c r="B1558" s="3" t="str">
        <f t="shared" si="516"/>
        <v>E335 HYD Misc, UB Koma Kulshan-11</v>
      </c>
      <c r="C1558" s="3" t="s">
        <v>9</v>
      </c>
      <c r="D1558" s="3"/>
      <c r="E1558" s="256">
        <v>43799</v>
      </c>
      <c r="F1558" s="61">
        <v>27444.45</v>
      </c>
      <c r="G1558" s="300">
        <v>1.9699999999999999E-2</v>
      </c>
      <c r="H1558" s="62">
        <v>45.06</v>
      </c>
      <c r="I1558" s="276">
        <f t="shared" si="517"/>
        <v>27444.45</v>
      </c>
      <c r="J1558" s="300">
        <v>1.9699999999999999E-2</v>
      </c>
      <c r="K1558" s="61">
        <f t="shared" si="518"/>
        <v>45.054638750000002</v>
      </c>
      <c r="L1558" s="62">
        <f t="shared" si="520"/>
        <v>-0.01</v>
      </c>
      <c r="M1558" t="s">
        <v>10</v>
      </c>
      <c r="O1558" s="3" t="str">
        <f t="shared" si="519"/>
        <v>E335</v>
      </c>
      <c r="P1558" s="4"/>
      <c r="Q1558" s="245">
        <f t="shared" si="503"/>
        <v>0</v>
      </c>
      <c r="S1558" s="243"/>
      <c r="T1558" s="243"/>
      <c r="V1558" s="243"/>
      <c r="W1558" s="243"/>
      <c r="Y1558" s="243"/>
    </row>
    <row r="1559" spans="1:25" outlineLevel="2" x14ac:dyDescent="0.25">
      <c r="A1559" s="3" t="s">
        <v>238</v>
      </c>
      <c r="B1559" s="3" t="str">
        <f t="shared" si="516"/>
        <v>E335 HYD Misc, UB Koma Kulshan-12</v>
      </c>
      <c r="C1559" s="3" t="s">
        <v>9</v>
      </c>
      <c r="D1559" s="3"/>
      <c r="E1559" s="256">
        <v>43830</v>
      </c>
      <c r="F1559" s="61">
        <v>27444.45</v>
      </c>
      <c r="G1559" s="300">
        <v>1.9699999999999999E-2</v>
      </c>
      <c r="H1559" s="62">
        <v>45.06</v>
      </c>
      <c r="I1559" s="276">
        <f t="shared" si="517"/>
        <v>27444.45</v>
      </c>
      <c r="J1559" s="300">
        <v>1.9699999999999999E-2</v>
      </c>
      <c r="K1559" s="61">
        <f t="shared" si="518"/>
        <v>45.054638750000002</v>
      </c>
      <c r="L1559" s="62">
        <f t="shared" si="520"/>
        <v>-0.01</v>
      </c>
      <c r="M1559" t="s">
        <v>10</v>
      </c>
      <c r="O1559" s="3" t="str">
        <f t="shared" si="519"/>
        <v>E335</v>
      </c>
      <c r="P1559" s="4"/>
      <c r="Q1559" s="245">
        <f t="shared" si="503"/>
        <v>0</v>
      </c>
      <c r="S1559" s="243"/>
      <c r="T1559" s="243"/>
      <c r="V1559" s="243"/>
      <c r="W1559" s="243"/>
      <c r="Y1559" s="243"/>
    </row>
    <row r="1560" spans="1:25" outlineLevel="2" x14ac:dyDescent="0.25">
      <c r="A1560" s="3" t="s">
        <v>238</v>
      </c>
      <c r="B1560" s="3" t="str">
        <f t="shared" si="516"/>
        <v>E335 HYD Misc, UB Koma Kulshan-1</v>
      </c>
      <c r="C1560" s="3" t="s">
        <v>9</v>
      </c>
      <c r="D1560" s="3"/>
      <c r="E1560" s="256">
        <v>43861</v>
      </c>
      <c r="F1560" s="61">
        <v>27444.45</v>
      </c>
      <c r="G1560" s="300">
        <v>1.9699999999999999E-2</v>
      </c>
      <c r="H1560" s="62">
        <v>45.06</v>
      </c>
      <c r="I1560" s="276">
        <f t="shared" si="517"/>
        <v>27444.45</v>
      </c>
      <c r="J1560" s="300">
        <v>1.9699999999999999E-2</v>
      </c>
      <c r="K1560" s="61">
        <f t="shared" si="518"/>
        <v>45.054638750000002</v>
      </c>
      <c r="L1560" s="62">
        <f t="shared" si="520"/>
        <v>-0.01</v>
      </c>
      <c r="M1560" t="s">
        <v>10</v>
      </c>
      <c r="O1560" s="3" t="str">
        <f t="shared" si="519"/>
        <v>E335</v>
      </c>
      <c r="P1560" s="4"/>
      <c r="Q1560" s="245">
        <f t="shared" si="503"/>
        <v>0</v>
      </c>
      <c r="S1560" s="243"/>
      <c r="T1560" s="243"/>
      <c r="V1560" s="243"/>
      <c r="W1560" s="243"/>
      <c r="Y1560" s="243"/>
    </row>
    <row r="1561" spans="1:25" outlineLevel="2" x14ac:dyDescent="0.25">
      <c r="A1561" s="3" t="s">
        <v>238</v>
      </c>
      <c r="B1561" s="3" t="str">
        <f t="shared" si="516"/>
        <v>E335 HYD Misc, UB Koma Kulshan-2</v>
      </c>
      <c r="C1561" s="3" t="s">
        <v>9</v>
      </c>
      <c r="D1561" s="3"/>
      <c r="E1561" s="256">
        <v>43889</v>
      </c>
      <c r="F1561" s="61">
        <v>27444.45</v>
      </c>
      <c r="G1561" s="300">
        <v>1.9699999999999999E-2</v>
      </c>
      <c r="H1561" s="62">
        <v>45.06</v>
      </c>
      <c r="I1561" s="276">
        <f t="shared" si="517"/>
        <v>27444.45</v>
      </c>
      <c r="J1561" s="300">
        <v>1.9699999999999999E-2</v>
      </c>
      <c r="K1561" s="61">
        <f t="shared" si="518"/>
        <v>45.054638750000002</v>
      </c>
      <c r="L1561" s="62">
        <f t="shared" si="520"/>
        <v>-0.01</v>
      </c>
      <c r="M1561" t="s">
        <v>10</v>
      </c>
      <c r="O1561" s="3" t="str">
        <f t="shared" si="519"/>
        <v>E335</v>
      </c>
      <c r="P1561" s="4"/>
      <c r="Q1561" s="245">
        <f t="shared" si="503"/>
        <v>0</v>
      </c>
      <c r="S1561" s="243"/>
      <c r="T1561" s="243"/>
      <c r="V1561" s="243"/>
      <c r="W1561" s="243"/>
      <c r="Y1561" s="243"/>
    </row>
    <row r="1562" spans="1:25" outlineLevel="2" x14ac:dyDescent="0.25">
      <c r="A1562" s="3" t="s">
        <v>238</v>
      </c>
      <c r="B1562" s="3" t="str">
        <f t="shared" si="516"/>
        <v>E335 HYD Misc, UB Koma Kulshan-3</v>
      </c>
      <c r="C1562" s="3" t="s">
        <v>9</v>
      </c>
      <c r="D1562" s="3"/>
      <c r="E1562" s="256">
        <v>43921</v>
      </c>
      <c r="F1562" s="61">
        <v>27444.45</v>
      </c>
      <c r="G1562" s="300">
        <v>1.9699999999999999E-2</v>
      </c>
      <c r="H1562" s="62">
        <v>45.06</v>
      </c>
      <c r="I1562" s="276">
        <f t="shared" si="517"/>
        <v>27444.45</v>
      </c>
      <c r="J1562" s="300">
        <v>1.9699999999999999E-2</v>
      </c>
      <c r="K1562" s="61">
        <f t="shared" si="518"/>
        <v>45.054638750000002</v>
      </c>
      <c r="L1562" s="62">
        <f t="shared" si="520"/>
        <v>-0.01</v>
      </c>
      <c r="M1562" t="s">
        <v>10</v>
      </c>
      <c r="O1562" s="3" t="str">
        <f t="shared" si="519"/>
        <v>E335</v>
      </c>
      <c r="P1562" s="4"/>
      <c r="Q1562" s="245">
        <f t="shared" si="503"/>
        <v>0</v>
      </c>
      <c r="S1562" s="243"/>
      <c r="T1562" s="243"/>
      <c r="V1562" s="243"/>
      <c r="W1562" s="243"/>
      <c r="Y1562" s="243"/>
    </row>
    <row r="1563" spans="1:25" outlineLevel="2" x14ac:dyDescent="0.25">
      <c r="A1563" s="3" t="s">
        <v>238</v>
      </c>
      <c r="B1563" s="3" t="str">
        <f t="shared" si="516"/>
        <v>E335 HYD Misc, UB Koma Kulshan-4</v>
      </c>
      <c r="C1563" s="3" t="s">
        <v>9</v>
      </c>
      <c r="D1563" s="3"/>
      <c r="E1563" s="256">
        <v>43951</v>
      </c>
      <c r="F1563" s="61">
        <v>27444.45</v>
      </c>
      <c r="G1563" s="300">
        <v>1.9699999999999999E-2</v>
      </c>
      <c r="H1563" s="62">
        <v>45.06</v>
      </c>
      <c r="I1563" s="276">
        <f t="shared" si="517"/>
        <v>27444.45</v>
      </c>
      <c r="J1563" s="300">
        <v>1.9699999999999999E-2</v>
      </c>
      <c r="K1563" s="61">
        <f t="shared" si="518"/>
        <v>45.054638750000002</v>
      </c>
      <c r="L1563" s="62">
        <f t="shared" si="520"/>
        <v>-0.01</v>
      </c>
      <c r="M1563" t="s">
        <v>10</v>
      </c>
      <c r="O1563" s="3" t="str">
        <f t="shared" si="519"/>
        <v>E335</v>
      </c>
      <c r="P1563" s="4"/>
      <c r="Q1563" s="245">
        <f t="shared" si="503"/>
        <v>0</v>
      </c>
      <c r="S1563" s="243"/>
      <c r="T1563" s="243"/>
      <c r="V1563" s="243"/>
      <c r="W1563" s="243"/>
      <c r="Y1563" s="243"/>
    </row>
    <row r="1564" spans="1:25" outlineLevel="2" x14ac:dyDescent="0.25">
      <c r="A1564" s="3" t="s">
        <v>238</v>
      </c>
      <c r="B1564" s="3" t="str">
        <f t="shared" si="516"/>
        <v>E335 HYD Misc, UB Koma Kulshan-5</v>
      </c>
      <c r="C1564" s="3" t="s">
        <v>9</v>
      </c>
      <c r="D1564" s="3"/>
      <c r="E1564" s="256">
        <v>43982</v>
      </c>
      <c r="F1564" s="61">
        <v>27444.45</v>
      </c>
      <c r="G1564" s="300">
        <v>1.9699999999999999E-2</v>
      </c>
      <c r="H1564" s="62">
        <v>45.06</v>
      </c>
      <c r="I1564" s="276">
        <f t="shared" si="517"/>
        <v>27444.45</v>
      </c>
      <c r="J1564" s="300">
        <v>1.9699999999999999E-2</v>
      </c>
      <c r="K1564" s="61">
        <f t="shared" si="518"/>
        <v>45.054638750000002</v>
      </c>
      <c r="L1564" s="62">
        <f t="shared" si="520"/>
        <v>-0.01</v>
      </c>
      <c r="M1564" t="s">
        <v>10</v>
      </c>
      <c r="O1564" s="3" t="str">
        <f t="shared" si="519"/>
        <v>E335</v>
      </c>
      <c r="P1564" s="4"/>
      <c r="Q1564" s="245">
        <f t="shared" si="503"/>
        <v>0</v>
      </c>
      <c r="S1564" s="243"/>
      <c r="T1564" s="243"/>
      <c r="V1564" s="243"/>
      <c r="W1564" s="243"/>
      <c r="Y1564" s="243"/>
    </row>
    <row r="1565" spans="1:25" outlineLevel="2" x14ac:dyDescent="0.25">
      <c r="A1565" s="3" t="s">
        <v>238</v>
      </c>
      <c r="B1565" s="3" t="str">
        <f t="shared" si="516"/>
        <v>E335 HYD Misc, UB Koma Kulshan-6</v>
      </c>
      <c r="C1565" s="3" t="s">
        <v>9</v>
      </c>
      <c r="D1565" s="3"/>
      <c r="E1565" s="256">
        <v>44012</v>
      </c>
      <c r="F1565" s="61">
        <v>27444.45</v>
      </c>
      <c r="G1565" s="300">
        <v>1.9699999999999999E-2</v>
      </c>
      <c r="H1565" s="62">
        <v>45.06</v>
      </c>
      <c r="I1565" s="276">
        <f t="shared" si="517"/>
        <v>27444.45</v>
      </c>
      <c r="J1565" s="300">
        <v>1.9699999999999999E-2</v>
      </c>
      <c r="K1565" s="61">
        <f t="shared" si="518"/>
        <v>45.054638750000002</v>
      </c>
      <c r="L1565" s="62">
        <f t="shared" si="520"/>
        <v>-0.01</v>
      </c>
      <c r="M1565" t="s">
        <v>10</v>
      </c>
      <c r="O1565" s="3" t="str">
        <f t="shared" si="519"/>
        <v>E335</v>
      </c>
      <c r="P1565" s="4"/>
      <c r="Q1565" s="245">
        <f t="shared" si="503"/>
        <v>27444.45</v>
      </c>
      <c r="S1565" s="243">
        <f>AVERAGE(F1554:F1565)-F1565</f>
        <v>0</v>
      </c>
      <c r="T1565" s="243">
        <f>AVERAGE(I1554:I1565)-I1565</f>
        <v>0</v>
      </c>
      <c r="V1565" s="243"/>
      <c r="W1565" s="243"/>
      <c r="Y1565" s="243"/>
    </row>
    <row r="1566" spans="1:25" ht="15.75" outlineLevel="1" thickBot="1" x14ac:dyDescent="0.3">
      <c r="A1566" s="5" t="s">
        <v>239</v>
      </c>
      <c r="C1566" s="14" t="s">
        <v>153</v>
      </c>
      <c r="E1566" s="255" t="s">
        <v>5</v>
      </c>
      <c r="F1566" s="8"/>
      <c r="G1566" s="299"/>
      <c r="H1566" s="264">
        <f>SUBTOTAL(9,H1554:H1565)</f>
        <v>540.72</v>
      </c>
      <c r="I1566" s="275"/>
      <c r="J1566" s="299"/>
      <c r="K1566" s="25">
        <f>SUBTOTAL(9,K1554:K1565)</f>
        <v>540.65566499999989</v>
      </c>
      <c r="L1566" s="264">
        <f>SUBTOTAL(9,L1554:L1565)</f>
        <v>-0.11999999999999998</v>
      </c>
      <c r="O1566" s="3" t="str">
        <f>LEFT(A1566,5)</f>
        <v xml:space="preserve">E335 </v>
      </c>
      <c r="P1566" s="4">
        <f>-L1566</f>
        <v>0.11999999999999998</v>
      </c>
      <c r="Q1566" s="245">
        <f t="shared" si="503"/>
        <v>0</v>
      </c>
      <c r="S1566" s="243"/>
    </row>
    <row r="1567" spans="1:25" ht="15.75" outlineLevel="2" thickTop="1" x14ac:dyDescent="0.25">
      <c r="A1567" s="3" t="s">
        <v>240</v>
      </c>
      <c r="B1567" s="3" t="str">
        <f t="shared" ref="B1567:B1578" si="521">CONCATENATE(A1567,"-",MONTH(E1567))</f>
        <v>E335 HYD Misc, Upper Baker-7</v>
      </c>
      <c r="C1567" s="3" t="s">
        <v>9</v>
      </c>
      <c r="D1567" s="3"/>
      <c r="E1567" s="256">
        <v>43676</v>
      </c>
      <c r="F1567" s="61">
        <v>1206609.8700000001</v>
      </c>
      <c r="G1567" s="300">
        <v>1.9699999999999999E-2</v>
      </c>
      <c r="H1567" s="62">
        <v>1987.93</v>
      </c>
      <c r="I1567" s="276">
        <f t="shared" ref="I1567:I1578" si="522">VLOOKUP(CONCATENATE(A1567,"-6"),$B$8:$F$2996,5,FALSE)</f>
        <v>1186314.6000000001</v>
      </c>
      <c r="J1567" s="300">
        <v>1.9699999999999999E-2</v>
      </c>
      <c r="K1567" s="59">
        <f t="shared" ref="K1567:K1578" si="523">I1567*J1567/12</f>
        <v>1947.5331349999999</v>
      </c>
      <c r="L1567" s="62">
        <f t="shared" si="520"/>
        <v>-40.4</v>
      </c>
      <c r="M1567" t="s">
        <v>10</v>
      </c>
      <c r="O1567" s="3" t="str">
        <f t="shared" ref="O1567:O1578" si="524">LEFT(A1567,4)</f>
        <v>E335</v>
      </c>
      <c r="P1567" s="4"/>
      <c r="Q1567" s="245">
        <f t="shared" si="503"/>
        <v>0</v>
      </c>
      <c r="S1567" s="243"/>
      <c r="T1567" s="243"/>
      <c r="V1567" s="243"/>
      <c r="W1567" s="243"/>
      <c r="Y1567" s="243"/>
    </row>
    <row r="1568" spans="1:25" outlineLevel="2" x14ac:dyDescent="0.25">
      <c r="A1568" s="3" t="s">
        <v>240</v>
      </c>
      <c r="B1568" s="3" t="str">
        <f t="shared" si="521"/>
        <v>E335 HYD Misc, Upper Baker-8</v>
      </c>
      <c r="C1568" s="3" t="s">
        <v>9</v>
      </c>
      <c r="D1568" s="3"/>
      <c r="E1568" s="256">
        <v>43708</v>
      </c>
      <c r="F1568" s="61">
        <v>1206609.8700000001</v>
      </c>
      <c r="G1568" s="300">
        <v>1.9699999999999999E-2</v>
      </c>
      <c r="H1568" s="62">
        <v>1980.8500000000001</v>
      </c>
      <c r="I1568" s="276">
        <f t="shared" si="522"/>
        <v>1186314.6000000001</v>
      </c>
      <c r="J1568" s="300">
        <v>1.9699999999999999E-2</v>
      </c>
      <c r="K1568" s="61">
        <f t="shared" si="523"/>
        <v>1947.5331349999999</v>
      </c>
      <c r="L1568" s="62">
        <f t="shared" si="520"/>
        <v>-33.32</v>
      </c>
      <c r="M1568" t="s">
        <v>10</v>
      </c>
      <c r="O1568" s="3" t="str">
        <f t="shared" si="524"/>
        <v>E335</v>
      </c>
      <c r="P1568" s="4"/>
      <c r="Q1568" s="245">
        <f t="shared" ref="Q1568:Q1631" si="525">IF(E1568=DATE(2020,6,30),I1568,0)</f>
        <v>0</v>
      </c>
      <c r="S1568" s="243"/>
      <c r="T1568" s="243"/>
      <c r="V1568" s="243"/>
      <c r="W1568" s="243"/>
      <c r="Y1568" s="243"/>
    </row>
    <row r="1569" spans="1:25" outlineLevel="2" x14ac:dyDescent="0.25">
      <c r="A1569" s="3" t="s">
        <v>240</v>
      </c>
      <c r="B1569" s="3" t="str">
        <f t="shared" si="521"/>
        <v>E335 HYD Misc, Upper Baker-9</v>
      </c>
      <c r="C1569" s="3" t="s">
        <v>9</v>
      </c>
      <c r="D1569" s="3"/>
      <c r="E1569" s="256">
        <v>43738</v>
      </c>
      <c r="F1569" s="61">
        <v>1206609.8700000001</v>
      </c>
      <c r="G1569" s="300">
        <v>1.9699999999999999E-2</v>
      </c>
      <c r="H1569" s="62">
        <v>1980.8500000000001</v>
      </c>
      <c r="I1569" s="276">
        <f t="shared" si="522"/>
        <v>1186314.6000000001</v>
      </c>
      <c r="J1569" s="300">
        <v>1.9699999999999999E-2</v>
      </c>
      <c r="K1569" s="61">
        <f t="shared" si="523"/>
        <v>1947.5331349999999</v>
      </c>
      <c r="L1569" s="62">
        <f t="shared" si="520"/>
        <v>-33.32</v>
      </c>
      <c r="M1569" t="s">
        <v>10</v>
      </c>
      <c r="O1569" s="3" t="str">
        <f t="shared" si="524"/>
        <v>E335</v>
      </c>
      <c r="P1569" s="4"/>
      <c r="Q1569" s="245">
        <f t="shared" si="525"/>
        <v>0</v>
      </c>
      <c r="S1569" s="243"/>
      <c r="T1569" s="243"/>
      <c r="V1569" s="243"/>
      <c r="W1569" s="243"/>
      <c r="Y1569" s="243"/>
    </row>
    <row r="1570" spans="1:25" outlineLevel="2" x14ac:dyDescent="0.25">
      <c r="A1570" s="3" t="s">
        <v>240</v>
      </c>
      <c r="B1570" s="3" t="str">
        <f t="shared" si="521"/>
        <v>E335 HYD Misc, Upper Baker-10</v>
      </c>
      <c r="C1570" s="3" t="s">
        <v>9</v>
      </c>
      <c r="D1570" s="3"/>
      <c r="E1570" s="256">
        <v>43769</v>
      </c>
      <c r="F1570" s="61">
        <v>1186314.6000000001</v>
      </c>
      <c r="G1570" s="300">
        <v>1.9699999999999999E-2</v>
      </c>
      <c r="H1570" s="62">
        <v>1964.19</v>
      </c>
      <c r="I1570" s="276">
        <f t="shared" si="522"/>
        <v>1186314.6000000001</v>
      </c>
      <c r="J1570" s="300">
        <v>1.9699999999999999E-2</v>
      </c>
      <c r="K1570" s="61">
        <f t="shared" si="523"/>
        <v>1947.5331349999999</v>
      </c>
      <c r="L1570" s="62">
        <f t="shared" si="520"/>
        <v>-16.66</v>
      </c>
      <c r="M1570" t="s">
        <v>10</v>
      </c>
      <c r="O1570" s="3" t="str">
        <f t="shared" si="524"/>
        <v>E335</v>
      </c>
      <c r="P1570" s="4"/>
      <c r="Q1570" s="245">
        <f t="shared" si="525"/>
        <v>0</v>
      </c>
      <c r="S1570" s="243"/>
      <c r="T1570" s="243"/>
      <c r="V1570" s="243"/>
      <c r="W1570" s="243"/>
      <c r="Y1570" s="243"/>
    </row>
    <row r="1571" spans="1:25" outlineLevel="2" x14ac:dyDescent="0.25">
      <c r="A1571" s="3" t="s">
        <v>240</v>
      </c>
      <c r="B1571" s="3" t="str">
        <f t="shared" si="521"/>
        <v>E335 HYD Misc, Upper Baker-11</v>
      </c>
      <c r="C1571" s="3" t="s">
        <v>9</v>
      </c>
      <c r="D1571" s="3"/>
      <c r="E1571" s="256">
        <v>43799</v>
      </c>
      <c r="F1571" s="61">
        <v>1186314.6000000001</v>
      </c>
      <c r="G1571" s="300">
        <v>1.9699999999999999E-2</v>
      </c>
      <c r="H1571" s="62">
        <v>1947.54</v>
      </c>
      <c r="I1571" s="276">
        <f t="shared" si="522"/>
        <v>1186314.6000000001</v>
      </c>
      <c r="J1571" s="300">
        <v>1.9699999999999999E-2</v>
      </c>
      <c r="K1571" s="61">
        <f t="shared" si="523"/>
        <v>1947.5331349999999</v>
      </c>
      <c r="L1571" s="62">
        <f t="shared" si="520"/>
        <v>-0.01</v>
      </c>
      <c r="M1571" t="s">
        <v>10</v>
      </c>
      <c r="O1571" s="3" t="str">
        <f t="shared" si="524"/>
        <v>E335</v>
      </c>
      <c r="P1571" s="4"/>
      <c r="Q1571" s="245">
        <f t="shared" si="525"/>
        <v>0</v>
      </c>
      <c r="S1571" s="243"/>
      <c r="T1571" s="243"/>
      <c r="V1571" s="243"/>
      <c r="W1571" s="243"/>
      <c r="Y1571" s="243"/>
    </row>
    <row r="1572" spans="1:25" outlineLevel="2" x14ac:dyDescent="0.25">
      <c r="A1572" s="3" t="s">
        <v>240</v>
      </c>
      <c r="B1572" s="3" t="str">
        <f t="shared" si="521"/>
        <v>E335 HYD Misc, Upper Baker-12</v>
      </c>
      <c r="C1572" s="3" t="s">
        <v>9</v>
      </c>
      <c r="D1572" s="3"/>
      <c r="E1572" s="256">
        <v>43830</v>
      </c>
      <c r="F1572" s="61">
        <v>1186314.6000000001</v>
      </c>
      <c r="G1572" s="300">
        <v>1.9699999999999999E-2</v>
      </c>
      <c r="H1572" s="62">
        <v>1947.54</v>
      </c>
      <c r="I1572" s="276">
        <f t="shared" si="522"/>
        <v>1186314.6000000001</v>
      </c>
      <c r="J1572" s="300">
        <v>1.9699999999999999E-2</v>
      </c>
      <c r="K1572" s="61">
        <f t="shared" si="523"/>
        <v>1947.5331349999999</v>
      </c>
      <c r="L1572" s="62">
        <f t="shared" si="520"/>
        <v>-0.01</v>
      </c>
      <c r="M1572" t="s">
        <v>10</v>
      </c>
      <c r="O1572" s="3" t="str">
        <f t="shared" si="524"/>
        <v>E335</v>
      </c>
      <c r="P1572" s="4"/>
      <c r="Q1572" s="245">
        <f t="shared" si="525"/>
        <v>0</v>
      </c>
      <c r="S1572" s="243"/>
      <c r="T1572" s="243"/>
      <c r="V1572" s="243"/>
      <c r="W1572" s="243"/>
      <c r="Y1572" s="243"/>
    </row>
    <row r="1573" spans="1:25" outlineLevel="2" x14ac:dyDescent="0.25">
      <c r="A1573" s="3" t="s">
        <v>240</v>
      </c>
      <c r="B1573" s="3" t="str">
        <f t="shared" si="521"/>
        <v>E335 HYD Misc, Upper Baker-1</v>
      </c>
      <c r="C1573" s="3" t="s">
        <v>9</v>
      </c>
      <c r="D1573" s="3"/>
      <c r="E1573" s="256">
        <v>43861</v>
      </c>
      <c r="F1573" s="61">
        <v>1186314.6000000001</v>
      </c>
      <c r="G1573" s="300">
        <v>1.9699999999999999E-2</v>
      </c>
      <c r="H1573" s="62">
        <v>1947.54</v>
      </c>
      <c r="I1573" s="276">
        <f t="shared" si="522"/>
        <v>1186314.6000000001</v>
      </c>
      <c r="J1573" s="300">
        <v>1.9699999999999999E-2</v>
      </c>
      <c r="K1573" s="61">
        <f t="shared" si="523"/>
        <v>1947.5331349999999</v>
      </c>
      <c r="L1573" s="62">
        <f t="shared" si="520"/>
        <v>-0.01</v>
      </c>
      <c r="M1573" t="s">
        <v>10</v>
      </c>
      <c r="O1573" s="3" t="str">
        <f t="shared" si="524"/>
        <v>E335</v>
      </c>
      <c r="P1573" s="4"/>
      <c r="Q1573" s="245">
        <f t="shared" si="525"/>
        <v>0</v>
      </c>
      <c r="S1573" s="243"/>
      <c r="T1573" s="243"/>
      <c r="V1573" s="243"/>
      <c r="W1573" s="243"/>
      <c r="Y1573" s="243"/>
    </row>
    <row r="1574" spans="1:25" outlineLevel="2" x14ac:dyDescent="0.25">
      <c r="A1574" s="3" t="s">
        <v>240</v>
      </c>
      <c r="B1574" s="3" t="str">
        <f t="shared" si="521"/>
        <v>E335 HYD Misc, Upper Baker-2</v>
      </c>
      <c r="C1574" s="3" t="s">
        <v>9</v>
      </c>
      <c r="D1574" s="3"/>
      <c r="E1574" s="256">
        <v>43889</v>
      </c>
      <c r="F1574" s="61">
        <v>1186314.6000000001</v>
      </c>
      <c r="G1574" s="300">
        <v>1.9699999999999999E-2</v>
      </c>
      <c r="H1574" s="62">
        <v>1947.54</v>
      </c>
      <c r="I1574" s="276">
        <f t="shared" si="522"/>
        <v>1186314.6000000001</v>
      </c>
      <c r="J1574" s="300">
        <v>1.9699999999999999E-2</v>
      </c>
      <c r="K1574" s="61">
        <f t="shared" si="523"/>
        <v>1947.5331349999999</v>
      </c>
      <c r="L1574" s="62">
        <f t="shared" si="520"/>
        <v>-0.01</v>
      </c>
      <c r="M1574" t="s">
        <v>10</v>
      </c>
      <c r="O1574" s="3" t="str">
        <f t="shared" si="524"/>
        <v>E335</v>
      </c>
      <c r="P1574" s="4"/>
      <c r="Q1574" s="245">
        <f t="shared" si="525"/>
        <v>0</v>
      </c>
      <c r="S1574" s="243"/>
      <c r="T1574" s="243"/>
      <c r="V1574" s="243"/>
      <c r="W1574" s="243"/>
      <c r="Y1574" s="243"/>
    </row>
    <row r="1575" spans="1:25" outlineLevel="2" x14ac:dyDescent="0.25">
      <c r="A1575" s="3" t="s">
        <v>240</v>
      </c>
      <c r="B1575" s="3" t="str">
        <f t="shared" si="521"/>
        <v>E335 HYD Misc, Upper Baker-3</v>
      </c>
      <c r="C1575" s="3" t="s">
        <v>9</v>
      </c>
      <c r="D1575" s="3"/>
      <c r="E1575" s="256">
        <v>43921</v>
      </c>
      <c r="F1575" s="61">
        <v>1186314.6000000001</v>
      </c>
      <c r="G1575" s="300">
        <v>1.9699999999999999E-2</v>
      </c>
      <c r="H1575" s="62">
        <v>1947.54</v>
      </c>
      <c r="I1575" s="276">
        <f t="shared" si="522"/>
        <v>1186314.6000000001</v>
      </c>
      <c r="J1575" s="300">
        <v>1.9699999999999999E-2</v>
      </c>
      <c r="K1575" s="61">
        <f t="shared" si="523"/>
        <v>1947.5331349999999</v>
      </c>
      <c r="L1575" s="62">
        <f t="shared" si="520"/>
        <v>-0.01</v>
      </c>
      <c r="M1575" t="s">
        <v>10</v>
      </c>
      <c r="O1575" s="3" t="str">
        <f t="shared" si="524"/>
        <v>E335</v>
      </c>
      <c r="P1575" s="4"/>
      <c r="Q1575" s="245">
        <f t="shared" si="525"/>
        <v>0</v>
      </c>
      <c r="S1575" s="243"/>
      <c r="T1575" s="243"/>
      <c r="V1575" s="243"/>
      <c r="W1575" s="243"/>
      <c r="Y1575" s="243"/>
    </row>
    <row r="1576" spans="1:25" outlineLevel="2" x14ac:dyDescent="0.25">
      <c r="A1576" s="3" t="s">
        <v>240</v>
      </c>
      <c r="B1576" s="3" t="str">
        <f t="shared" si="521"/>
        <v>E335 HYD Misc, Upper Baker-4</v>
      </c>
      <c r="C1576" s="3" t="s">
        <v>9</v>
      </c>
      <c r="D1576" s="3"/>
      <c r="E1576" s="256">
        <v>43951</v>
      </c>
      <c r="F1576" s="61">
        <v>1186314.6000000001</v>
      </c>
      <c r="G1576" s="300">
        <v>1.9699999999999999E-2</v>
      </c>
      <c r="H1576" s="62">
        <v>1947.54</v>
      </c>
      <c r="I1576" s="276">
        <f t="shared" si="522"/>
        <v>1186314.6000000001</v>
      </c>
      <c r="J1576" s="300">
        <v>1.9699999999999999E-2</v>
      </c>
      <c r="K1576" s="61">
        <f t="shared" si="523"/>
        <v>1947.5331349999999</v>
      </c>
      <c r="L1576" s="62">
        <f t="shared" si="520"/>
        <v>-0.01</v>
      </c>
      <c r="M1576" t="s">
        <v>10</v>
      </c>
      <c r="O1576" s="3" t="str">
        <f t="shared" si="524"/>
        <v>E335</v>
      </c>
      <c r="P1576" s="4"/>
      <c r="Q1576" s="245">
        <f t="shared" si="525"/>
        <v>0</v>
      </c>
      <c r="S1576" s="243"/>
      <c r="T1576" s="243"/>
      <c r="V1576" s="243"/>
      <c r="W1576" s="243"/>
      <c r="Y1576" s="243"/>
    </row>
    <row r="1577" spans="1:25" outlineLevel="2" x14ac:dyDescent="0.25">
      <c r="A1577" s="3" t="s">
        <v>240</v>
      </c>
      <c r="B1577" s="3" t="str">
        <f t="shared" si="521"/>
        <v>E335 HYD Misc, Upper Baker-5</v>
      </c>
      <c r="C1577" s="3" t="s">
        <v>9</v>
      </c>
      <c r="D1577" s="3"/>
      <c r="E1577" s="256">
        <v>43982</v>
      </c>
      <c r="F1577" s="61">
        <v>1186314.6000000001</v>
      </c>
      <c r="G1577" s="300">
        <v>1.9699999999999999E-2</v>
      </c>
      <c r="H1577" s="62">
        <v>1947.54</v>
      </c>
      <c r="I1577" s="276">
        <f t="shared" si="522"/>
        <v>1186314.6000000001</v>
      </c>
      <c r="J1577" s="300">
        <v>1.9699999999999999E-2</v>
      </c>
      <c r="K1577" s="61">
        <f t="shared" si="523"/>
        <v>1947.5331349999999</v>
      </c>
      <c r="L1577" s="62">
        <f t="shared" si="520"/>
        <v>-0.01</v>
      </c>
      <c r="M1577" t="s">
        <v>10</v>
      </c>
      <c r="O1577" s="3" t="str">
        <f t="shared" si="524"/>
        <v>E335</v>
      </c>
      <c r="P1577" s="4"/>
      <c r="Q1577" s="245">
        <f t="shared" si="525"/>
        <v>0</v>
      </c>
      <c r="S1577" s="243"/>
      <c r="T1577" s="243"/>
      <c r="V1577" s="243"/>
      <c r="W1577" s="243"/>
      <c r="Y1577" s="243"/>
    </row>
    <row r="1578" spans="1:25" outlineLevel="2" x14ac:dyDescent="0.25">
      <c r="A1578" s="3" t="s">
        <v>240</v>
      </c>
      <c r="B1578" s="3" t="str">
        <f t="shared" si="521"/>
        <v>E335 HYD Misc, Upper Baker-6</v>
      </c>
      <c r="C1578" s="3" t="s">
        <v>9</v>
      </c>
      <c r="D1578" s="3"/>
      <c r="E1578" s="256">
        <v>44012</v>
      </c>
      <c r="F1578" s="61">
        <v>1186314.6000000001</v>
      </c>
      <c r="G1578" s="300">
        <v>1.9699999999999999E-2</v>
      </c>
      <c r="H1578" s="62">
        <v>1947.54</v>
      </c>
      <c r="I1578" s="276">
        <f t="shared" si="522"/>
        <v>1186314.6000000001</v>
      </c>
      <c r="J1578" s="300">
        <v>1.9699999999999999E-2</v>
      </c>
      <c r="K1578" s="61">
        <f t="shared" si="523"/>
        <v>1947.5331349999999</v>
      </c>
      <c r="L1578" s="62">
        <f t="shared" si="520"/>
        <v>-0.01</v>
      </c>
      <c r="M1578" t="s">
        <v>10</v>
      </c>
      <c r="O1578" s="3" t="str">
        <f t="shared" si="524"/>
        <v>E335</v>
      </c>
      <c r="P1578" s="4"/>
      <c r="Q1578" s="245">
        <f t="shared" si="525"/>
        <v>1186314.6000000001</v>
      </c>
      <c r="S1578" s="243">
        <f>AVERAGE(F1567:F1578)-F1578</f>
        <v>5073.8174999996554</v>
      </c>
      <c r="T1578" s="243">
        <f>AVERAGE(I1567:I1578)-I1578</f>
        <v>0</v>
      </c>
      <c r="V1578" s="243"/>
      <c r="W1578" s="243"/>
      <c r="Y1578" s="243"/>
    </row>
    <row r="1579" spans="1:25" ht="15.75" outlineLevel="1" thickBot="1" x14ac:dyDescent="0.3">
      <c r="A1579" s="5" t="s">
        <v>241</v>
      </c>
      <c r="C1579" s="14" t="s">
        <v>153</v>
      </c>
      <c r="E1579" s="255" t="s">
        <v>5</v>
      </c>
      <c r="F1579" s="8"/>
      <c r="G1579" s="299"/>
      <c r="H1579" s="264">
        <f>SUBTOTAL(9,H1567:H1578)</f>
        <v>23494.140000000007</v>
      </c>
      <c r="I1579" s="275"/>
      <c r="J1579" s="299"/>
      <c r="K1579" s="25">
        <f>SUBTOTAL(9,K1567:K1578)</f>
        <v>23370.397620000003</v>
      </c>
      <c r="L1579" s="264">
        <f>SUBTOTAL(9,L1567:L1578)</f>
        <v>-123.78000000000003</v>
      </c>
      <c r="O1579" s="3" t="str">
        <f>LEFT(A1579,5)</f>
        <v xml:space="preserve">E335 </v>
      </c>
      <c r="P1579" s="4">
        <f>-L1579</f>
        <v>123.78000000000003</v>
      </c>
      <c r="Q1579" s="245">
        <f t="shared" si="525"/>
        <v>0</v>
      </c>
      <c r="S1579" s="243"/>
    </row>
    <row r="1580" spans="1:25" ht="15.75" outlineLevel="2" thickTop="1" x14ac:dyDescent="0.25">
      <c r="A1580" s="3" t="s">
        <v>242</v>
      </c>
      <c r="B1580" s="3" t="str">
        <f t="shared" ref="B1580:B1591" si="526">CONCATENATE(A1580,"-",MONTH(E1580))</f>
        <v>E3351 HYD S/M/Tools, Snoq 1-2013-7</v>
      </c>
      <c r="C1580" s="3" t="s">
        <v>9</v>
      </c>
      <c r="D1580" s="3"/>
      <c r="E1580" s="256">
        <v>43676</v>
      </c>
      <c r="F1580" s="61">
        <v>791985.64</v>
      </c>
      <c r="G1580" s="300">
        <v>1.32E-2</v>
      </c>
      <c r="H1580" s="62">
        <v>871.18000000000006</v>
      </c>
      <c r="I1580" s="276">
        <f t="shared" ref="I1580:I1591" si="527">VLOOKUP(CONCATENATE(A1580,"-6"),$B$8:$F$2996,5,FALSE)</f>
        <v>823471.70000000007</v>
      </c>
      <c r="J1580" s="300">
        <v>1.32E-2</v>
      </c>
      <c r="K1580" s="59">
        <f t="shared" ref="K1580:K1591" si="528">I1580*J1580/12</f>
        <v>905.81887000000006</v>
      </c>
      <c r="L1580" s="62">
        <f t="shared" si="520"/>
        <v>34.64</v>
      </c>
      <c r="M1580" t="s">
        <v>10</v>
      </c>
      <c r="O1580" s="3" t="str">
        <f t="shared" ref="O1580:O1591" si="529">LEFT(A1580,4)</f>
        <v>E335</v>
      </c>
      <c r="P1580" s="4"/>
      <c r="Q1580" s="245">
        <f t="shared" si="525"/>
        <v>0</v>
      </c>
      <c r="S1580" s="243"/>
      <c r="T1580" s="243"/>
      <c r="V1580" s="243"/>
      <c r="W1580" s="243"/>
      <c r="Y1580" s="243"/>
    </row>
    <row r="1581" spans="1:25" outlineLevel="2" x14ac:dyDescent="0.25">
      <c r="A1581" s="3" t="s">
        <v>242</v>
      </c>
      <c r="B1581" s="3" t="str">
        <f t="shared" si="526"/>
        <v>E3351 HYD S/M/Tools, Snoq 1-2013-8</v>
      </c>
      <c r="C1581" s="3" t="s">
        <v>9</v>
      </c>
      <c r="D1581" s="3"/>
      <c r="E1581" s="256">
        <v>43708</v>
      </c>
      <c r="F1581" s="61">
        <v>791985.64</v>
      </c>
      <c r="G1581" s="300">
        <v>1.32E-2</v>
      </c>
      <c r="H1581" s="62">
        <v>871.18000000000006</v>
      </c>
      <c r="I1581" s="276">
        <f t="shared" si="527"/>
        <v>823471.70000000007</v>
      </c>
      <c r="J1581" s="300">
        <v>1.32E-2</v>
      </c>
      <c r="K1581" s="61">
        <f t="shared" si="528"/>
        <v>905.81887000000006</v>
      </c>
      <c r="L1581" s="62">
        <f t="shared" si="520"/>
        <v>34.64</v>
      </c>
      <c r="M1581" t="s">
        <v>10</v>
      </c>
      <c r="O1581" s="3" t="str">
        <f t="shared" si="529"/>
        <v>E335</v>
      </c>
      <c r="P1581" s="4"/>
      <c r="Q1581" s="245">
        <f t="shared" si="525"/>
        <v>0</v>
      </c>
      <c r="S1581" s="243"/>
      <c r="T1581" s="243"/>
      <c r="V1581" s="243"/>
      <c r="W1581" s="243"/>
      <c r="Y1581" s="243"/>
    </row>
    <row r="1582" spans="1:25" outlineLevel="2" x14ac:dyDescent="0.25">
      <c r="A1582" s="3" t="s">
        <v>242</v>
      </c>
      <c r="B1582" s="3" t="str">
        <f t="shared" si="526"/>
        <v>E3351 HYD S/M/Tools, Snoq 1-2013-9</v>
      </c>
      <c r="C1582" s="3" t="s">
        <v>9</v>
      </c>
      <c r="D1582" s="3"/>
      <c r="E1582" s="256">
        <v>43738</v>
      </c>
      <c r="F1582" s="61">
        <v>791985.64</v>
      </c>
      <c r="G1582" s="300">
        <v>1.32E-2</v>
      </c>
      <c r="H1582" s="62">
        <v>871.18000000000006</v>
      </c>
      <c r="I1582" s="276">
        <f t="shared" si="527"/>
        <v>823471.70000000007</v>
      </c>
      <c r="J1582" s="300">
        <v>1.32E-2</v>
      </c>
      <c r="K1582" s="61">
        <f t="shared" si="528"/>
        <v>905.81887000000006</v>
      </c>
      <c r="L1582" s="62">
        <f t="shared" si="520"/>
        <v>34.64</v>
      </c>
      <c r="M1582" t="s">
        <v>10</v>
      </c>
      <c r="O1582" s="3" t="str">
        <f t="shared" si="529"/>
        <v>E335</v>
      </c>
      <c r="P1582" s="4"/>
      <c r="Q1582" s="245">
        <f t="shared" si="525"/>
        <v>0</v>
      </c>
      <c r="S1582" s="243"/>
      <c r="T1582" s="243"/>
      <c r="V1582" s="243"/>
      <c r="W1582" s="243"/>
      <c r="Y1582" s="243"/>
    </row>
    <row r="1583" spans="1:25" outlineLevel="2" x14ac:dyDescent="0.25">
      <c r="A1583" s="3" t="s">
        <v>242</v>
      </c>
      <c r="B1583" s="3" t="str">
        <f t="shared" si="526"/>
        <v>E3351 HYD S/M/Tools, Snoq 1-2013-10</v>
      </c>
      <c r="C1583" s="3" t="s">
        <v>9</v>
      </c>
      <c r="D1583" s="3"/>
      <c r="E1583" s="256">
        <v>43769</v>
      </c>
      <c r="F1583" s="61">
        <v>791985.64</v>
      </c>
      <c r="G1583" s="300">
        <v>1.32E-2</v>
      </c>
      <c r="H1583" s="62">
        <v>871.18000000000006</v>
      </c>
      <c r="I1583" s="276">
        <f t="shared" si="527"/>
        <v>823471.70000000007</v>
      </c>
      <c r="J1583" s="300">
        <v>1.32E-2</v>
      </c>
      <c r="K1583" s="61">
        <f t="shared" si="528"/>
        <v>905.81887000000006</v>
      </c>
      <c r="L1583" s="62">
        <f t="shared" si="520"/>
        <v>34.64</v>
      </c>
      <c r="M1583" t="s">
        <v>10</v>
      </c>
      <c r="O1583" s="3" t="str">
        <f t="shared" si="529"/>
        <v>E335</v>
      </c>
      <c r="P1583" s="4"/>
      <c r="Q1583" s="245">
        <f t="shared" si="525"/>
        <v>0</v>
      </c>
      <c r="S1583" s="243"/>
      <c r="T1583" s="243"/>
      <c r="V1583" s="243"/>
      <c r="W1583" s="243"/>
      <c r="Y1583" s="243"/>
    </row>
    <row r="1584" spans="1:25" outlineLevel="2" x14ac:dyDescent="0.25">
      <c r="A1584" s="3" t="s">
        <v>242</v>
      </c>
      <c r="B1584" s="3" t="str">
        <f t="shared" si="526"/>
        <v>E3351 HYD S/M/Tools, Snoq 1-2013-11</v>
      </c>
      <c r="C1584" s="3" t="s">
        <v>9</v>
      </c>
      <c r="D1584" s="3"/>
      <c r="E1584" s="256">
        <v>43799</v>
      </c>
      <c r="F1584" s="61">
        <v>818246.58000000007</v>
      </c>
      <c r="G1584" s="300">
        <v>1.32E-2</v>
      </c>
      <c r="H1584" s="62">
        <v>885.63</v>
      </c>
      <c r="I1584" s="276">
        <f t="shared" si="527"/>
        <v>823471.70000000007</v>
      </c>
      <c r="J1584" s="300">
        <v>1.32E-2</v>
      </c>
      <c r="K1584" s="61">
        <f t="shared" si="528"/>
        <v>905.81887000000006</v>
      </c>
      <c r="L1584" s="62">
        <f t="shared" si="520"/>
        <v>20.190000000000001</v>
      </c>
      <c r="M1584" t="s">
        <v>10</v>
      </c>
      <c r="O1584" s="3" t="str">
        <f t="shared" si="529"/>
        <v>E335</v>
      </c>
      <c r="P1584" s="4"/>
      <c r="Q1584" s="245">
        <f t="shared" si="525"/>
        <v>0</v>
      </c>
      <c r="S1584" s="243"/>
      <c r="T1584" s="243"/>
      <c r="V1584" s="243"/>
      <c r="W1584" s="243"/>
      <c r="Y1584" s="243"/>
    </row>
    <row r="1585" spans="1:25" outlineLevel="2" x14ac:dyDescent="0.25">
      <c r="A1585" s="3" t="s">
        <v>242</v>
      </c>
      <c r="B1585" s="3" t="str">
        <f t="shared" si="526"/>
        <v>E3351 HYD S/M/Tools, Snoq 1-2013-12</v>
      </c>
      <c r="C1585" s="3" t="s">
        <v>9</v>
      </c>
      <c r="D1585" s="3"/>
      <c r="E1585" s="256">
        <v>43830</v>
      </c>
      <c r="F1585" s="61">
        <v>823398.56</v>
      </c>
      <c r="G1585" s="300">
        <v>1.32E-2</v>
      </c>
      <c r="H1585" s="62">
        <v>902.9</v>
      </c>
      <c r="I1585" s="276">
        <f t="shared" si="527"/>
        <v>823471.70000000007</v>
      </c>
      <c r="J1585" s="300">
        <v>1.32E-2</v>
      </c>
      <c r="K1585" s="61">
        <f t="shared" si="528"/>
        <v>905.81887000000006</v>
      </c>
      <c r="L1585" s="62">
        <f t="shared" si="520"/>
        <v>2.92</v>
      </c>
      <c r="M1585" t="s">
        <v>10</v>
      </c>
      <c r="O1585" s="3" t="str">
        <f t="shared" si="529"/>
        <v>E335</v>
      </c>
      <c r="P1585" s="4"/>
      <c r="Q1585" s="245">
        <f t="shared" si="525"/>
        <v>0</v>
      </c>
      <c r="S1585" s="243"/>
      <c r="T1585" s="243"/>
      <c r="V1585" s="243"/>
      <c r="W1585" s="243"/>
      <c r="Y1585" s="243"/>
    </row>
    <row r="1586" spans="1:25" outlineLevel="2" x14ac:dyDescent="0.25">
      <c r="A1586" s="3" t="s">
        <v>242</v>
      </c>
      <c r="B1586" s="3" t="str">
        <f t="shared" si="526"/>
        <v>E3351 HYD S/M/Tools, Snoq 1-2013-1</v>
      </c>
      <c r="C1586" s="3" t="s">
        <v>9</v>
      </c>
      <c r="D1586" s="3"/>
      <c r="E1586" s="256">
        <v>43861</v>
      </c>
      <c r="F1586" s="61">
        <v>823398.56</v>
      </c>
      <c r="G1586" s="300">
        <v>1.32E-2</v>
      </c>
      <c r="H1586" s="62">
        <v>905.74</v>
      </c>
      <c r="I1586" s="276">
        <f t="shared" si="527"/>
        <v>823471.70000000007</v>
      </c>
      <c r="J1586" s="300">
        <v>1.32E-2</v>
      </c>
      <c r="K1586" s="61">
        <f t="shared" si="528"/>
        <v>905.81887000000006</v>
      </c>
      <c r="L1586" s="62">
        <f t="shared" si="520"/>
        <v>0.08</v>
      </c>
      <c r="M1586" t="s">
        <v>10</v>
      </c>
      <c r="O1586" s="3" t="str">
        <f t="shared" si="529"/>
        <v>E335</v>
      </c>
      <c r="P1586" s="4"/>
      <c r="Q1586" s="245">
        <f t="shared" si="525"/>
        <v>0</v>
      </c>
      <c r="S1586" s="243"/>
      <c r="T1586" s="243"/>
      <c r="V1586" s="243"/>
      <c r="W1586" s="243"/>
      <c r="Y1586" s="243"/>
    </row>
    <row r="1587" spans="1:25" outlineLevel="2" x14ac:dyDescent="0.25">
      <c r="A1587" s="3" t="s">
        <v>242</v>
      </c>
      <c r="B1587" s="3" t="str">
        <f t="shared" si="526"/>
        <v>E3351 HYD S/M/Tools, Snoq 1-2013-2</v>
      </c>
      <c r="C1587" s="3" t="s">
        <v>9</v>
      </c>
      <c r="D1587" s="3"/>
      <c r="E1587" s="256">
        <v>43889</v>
      </c>
      <c r="F1587" s="61">
        <v>823471.70000000007</v>
      </c>
      <c r="G1587" s="300">
        <v>1.32E-2</v>
      </c>
      <c r="H1587" s="62">
        <v>905.78</v>
      </c>
      <c r="I1587" s="276">
        <f t="shared" si="527"/>
        <v>823471.70000000007</v>
      </c>
      <c r="J1587" s="300">
        <v>1.32E-2</v>
      </c>
      <c r="K1587" s="61">
        <f t="shared" si="528"/>
        <v>905.81887000000006</v>
      </c>
      <c r="L1587" s="62">
        <f t="shared" si="520"/>
        <v>0.04</v>
      </c>
      <c r="M1587" t="s">
        <v>10</v>
      </c>
      <c r="O1587" s="3" t="str">
        <f t="shared" si="529"/>
        <v>E335</v>
      </c>
      <c r="P1587" s="4"/>
      <c r="Q1587" s="245">
        <f t="shared" si="525"/>
        <v>0</v>
      </c>
      <c r="S1587" s="243"/>
      <c r="T1587" s="243"/>
      <c r="V1587" s="243"/>
      <c r="W1587" s="243"/>
      <c r="Y1587" s="243"/>
    </row>
    <row r="1588" spans="1:25" outlineLevel="2" x14ac:dyDescent="0.25">
      <c r="A1588" s="3" t="s">
        <v>242</v>
      </c>
      <c r="B1588" s="3" t="str">
        <f t="shared" si="526"/>
        <v>E3351 HYD S/M/Tools, Snoq 1-2013-3</v>
      </c>
      <c r="C1588" s="3" t="s">
        <v>9</v>
      </c>
      <c r="D1588" s="3"/>
      <c r="E1588" s="256">
        <v>43921</v>
      </c>
      <c r="F1588" s="61">
        <v>823471.70000000007</v>
      </c>
      <c r="G1588" s="300">
        <v>1.32E-2</v>
      </c>
      <c r="H1588" s="62">
        <v>905.82</v>
      </c>
      <c r="I1588" s="276">
        <f t="shared" si="527"/>
        <v>823471.70000000007</v>
      </c>
      <c r="J1588" s="300">
        <v>1.32E-2</v>
      </c>
      <c r="K1588" s="61">
        <f t="shared" si="528"/>
        <v>905.81887000000006</v>
      </c>
      <c r="L1588" s="62">
        <f t="shared" si="520"/>
        <v>0</v>
      </c>
      <c r="M1588" t="s">
        <v>10</v>
      </c>
      <c r="O1588" s="3" t="str">
        <f t="shared" si="529"/>
        <v>E335</v>
      </c>
      <c r="P1588" s="4"/>
      <c r="Q1588" s="245">
        <f t="shared" si="525"/>
        <v>0</v>
      </c>
      <c r="S1588" s="243"/>
      <c r="T1588" s="243"/>
      <c r="V1588" s="243"/>
      <c r="W1588" s="243"/>
      <c r="Y1588" s="243"/>
    </row>
    <row r="1589" spans="1:25" outlineLevel="2" x14ac:dyDescent="0.25">
      <c r="A1589" s="3" t="s">
        <v>242</v>
      </c>
      <c r="B1589" s="3" t="str">
        <f t="shared" si="526"/>
        <v>E3351 HYD S/M/Tools, Snoq 1-2013-4</v>
      </c>
      <c r="C1589" s="3" t="s">
        <v>9</v>
      </c>
      <c r="D1589" s="3"/>
      <c r="E1589" s="256">
        <v>43951</v>
      </c>
      <c r="F1589" s="61">
        <v>823471.70000000007</v>
      </c>
      <c r="G1589" s="300">
        <v>1.32E-2</v>
      </c>
      <c r="H1589" s="62">
        <v>905.82</v>
      </c>
      <c r="I1589" s="276">
        <f t="shared" si="527"/>
        <v>823471.70000000007</v>
      </c>
      <c r="J1589" s="300">
        <v>1.32E-2</v>
      </c>
      <c r="K1589" s="61">
        <f t="shared" si="528"/>
        <v>905.81887000000006</v>
      </c>
      <c r="L1589" s="62">
        <f t="shared" si="520"/>
        <v>0</v>
      </c>
      <c r="M1589" t="s">
        <v>10</v>
      </c>
      <c r="O1589" s="3" t="str">
        <f t="shared" si="529"/>
        <v>E335</v>
      </c>
      <c r="P1589" s="4"/>
      <c r="Q1589" s="245">
        <f t="shared" si="525"/>
        <v>0</v>
      </c>
      <c r="S1589" s="243"/>
      <c r="T1589" s="243"/>
      <c r="V1589" s="243"/>
      <c r="W1589" s="243"/>
      <c r="Y1589" s="243"/>
    </row>
    <row r="1590" spans="1:25" outlineLevel="2" x14ac:dyDescent="0.25">
      <c r="A1590" s="3" t="s">
        <v>242</v>
      </c>
      <c r="B1590" s="3" t="str">
        <f t="shared" si="526"/>
        <v>E3351 HYD S/M/Tools, Snoq 1-2013-5</v>
      </c>
      <c r="C1590" s="3" t="s">
        <v>9</v>
      </c>
      <c r="D1590" s="3"/>
      <c r="E1590" s="256">
        <v>43982</v>
      </c>
      <c r="F1590" s="61">
        <v>823471.70000000007</v>
      </c>
      <c r="G1590" s="300">
        <v>1.32E-2</v>
      </c>
      <c r="H1590" s="62">
        <v>905.82</v>
      </c>
      <c r="I1590" s="276">
        <f t="shared" si="527"/>
        <v>823471.70000000007</v>
      </c>
      <c r="J1590" s="300">
        <v>1.32E-2</v>
      </c>
      <c r="K1590" s="61">
        <f t="shared" si="528"/>
        <v>905.81887000000006</v>
      </c>
      <c r="L1590" s="62">
        <f t="shared" si="520"/>
        <v>0</v>
      </c>
      <c r="M1590" t="s">
        <v>10</v>
      </c>
      <c r="O1590" s="3" t="str">
        <f t="shared" si="529"/>
        <v>E335</v>
      </c>
      <c r="P1590" s="4"/>
      <c r="Q1590" s="245">
        <f t="shared" si="525"/>
        <v>0</v>
      </c>
      <c r="S1590" s="243"/>
      <c r="T1590" s="243"/>
      <c r="V1590" s="243"/>
      <c r="W1590" s="243"/>
      <c r="Y1590" s="243"/>
    </row>
    <row r="1591" spans="1:25" outlineLevel="2" x14ac:dyDescent="0.25">
      <c r="A1591" s="3" t="s">
        <v>242</v>
      </c>
      <c r="B1591" s="3" t="str">
        <f t="shared" si="526"/>
        <v>E3351 HYD S/M/Tools, Snoq 1-2013-6</v>
      </c>
      <c r="C1591" s="3" t="s">
        <v>9</v>
      </c>
      <c r="D1591" s="3"/>
      <c r="E1591" s="256">
        <v>44012</v>
      </c>
      <c r="F1591" s="61">
        <v>823471.70000000007</v>
      </c>
      <c r="G1591" s="300">
        <v>1.32E-2</v>
      </c>
      <c r="H1591" s="62">
        <v>905.82</v>
      </c>
      <c r="I1591" s="276">
        <f t="shared" si="527"/>
        <v>823471.70000000007</v>
      </c>
      <c r="J1591" s="300">
        <v>1.32E-2</v>
      </c>
      <c r="K1591" s="61">
        <f t="shared" si="528"/>
        <v>905.81887000000006</v>
      </c>
      <c r="L1591" s="62">
        <f t="shared" si="520"/>
        <v>0</v>
      </c>
      <c r="M1591" t="s">
        <v>10</v>
      </c>
      <c r="O1591" s="3" t="str">
        <f t="shared" si="529"/>
        <v>E335</v>
      </c>
      <c r="P1591" s="4"/>
      <c r="Q1591" s="245">
        <f t="shared" si="525"/>
        <v>823471.70000000007</v>
      </c>
      <c r="S1591" s="243">
        <f>AVERAGE(F1580:F1591)-F1591</f>
        <v>-10942.970000000088</v>
      </c>
      <c r="T1591" s="243">
        <f>AVERAGE(I1580:I1591)-I1591</f>
        <v>0</v>
      </c>
      <c r="V1591" s="243"/>
      <c r="W1591" s="243"/>
      <c r="Y1591" s="243"/>
    </row>
    <row r="1592" spans="1:25" ht="15.75" outlineLevel="1" thickBot="1" x14ac:dyDescent="0.3">
      <c r="A1592" s="5" t="s">
        <v>243</v>
      </c>
      <c r="C1592" s="14" t="s">
        <v>153</v>
      </c>
      <c r="E1592" s="255" t="s">
        <v>5</v>
      </c>
      <c r="F1592" s="8"/>
      <c r="G1592" s="299"/>
      <c r="H1592" s="264">
        <f>SUBTOTAL(9,H1580:H1591)</f>
        <v>10708.05</v>
      </c>
      <c r="I1592" s="275"/>
      <c r="J1592" s="299"/>
      <c r="K1592" s="25">
        <f>SUBTOTAL(9,K1580:K1591)</f>
        <v>10869.826440000001</v>
      </c>
      <c r="L1592" s="264">
        <f>SUBTOTAL(9,L1580:L1591)</f>
        <v>161.79</v>
      </c>
      <c r="O1592" s="3" t="str">
        <f>LEFT(A1592,5)</f>
        <v>E3351</v>
      </c>
      <c r="P1592" s="4">
        <f>-L1592</f>
        <v>-161.79</v>
      </c>
      <c r="Q1592" s="245">
        <f t="shared" si="525"/>
        <v>0</v>
      </c>
      <c r="S1592" s="243"/>
    </row>
    <row r="1593" spans="1:25" ht="15.75" outlineLevel="2" thickTop="1" x14ac:dyDescent="0.25">
      <c r="A1593" s="3" t="s">
        <v>244</v>
      </c>
      <c r="B1593" s="3" t="str">
        <f t="shared" ref="B1593:B1604" si="530">CONCATENATE(A1593,"-",MONTH(E1593))</f>
        <v>E3351 HYD Sta Main Tool, Upper Bker-7</v>
      </c>
      <c r="C1593" s="3" t="s">
        <v>9</v>
      </c>
      <c r="D1593" s="3"/>
      <c r="E1593" s="256">
        <v>43676</v>
      </c>
      <c r="F1593" s="61">
        <v>803693.12</v>
      </c>
      <c r="G1593" s="300">
        <v>0.1036</v>
      </c>
      <c r="H1593" s="62">
        <v>6938.55</v>
      </c>
      <c r="I1593" s="276">
        <f t="shared" ref="I1593:I1604" si="531">VLOOKUP(CONCATENATE(A1593,"-6"),$B$8:$F$2996,5,FALSE)</f>
        <v>858665.8</v>
      </c>
      <c r="J1593" s="300">
        <v>0.1036</v>
      </c>
      <c r="K1593" s="59">
        <f t="shared" ref="K1593:K1604" si="532">I1593*J1593/12</f>
        <v>7413.1480733333337</v>
      </c>
      <c r="L1593" s="62">
        <f t="shared" si="520"/>
        <v>474.6</v>
      </c>
      <c r="M1593" t="s">
        <v>10</v>
      </c>
      <c r="O1593" s="3" t="str">
        <f t="shared" ref="O1593:O1604" si="533">LEFT(A1593,4)</f>
        <v>E335</v>
      </c>
      <c r="P1593" s="4"/>
      <c r="Q1593" s="245">
        <f t="shared" si="525"/>
        <v>0</v>
      </c>
      <c r="S1593" s="243"/>
      <c r="T1593" s="243"/>
      <c r="V1593" s="243"/>
      <c r="W1593" s="243"/>
      <c r="Y1593" s="243"/>
    </row>
    <row r="1594" spans="1:25" outlineLevel="2" x14ac:dyDescent="0.25">
      <c r="A1594" s="3" t="s">
        <v>244</v>
      </c>
      <c r="B1594" s="3" t="str">
        <f t="shared" si="530"/>
        <v>E3351 HYD Sta Main Tool, Upper Bker-8</v>
      </c>
      <c r="C1594" s="3" t="s">
        <v>9</v>
      </c>
      <c r="D1594" s="3"/>
      <c r="E1594" s="256">
        <v>43708</v>
      </c>
      <c r="F1594" s="61">
        <v>803693.12</v>
      </c>
      <c r="G1594" s="300">
        <v>0.1036</v>
      </c>
      <c r="H1594" s="62">
        <v>6938.55</v>
      </c>
      <c r="I1594" s="276">
        <f t="shared" si="531"/>
        <v>858665.8</v>
      </c>
      <c r="J1594" s="300">
        <v>0.1036</v>
      </c>
      <c r="K1594" s="61">
        <f t="shared" si="532"/>
        <v>7413.1480733333337</v>
      </c>
      <c r="L1594" s="62">
        <f t="shared" si="520"/>
        <v>474.6</v>
      </c>
      <c r="M1594" t="s">
        <v>10</v>
      </c>
      <c r="O1594" s="3" t="str">
        <f t="shared" si="533"/>
        <v>E335</v>
      </c>
      <c r="P1594" s="4"/>
      <c r="Q1594" s="245">
        <f t="shared" si="525"/>
        <v>0</v>
      </c>
      <c r="S1594" s="243"/>
      <c r="T1594" s="243"/>
      <c r="V1594" s="243"/>
      <c r="W1594" s="243"/>
      <c r="Y1594" s="243"/>
    </row>
    <row r="1595" spans="1:25" outlineLevel="2" x14ac:dyDescent="0.25">
      <c r="A1595" s="3" t="s">
        <v>244</v>
      </c>
      <c r="B1595" s="3" t="str">
        <f t="shared" si="530"/>
        <v>E3351 HYD Sta Main Tool, Upper Bker-9</v>
      </c>
      <c r="C1595" s="3" t="s">
        <v>9</v>
      </c>
      <c r="D1595" s="3"/>
      <c r="E1595" s="256">
        <v>43738</v>
      </c>
      <c r="F1595" s="61">
        <v>803693.12</v>
      </c>
      <c r="G1595" s="300">
        <v>0.1036</v>
      </c>
      <c r="H1595" s="62">
        <v>6938.55</v>
      </c>
      <c r="I1595" s="276">
        <f t="shared" si="531"/>
        <v>858665.8</v>
      </c>
      <c r="J1595" s="300">
        <v>0.1036</v>
      </c>
      <c r="K1595" s="61">
        <f t="shared" si="532"/>
        <v>7413.1480733333337</v>
      </c>
      <c r="L1595" s="62">
        <f t="shared" si="520"/>
        <v>474.6</v>
      </c>
      <c r="M1595" t="s">
        <v>10</v>
      </c>
      <c r="O1595" s="3" t="str">
        <f t="shared" si="533"/>
        <v>E335</v>
      </c>
      <c r="P1595" s="4"/>
      <c r="Q1595" s="245">
        <f t="shared" si="525"/>
        <v>0</v>
      </c>
      <c r="S1595" s="243"/>
      <c r="T1595" s="243"/>
      <c r="V1595" s="243"/>
      <c r="W1595" s="243"/>
      <c r="Y1595" s="243"/>
    </row>
    <row r="1596" spans="1:25" outlineLevel="2" x14ac:dyDescent="0.25">
      <c r="A1596" s="3" t="s">
        <v>244</v>
      </c>
      <c r="B1596" s="3" t="str">
        <f t="shared" si="530"/>
        <v>E3351 HYD Sta Main Tool, Upper Bker-10</v>
      </c>
      <c r="C1596" s="3" t="s">
        <v>9</v>
      </c>
      <c r="D1596" s="3"/>
      <c r="E1596" s="256">
        <v>43769</v>
      </c>
      <c r="F1596" s="61">
        <v>803693.12</v>
      </c>
      <c r="G1596" s="300">
        <v>0.1036</v>
      </c>
      <c r="H1596" s="62">
        <v>6938.55</v>
      </c>
      <c r="I1596" s="276">
        <f t="shared" si="531"/>
        <v>858665.8</v>
      </c>
      <c r="J1596" s="300">
        <v>0.1036</v>
      </c>
      <c r="K1596" s="61">
        <f t="shared" si="532"/>
        <v>7413.1480733333337</v>
      </c>
      <c r="L1596" s="62">
        <f t="shared" si="520"/>
        <v>474.6</v>
      </c>
      <c r="M1596" t="s">
        <v>10</v>
      </c>
      <c r="O1596" s="3" t="str">
        <f t="shared" si="533"/>
        <v>E335</v>
      </c>
      <c r="P1596" s="4"/>
      <c r="Q1596" s="245">
        <f t="shared" si="525"/>
        <v>0</v>
      </c>
      <c r="S1596" s="243"/>
      <c r="T1596" s="243"/>
      <c r="V1596" s="243"/>
      <c r="W1596" s="243"/>
      <c r="Y1596" s="243"/>
    </row>
    <row r="1597" spans="1:25" outlineLevel="2" x14ac:dyDescent="0.25">
      <c r="A1597" s="3" t="s">
        <v>244</v>
      </c>
      <c r="B1597" s="3" t="str">
        <f t="shared" si="530"/>
        <v>E3351 HYD Sta Main Tool, Upper Bker-11</v>
      </c>
      <c r="C1597" s="3" t="s">
        <v>9</v>
      </c>
      <c r="D1597" s="3"/>
      <c r="E1597" s="256">
        <v>43799</v>
      </c>
      <c r="F1597" s="61">
        <v>857225.22</v>
      </c>
      <c r="G1597" s="300">
        <v>0.1036</v>
      </c>
      <c r="H1597" s="62">
        <v>7169.63</v>
      </c>
      <c r="I1597" s="276">
        <f t="shared" si="531"/>
        <v>858665.8</v>
      </c>
      <c r="J1597" s="300">
        <v>0.1036</v>
      </c>
      <c r="K1597" s="61">
        <f t="shared" si="532"/>
        <v>7413.1480733333337</v>
      </c>
      <c r="L1597" s="62">
        <f t="shared" si="520"/>
        <v>243.52</v>
      </c>
      <c r="M1597" t="s">
        <v>10</v>
      </c>
      <c r="O1597" s="3" t="str">
        <f t="shared" si="533"/>
        <v>E335</v>
      </c>
      <c r="P1597" s="4"/>
      <c r="Q1597" s="245">
        <f t="shared" si="525"/>
        <v>0</v>
      </c>
      <c r="S1597" s="243"/>
      <c r="T1597" s="243"/>
      <c r="V1597" s="243"/>
      <c r="W1597" s="243"/>
      <c r="Y1597" s="243"/>
    </row>
    <row r="1598" spans="1:25" outlineLevel="2" x14ac:dyDescent="0.25">
      <c r="A1598" s="3" t="s">
        <v>244</v>
      </c>
      <c r="B1598" s="3" t="str">
        <f t="shared" si="530"/>
        <v>E3351 HYD Sta Main Tool, Upper Bker-12</v>
      </c>
      <c r="C1598" s="3" t="s">
        <v>9</v>
      </c>
      <c r="D1598" s="3"/>
      <c r="E1598" s="256">
        <v>43830</v>
      </c>
      <c r="F1598" s="61">
        <v>858665.8</v>
      </c>
      <c r="G1598" s="300">
        <v>0.1036</v>
      </c>
      <c r="H1598" s="62">
        <v>7406.93</v>
      </c>
      <c r="I1598" s="276">
        <f t="shared" si="531"/>
        <v>858665.8</v>
      </c>
      <c r="J1598" s="300">
        <v>0.1036</v>
      </c>
      <c r="K1598" s="61">
        <f t="shared" si="532"/>
        <v>7413.1480733333337</v>
      </c>
      <c r="L1598" s="62">
        <f t="shared" si="520"/>
        <v>6.22</v>
      </c>
      <c r="M1598" t="s">
        <v>10</v>
      </c>
      <c r="O1598" s="3" t="str">
        <f t="shared" si="533"/>
        <v>E335</v>
      </c>
      <c r="P1598" s="4"/>
      <c r="Q1598" s="245">
        <f t="shared" si="525"/>
        <v>0</v>
      </c>
      <c r="S1598" s="243"/>
      <c r="T1598" s="243"/>
      <c r="V1598" s="243"/>
      <c r="W1598" s="243"/>
      <c r="Y1598" s="243"/>
    </row>
    <row r="1599" spans="1:25" outlineLevel="2" x14ac:dyDescent="0.25">
      <c r="A1599" s="3" t="s">
        <v>244</v>
      </c>
      <c r="B1599" s="3" t="str">
        <f t="shared" si="530"/>
        <v>E3351 HYD Sta Main Tool, Upper Bker-1</v>
      </c>
      <c r="C1599" s="3" t="s">
        <v>9</v>
      </c>
      <c r="D1599" s="3"/>
      <c r="E1599" s="256">
        <v>43861</v>
      </c>
      <c r="F1599" s="61">
        <v>858665.8</v>
      </c>
      <c r="G1599" s="300">
        <v>0.1036</v>
      </c>
      <c r="H1599" s="62">
        <v>7413.1500000000005</v>
      </c>
      <c r="I1599" s="276">
        <f t="shared" si="531"/>
        <v>858665.8</v>
      </c>
      <c r="J1599" s="300">
        <v>0.1036</v>
      </c>
      <c r="K1599" s="61">
        <f t="shared" si="532"/>
        <v>7413.1480733333337</v>
      </c>
      <c r="L1599" s="62">
        <f t="shared" si="520"/>
        <v>0</v>
      </c>
      <c r="M1599" t="s">
        <v>10</v>
      </c>
      <c r="O1599" s="3" t="str">
        <f t="shared" si="533"/>
        <v>E335</v>
      </c>
      <c r="P1599" s="4"/>
      <c r="Q1599" s="245">
        <f t="shared" si="525"/>
        <v>0</v>
      </c>
      <c r="S1599" s="243"/>
      <c r="T1599" s="243"/>
      <c r="V1599" s="243"/>
      <c r="W1599" s="243"/>
      <c r="Y1599" s="243"/>
    </row>
    <row r="1600" spans="1:25" outlineLevel="2" x14ac:dyDescent="0.25">
      <c r="A1600" s="3" t="s">
        <v>244</v>
      </c>
      <c r="B1600" s="3" t="str">
        <f t="shared" si="530"/>
        <v>E3351 HYD Sta Main Tool, Upper Bker-2</v>
      </c>
      <c r="C1600" s="3" t="s">
        <v>9</v>
      </c>
      <c r="D1600" s="3"/>
      <c r="E1600" s="256">
        <v>43889</v>
      </c>
      <c r="F1600" s="61">
        <v>858665.8</v>
      </c>
      <c r="G1600" s="300">
        <v>0.1036</v>
      </c>
      <c r="H1600" s="62">
        <v>7413.1500000000005</v>
      </c>
      <c r="I1600" s="276">
        <f t="shared" si="531"/>
        <v>858665.8</v>
      </c>
      <c r="J1600" s="300">
        <v>0.1036</v>
      </c>
      <c r="K1600" s="61">
        <f t="shared" si="532"/>
        <v>7413.1480733333337</v>
      </c>
      <c r="L1600" s="62">
        <f t="shared" si="520"/>
        <v>0</v>
      </c>
      <c r="M1600" t="s">
        <v>10</v>
      </c>
      <c r="O1600" s="3" t="str">
        <f t="shared" si="533"/>
        <v>E335</v>
      </c>
      <c r="P1600" s="4"/>
      <c r="Q1600" s="245">
        <f t="shared" si="525"/>
        <v>0</v>
      </c>
      <c r="S1600" s="243"/>
      <c r="T1600" s="243"/>
      <c r="V1600" s="243"/>
      <c r="W1600" s="243"/>
      <c r="Y1600" s="243"/>
    </row>
    <row r="1601" spans="1:25" outlineLevel="2" x14ac:dyDescent="0.25">
      <c r="A1601" s="3" t="s">
        <v>244</v>
      </c>
      <c r="B1601" s="3" t="str">
        <f t="shared" si="530"/>
        <v>E3351 HYD Sta Main Tool, Upper Bker-3</v>
      </c>
      <c r="C1601" s="3" t="s">
        <v>9</v>
      </c>
      <c r="D1601" s="3"/>
      <c r="E1601" s="256">
        <v>43921</v>
      </c>
      <c r="F1601" s="61">
        <v>858665.8</v>
      </c>
      <c r="G1601" s="300">
        <v>0.1036</v>
      </c>
      <c r="H1601" s="62">
        <v>7413.1500000000005</v>
      </c>
      <c r="I1601" s="276">
        <f t="shared" si="531"/>
        <v>858665.8</v>
      </c>
      <c r="J1601" s="300">
        <v>0.1036</v>
      </c>
      <c r="K1601" s="61">
        <f t="shared" si="532"/>
        <v>7413.1480733333337</v>
      </c>
      <c r="L1601" s="62">
        <f t="shared" si="520"/>
        <v>0</v>
      </c>
      <c r="M1601" t="s">
        <v>10</v>
      </c>
      <c r="O1601" s="3" t="str">
        <f t="shared" si="533"/>
        <v>E335</v>
      </c>
      <c r="P1601" s="4"/>
      <c r="Q1601" s="245">
        <f t="shared" si="525"/>
        <v>0</v>
      </c>
      <c r="S1601" s="243"/>
      <c r="T1601" s="243"/>
      <c r="V1601" s="243"/>
      <c r="W1601" s="243"/>
      <c r="Y1601" s="243"/>
    </row>
    <row r="1602" spans="1:25" outlineLevel="2" x14ac:dyDescent="0.25">
      <c r="A1602" s="3" t="s">
        <v>244</v>
      </c>
      <c r="B1602" s="3" t="str">
        <f t="shared" si="530"/>
        <v>E3351 HYD Sta Main Tool, Upper Bker-4</v>
      </c>
      <c r="C1602" s="3" t="s">
        <v>9</v>
      </c>
      <c r="D1602" s="3"/>
      <c r="E1602" s="256">
        <v>43951</v>
      </c>
      <c r="F1602" s="61">
        <v>858665.8</v>
      </c>
      <c r="G1602" s="300">
        <v>0.1036</v>
      </c>
      <c r="H1602" s="62">
        <v>7413.1500000000005</v>
      </c>
      <c r="I1602" s="276">
        <f t="shared" si="531"/>
        <v>858665.8</v>
      </c>
      <c r="J1602" s="300">
        <v>0.1036</v>
      </c>
      <c r="K1602" s="61">
        <f t="shared" si="532"/>
        <v>7413.1480733333337</v>
      </c>
      <c r="L1602" s="62">
        <f t="shared" si="520"/>
        <v>0</v>
      </c>
      <c r="M1602" t="s">
        <v>10</v>
      </c>
      <c r="O1602" s="3" t="str">
        <f t="shared" si="533"/>
        <v>E335</v>
      </c>
      <c r="P1602" s="4"/>
      <c r="Q1602" s="245">
        <f t="shared" si="525"/>
        <v>0</v>
      </c>
      <c r="S1602" s="243"/>
      <c r="T1602" s="243"/>
      <c r="V1602" s="243"/>
      <c r="W1602" s="243"/>
      <c r="Y1602" s="243"/>
    </row>
    <row r="1603" spans="1:25" outlineLevel="2" x14ac:dyDescent="0.25">
      <c r="A1603" s="3" t="s">
        <v>244</v>
      </c>
      <c r="B1603" s="3" t="str">
        <f t="shared" si="530"/>
        <v>E3351 HYD Sta Main Tool, Upper Bker-5</v>
      </c>
      <c r="C1603" s="3" t="s">
        <v>9</v>
      </c>
      <c r="D1603" s="3"/>
      <c r="E1603" s="256">
        <v>43982</v>
      </c>
      <c r="F1603" s="61">
        <v>858665.8</v>
      </c>
      <c r="G1603" s="300">
        <v>0.1036</v>
      </c>
      <c r="H1603" s="62">
        <v>7413.1500000000005</v>
      </c>
      <c r="I1603" s="276">
        <f t="shared" si="531"/>
        <v>858665.8</v>
      </c>
      <c r="J1603" s="300">
        <v>0.1036</v>
      </c>
      <c r="K1603" s="61">
        <f t="shared" si="532"/>
        <v>7413.1480733333337</v>
      </c>
      <c r="L1603" s="62">
        <f t="shared" si="520"/>
        <v>0</v>
      </c>
      <c r="M1603" t="s">
        <v>10</v>
      </c>
      <c r="O1603" s="3" t="str">
        <f t="shared" si="533"/>
        <v>E335</v>
      </c>
      <c r="P1603" s="4"/>
      <c r="Q1603" s="245">
        <f t="shared" si="525"/>
        <v>0</v>
      </c>
      <c r="S1603" s="243"/>
      <c r="T1603" s="243"/>
      <c r="V1603" s="243"/>
      <c r="W1603" s="243"/>
      <c r="Y1603" s="243"/>
    </row>
    <row r="1604" spans="1:25" outlineLevel="2" x14ac:dyDescent="0.25">
      <c r="A1604" s="3" t="s">
        <v>244</v>
      </c>
      <c r="B1604" s="3" t="str">
        <f t="shared" si="530"/>
        <v>E3351 HYD Sta Main Tool, Upper Bker-6</v>
      </c>
      <c r="C1604" s="3" t="s">
        <v>9</v>
      </c>
      <c r="D1604" s="3"/>
      <c r="E1604" s="256">
        <v>44012</v>
      </c>
      <c r="F1604" s="61">
        <v>858665.8</v>
      </c>
      <c r="G1604" s="300">
        <v>0.1036</v>
      </c>
      <c r="H1604" s="62">
        <v>7413.1500000000005</v>
      </c>
      <c r="I1604" s="276">
        <f t="shared" si="531"/>
        <v>858665.8</v>
      </c>
      <c r="J1604" s="300">
        <v>0.1036</v>
      </c>
      <c r="K1604" s="61">
        <f t="shared" si="532"/>
        <v>7413.1480733333337</v>
      </c>
      <c r="L1604" s="62">
        <f t="shared" si="520"/>
        <v>0</v>
      </c>
      <c r="M1604" t="s">
        <v>10</v>
      </c>
      <c r="O1604" s="3" t="str">
        <f t="shared" si="533"/>
        <v>E335</v>
      </c>
      <c r="P1604" s="4"/>
      <c r="Q1604" s="245">
        <f t="shared" si="525"/>
        <v>858665.8</v>
      </c>
      <c r="S1604" s="243">
        <f>AVERAGE(F1593:F1604)-F1604</f>
        <v>-18444.275000000023</v>
      </c>
      <c r="T1604" s="243">
        <f>AVERAGE(I1593:I1604)-I1604</f>
        <v>0</v>
      </c>
      <c r="V1604" s="243"/>
      <c r="W1604" s="243"/>
      <c r="Y1604" s="243"/>
    </row>
    <row r="1605" spans="1:25" ht="15.75" outlineLevel="1" thickBot="1" x14ac:dyDescent="0.3">
      <c r="A1605" s="5" t="s">
        <v>245</v>
      </c>
      <c r="C1605" s="14" t="s">
        <v>153</v>
      </c>
      <c r="E1605" s="255" t="s">
        <v>5</v>
      </c>
      <c r="F1605" s="8"/>
      <c r="G1605" s="299"/>
      <c r="H1605" s="264">
        <f>SUBTOTAL(9,H1593:H1604)</f>
        <v>86809.659999999989</v>
      </c>
      <c r="I1605" s="275"/>
      <c r="J1605" s="299"/>
      <c r="K1605" s="25">
        <f>SUBTOTAL(9,K1593:K1604)</f>
        <v>88957.776879999976</v>
      </c>
      <c r="L1605" s="264">
        <f>SUBTOTAL(9,L1593:L1604)</f>
        <v>2148.14</v>
      </c>
      <c r="O1605" s="3" t="str">
        <f>LEFT(A1605,5)</f>
        <v>E3351</v>
      </c>
      <c r="P1605" s="4">
        <f>-L1605</f>
        <v>-2148.14</v>
      </c>
      <c r="Q1605" s="245">
        <f t="shared" si="525"/>
        <v>0</v>
      </c>
      <c r="S1605" s="243"/>
    </row>
    <row r="1606" spans="1:25" ht="15.75" outlineLevel="2" thickTop="1" x14ac:dyDescent="0.25">
      <c r="A1606" s="3" t="s">
        <v>246</v>
      </c>
      <c r="B1606" s="3" t="str">
        <f t="shared" ref="B1606:B1617" si="534">CONCATENATE(A1606,"-",MONTH(E1606))</f>
        <v>E3351 HYD Sta Main Tools, LB-2013-7</v>
      </c>
      <c r="C1606" s="3" t="s">
        <v>9</v>
      </c>
      <c r="D1606" s="3"/>
      <c r="E1606" s="256">
        <v>43676</v>
      </c>
      <c r="F1606" s="61">
        <v>66683.86</v>
      </c>
      <c r="G1606" s="300">
        <v>1.77E-2</v>
      </c>
      <c r="H1606" s="62">
        <v>98.36</v>
      </c>
      <c r="I1606" s="276">
        <f t="shared" ref="I1606:I1617" si="535">VLOOKUP(CONCATENATE(A1606,"-6"),$B$8:$F$2996,5,FALSE)</f>
        <v>66683.86</v>
      </c>
      <c r="J1606" s="300">
        <v>1.77E-2</v>
      </c>
      <c r="K1606" s="59">
        <f t="shared" ref="K1606:K1617" si="536">I1606*J1606/12</f>
        <v>98.358693500000001</v>
      </c>
      <c r="L1606" s="62">
        <f t="shared" si="520"/>
        <v>0</v>
      </c>
      <c r="M1606" t="s">
        <v>10</v>
      </c>
      <c r="O1606" s="3" t="str">
        <f t="shared" ref="O1606:O1617" si="537">LEFT(A1606,4)</f>
        <v>E335</v>
      </c>
      <c r="P1606" s="4"/>
      <c r="Q1606" s="245">
        <f t="shared" si="525"/>
        <v>0</v>
      </c>
      <c r="S1606" s="243"/>
      <c r="T1606" s="243"/>
      <c r="V1606" s="243"/>
      <c r="W1606" s="243"/>
      <c r="Y1606" s="243"/>
    </row>
    <row r="1607" spans="1:25" outlineLevel="2" x14ac:dyDescent="0.25">
      <c r="A1607" s="3" t="s">
        <v>246</v>
      </c>
      <c r="B1607" s="3" t="str">
        <f t="shared" si="534"/>
        <v>E3351 HYD Sta Main Tools, LB-2013-8</v>
      </c>
      <c r="C1607" s="3" t="s">
        <v>9</v>
      </c>
      <c r="D1607" s="3"/>
      <c r="E1607" s="256">
        <v>43708</v>
      </c>
      <c r="F1607" s="61">
        <v>66683.86</v>
      </c>
      <c r="G1607" s="300">
        <v>1.77E-2</v>
      </c>
      <c r="H1607" s="62">
        <v>98.36</v>
      </c>
      <c r="I1607" s="276">
        <f t="shared" si="535"/>
        <v>66683.86</v>
      </c>
      <c r="J1607" s="300">
        <v>1.77E-2</v>
      </c>
      <c r="K1607" s="61">
        <f t="shared" si="536"/>
        <v>98.358693500000001</v>
      </c>
      <c r="L1607" s="62">
        <f t="shared" si="520"/>
        <v>0</v>
      </c>
      <c r="M1607" t="s">
        <v>10</v>
      </c>
      <c r="O1607" s="3" t="str">
        <f t="shared" si="537"/>
        <v>E335</v>
      </c>
      <c r="P1607" s="4"/>
      <c r="Q1607" s="245">
        <f t="shared" si="525"/>
        <v>0</v>
      </c>
      <c r="S1607" s="243"/>
      <c r="T1607" s="243"/>
      <c r="V1607" s="243"/>
      <c r="W1607" s="243"/>
      <c r="Y1607" s="243"/>
    </row>
    <row r="1608" spans="1:25" outlineLevel="2" x14ac:dyDescent="0.25">
      <c r="A1608" s="3" t="s">
        <v>246</v>
      </c>
      <c r="B1608" s="3" t="str">
        <f t="shared" si="534"/>
        <v>E3351 HYD Sta Main Tools, LB-2013-9</v>
      </c>
      <c r="C1608" s="3" t="s">
        <v>9</v>
      </c>
      <c r="D1608" s="3"/>
      <c r="E1608" s="256">
        <v>43738</v>
      </c>
      <c r="F1608" s="61">
        <v>66683.86</v>
      </c>
      <c r="G1608" s="300">
        <v>1.77E-2</v>
      </c>
      <c r="H1608" s="62">
        <v>98.36</v>
      </c>
      <c r="I1608" s="276">
        <f t="shared" si="535"/>
        <v>66683.86</v>
      </c>
      <c r="J1608" s="300">
        <v>1.77E-2</v>
      </c>
      <c r="K1608" s="61">
        <f t="shared" si="536"/>
        <v>98.358693500000001</v>
      </c>
      <c r="L1608" s="62">
        <f t="shared" si="520"/>
        <v>0</v>
      </c>
      <c r="M1608" t="s">
        <v>10</v>
      </c>
      <c r="O1608" s="3" t="str">
        <f t="shared" si="537"/>
        <v>E335</v>
      </c>
      <c r="P1608" s="4"/>
      <c r="Q1608" s="245">
        <f t="shared" si="525"/>
        <v>0</v>
      </c>
      <c r="S1608" s="243"/>
      <c r="T1608" s="243"/>
      <c r="V1608" s="243"/>
      <c r="W1608" s="243"/>
      <c r="Y1608" s="243"/>
    </row>
    <row r="1609" spans="1:25" outlineLevel="2" x14ac:dyDescent="0.25">
      <c r="A1609" s="3" t="s">
        <v>246</v>
      </c>
      <c r="B1609" s="3" t="str">
        <f t="shared" si="534"/>
        <v>E3351 HYD Sta Main Tools, LB-2013-10</v>
      </c>
      <c r="C1609" s="3" t="s">
        <v>9</v>
      </c>
      <c r="D1609" s="3"/>
      <c r="E1609" s="256">
        <v>43769</v>
      </c>
      <c r="F1609" s="61">
        <v>66683.86</v>
      </c>
      <c r="G1609" s="300">
        <v>1.77E-2</v>
      </c>
      <c r="H1609" s="62">
        <v>98.36</v>
      </c>
      <c r="I1609" s="276">
        <f t="shared" si="535"/>
        <v>66683.86</v>
      </c>
      <c r="J1609" s="300">
        <v>1.77E-2</v>
      </c>
      <c r="K1609" s="61">
        <f t="shared" si="536"/>
        <v>98.358693500000001</v>
      </c>
      <c r="L1609" s="62">
        <f t="shared" si="520"/>
        <v>0</v>
      </c>
      <c r="M1609" t="s">
        <v>10</v>
      </c>
      <c r="O1609" s="3" t="str">
        <f t="shared" si="537"/>
        <v>E335</v>
      </c>
      <c r="P1609" s="4"/>
      <c r="Q1609" s="245">
        <f t="shared" si="525"/>
        <v>0</v>
      </c>
      <c r="S1609" s="243"/>
      <c r="T1609" s="243"/>
      <c r="V1609" s="243"/>
      <c r="W1609" s="243"/>
      <c r="Y1609" s="243"/>
    </row>
    <row r="1610" spans="1:25" outlineLevel="2" x14ac:dyDescent="0.25">
      <c r="A1610" s="3" t="s">
        <v>246</v>
      </c>
      <c r="B1610" s="3" t="str">
        <f t="shared" si="534"/>
        <v>E3351 HYD Sta Main Tools, LB-2013-11</v>
      </c>
      <c r="C1610" s="3" t="s">
        <v>9</v>
      </c>
      <c r="D1610" s="3"/>
      <c r="E1610" s="256">
        <v>43799</v>
      </c>
      <c r="F1610" s="61">
        <v>66683.86</v>
      </c>
      <c r="G1610" s="300">
        <v>1.77E-2</v>
      </c>
      <c r="H1610" s="62">
        <v>98.36</v>
      </c>
      <c r="I1610" s="276">
        <f t="shared" si="535"/>
        <v>66683.86</v>
      </c>
      <c r="J1610" s="300">
        <v>1.77E-2</v>
      </c>
      <c r="K1610" s="61">
        <f t="shared" si="536"/>
        <v>98.358693500000001</v>
      </c>
      <c r="L1610" s="62">
        <f t="shared" si="520"/>
        <v>0</v>
      </c>
      <c r="M1610" t="s">
        <v>10</v>
      </c>
      <c r="O1610" s="3" t="str">
        <f t="shared" si="537"/>
        <v>E335</v>
      </c>
      <c r="P1610" s="4"/>
      <c r="Q1610" s="245">
        <f t="shared" si="525"/>
        <v>0</v>
      </c>
      <c r="S1610" s="243"/>
      <c r="T1610" s="243"/>
      <c r="V1610" s="243"/>
      <c r="W1610" s="243"/>
      <c r="Y1610" s="243"/>
    </row>
    <row r="1611" spans="1:25" outlineLevel="2" x14ac:dyDescent="0.25">
      <c r="A1611" s="3" t="s">
        <v>246</v>
      </c>
      <c r="B1611" s="3" t="str">
        <f t="shared" si="534"/>
        <v>E3351 HYD Sta Main Tools, LB-2013-12</v>
      </c>
      <c r="C1611" s="3" t="s">
        <v>9</v>
      </c>
      <c r="D1611" s="3"/>
      <c r="E1611" s="256">
        <v>43830</v>
      </c>
      <c r="F1611" s="61">
        <v>66683.86</v>
      </c>
      <c r="G1611" s="300">
        <v>1.77E-2</v>
      </c>
      <c r="H1611" s="62">
        <v>98.36</v>
      </c>
      <c r="I1611" s="276">
        <f t="shared" si="535"/>
        <v>66683.86</v>
      </c>
      <c r="J1611" s="300">
        <v>1.77E-2</v>
      </c>
      <c r="K1611" s="61">
        <f t="shared" si="536"/>
        <v>98.358693500000001</v>
      </c>
      <c r="L1611" s="62">
        <f t="shared" si="520"/>
        <v>0</v>
      </c>
      <c r="M1611" t="s">
        <v>10</v>
      </c>
      <c r="O1611" s="3" t="str">
        <f t="shared" si="537"/>
        <v>E335</v>
      </c>
      <c r="P1611" s="4"/>
      <c r="Q1611" s="245">
        <f t="shared" si="525"/>
        <v>0</v>
      </c>
      <c r="S1611" s="243"/>
      <c r="T1611" s="243"/>
      <c r="V1611" s="243"/>
      <c r="W1611" s="243"/>
      <c r="Y1611" s="243"/>
    </row>
    <row r="1612" spans="1:25" outlineLevel="2" x14ac:dyDescent="0.25">
      <c r="A1612" s="3" t="s">
        <v>246</v>
      </c>
      <c r="B1612" s="3" t="str">
        <f t="shared" si="534"/>
        <v>E3351 HYD Sta Main Tools, LB-2013-1</v>
      </c>
      <c r="C1612" s="3" t="s">
        <v>9</v>
      </c>
      <c r="D1612" s="3"/>
      <c r="E1612" s="256">
        <v>43861</v>
      </c>
      <c r="F1612" s="61">
        <v>66683.86</v>
      </c>
      <c r="G1612" s="300">
        <v>1.77E-2</v>
      </c>
      <c r="H1612" s="62">
        <v>98.36</v>
      </c>
      <c r="I1612" s="276">
        <f t="shared" si="535"/>
        <v>66683.86</v>
      </c>
      <c r="J1612" s="300">
        <v>1.77E-2</v>
      </c>
      <c r="K1612" s="61">
        <f t="shared" si="536"/>
        <v>98.358693500000001</v>
      </c>
      <c r="L1612" s="62">
        <f t="shared" si="520"/>
        <v>0</v>
      </c>
      <c r="M1612" t="s">
        <v>10</v>
      </c>
      <c r="O1612" s="3" t="str">
        <f t="shared" si="537"/>
        <v>E335</v>
      </c>
      <c r="P1612" s="4"/>
      <c r="Q1612" s="245">
        <f t="shared" si="525"/>
        <v>0</v>
      </c>
      <c r="S1612" s="243"/>
      <c r="T1612" s="243"/>
      <c r="V1612" s="243"/>
      <c r="W1612" s="243"/>
      <c r="Y1612" s="243"/>
    </row>
    <row r="1613" spans="1:25" outlineLevel="2" x14ac:dyDescent="0.25">
      <c r="A1613" s="3" t="s">
        <v>246</v>
      </c>
      <c r="B1613" s="3" t="str">
        <f t="shared" si="534"/>
        <v>E3351 HYD Sta Main Tools, LB-2013-2</v>
      </c>
      <c r="C1613" s="3" t="s">
        <v>9</v>
      </c>
      <c r="D1613" s="3"/>
      <c r="E1613" s="256">
        <v>43889</v>
      </c>
      <c r="F1613" s="61">
        <v>66683.86</v>
      </c>
      <c r="G1613" s="300">
        <v>1.77E-2</v>
      </c>
      <c r="H1613" s="62">
        <v>98.36</v>
      </c>
      <c r="I1613" s="276">
        <f t="shared" si="535"/>
        <v>66683.86</v>
      </c>
      <c r="J1613" s="300">
        <v>1.77E-2</v>
      </c>
      <c r="K1613" s="61">
        <f t="shared" si="536"/>
        <v>98.358693500000001</v>
      </c>
      <c r="L1613" s="62">
        <f t="shared" si="520"/>
        <v>0</v>
      </c>
      <c r="M1613" t="s">
        <v>10</v>
      </c>
      <c r="O1613" s="3" t="str">
        <f t="shared" si="537"/>
        <v>E335</v>
      </c>
      <c r="P1613" s="4"/>
      <c r="Q1613" s="245">
        <f t="shared" si="525"/>
        <v>0</v>
      </c>
      <c r="S1613" s="243"/>
      <c r="T1613" s="243"/>
      <c r="V1613" s="243"/>
      <c r="W1613" s="243"/>
      <c r="Y1613" s="243"/>
    </row>
    <row r="1614" spans="1:25" outlineLevel="2" x14ac:dyDescent="0.25">
      <c r="A1614" s="3" t="s">
        <v>246</v>
      </c>
      <c r="B1614" s="3" t="str">
        <f t="shared" si="534"/>
        <v>E3351 HYD Sta Main Tools, LB-2013-3</v>
      </c>
      <c r="C1614" s="3" t="s">
        <v>9</v>
      </c>
      <c r="D1614" s="3"/>
      <c r="E1614" s="256">
        <v>43921</v>
      </c>
      <c r="F1614" s="61">
        <v>66683.86</v>
      </c>
      <c r="G1614" s="300">
        <v>1.77E-2</v>
      </c>
      <c r="H1614" s="62">
        <v>98.36</v>
      </c>
      <c r="I1614" s="276">
        <f t="shared" si="535"/>
        <v>66683.86</v>
      </c>
      <c r="J1614" s="300">
        <v>1.77E-2</v>
      </c>
      <c r="K1614" s="61">
        <f t="shared" si="536"/>
        <v>98.358693500000001</v>
      </c>
      <c r="L1614" s="62">
        <f t="shared" si="520"/>
        <v>0</v>
      </c>
      <c r="M1614" t="s">
        <v>10</v>
      </c>
      <c r="O1614" s="3" t="str">
        <f t="shared" si="537"/>
        <v>E335</v>
      </c>
      <c r="P1614" s="4"/>
      <c r="Q1614" s="245">
        <f t="shared" si="525"/>
        <v>0</v>
      </c>
      <c r="S1614" s="243"/>
      <c r="T1614" s="243"/>
      <c r="V1614" s="243"/>
      <c r="W1614" s="243"/>
      <c r="Y1614" s="243"/>
    </row>
    <row r="1615" spans="1:25" outlineLevel="2" x14ac:dyDescent="0.25">
      <c r="A1615" s="3" t="s">
        <v>246</v>
      </c>
      <c r="B1615" s="3" t="str">
        <f t="shared" si="534"/>
        <v>E3351 HYD Sta Main Tools, LB-2013-4</v>
      </c>
      <c r="C1615" s="3" t="s">
        <v>9</v>
      </c>
      <c r="D1615" s="3"/>
      <c r="E1615" s="256">
        <v>43951</v>
      </c>
      <c r="F1615" s="61">
        <v>66683.86</v>
      </c>
      <c r="G1615" s="300">
        <v>1.77E-2</v>
      </c>
      <c r="H1615" s="62">
        <v>98.36</v>
      </c>
      <c r="I1615" s="276">
        <f t="shared" si="535"/>
        <v>66683.86</v>
      </c>
      <c r="J1615" s="300">
        <v>1.77E-2</v>
      </c>
      <c r="K1615" s="61">
        <f t="shared" si="536"/>
        <v>98.358693500000001</v>
      </c>
      <c r="L1615" s="62">
        <f t="shared" si="520"/>
        <v>0</v>
      </c>
      <c r="M1615" t="s">
        <v>10</v>
      </c>
      <c r="O1615" s="3" t="str">
        <f t="shared" si="537"/>
        <v>E335</v>
      </c>
      <c r="P1615" s="4"/>
      <c r="Q1615" s="245">
        <f t="shared" si="525"/>
        <v>0</v>
      </c>
      <c r="S1615" s="243"/>
      <c r="T1615" s="243"/>
      <c r="V1615" s="243"/>
      <c r="W1615" s="243"/>
      <c r="Y1615" s="243"/>
    </row>
    <row r="1616" spans="1:25" outlineLevel="2" x14ac:dyDescent="0.25">
      <c r="A1616" s="3" t="s">
        <v>246</v>
      </c>
      <c r="B1616" s="3" t="str">
        <f t="shared" si="534"/>
        <v>E3351 HYD Sta Main Tools, LB-2013-5</v>
      </c>
      <c r="C1616" s="3" t="s">
        <v>9</v>
      </c>
      <c r="D1616" s="3"/>
      <c r="E1616" s="256">
        <v>43982</v>
      </c>
      <c r="F1616" s="61">
        <v>66683.86</v>
      </c>
      <c r="G1616" s="300">
        <v>1.77E-2</v>
      </c>
      <c r="H1616" s="62">
        <v>98.36</v>
      </c>
      <c r="I1616" s="276">
        <f t="shared" si="535"/>
        <v>66683.86</v>
      </c>
      <c r="J1616" s="300">
        <v>1.77E-2</v>
      </c>
      <c r="K1616" s="61">
        <f t="shared" si="536"/>
        <v>98.358693500000001</v>
      </c>
      <c r="L1616" s="62">
        <f t="shared" si="520"/>
        <v>0</v>
      </c>
      <c r="M1616" t="s">
        <v>10</v>
      </c>
      <c r="O1616" s="3" t="str">
        <f t="shared" si="537"/>
        <v>E335</v>
      </c>
      <c r="P1616" s="4"/>
      <c r="Q1616" s="245">
        <f t="shared" si="525"/>
        <v>0</v>
      </c>
      <c r="S1616" s="243"/>
      <c r="T1616" s="243"/>
      <c r="V1616" s="243"/>
      <c r="W1616" s="243"/>
      <c r="Y1616" s="243"/>
    </row>
    <row r="1617" spans="1:25" outlineLevel="2" x14ac:dyDescent="0.25">
      <c r="A1617" s="3" t="s">
        <v>246</v>
      </c>
      <c r="B1617" s="3" t="str">
        <f t="shared" si="534"/>
        <v>E3351 HYD Sta Main Tools, LB-2013-6</v>
      </c>
      <c r="C1617" s="3" t="s">
        <v>9</v>
      </c>
      <c r="D1617" s="3"/>
      <c r="E1617" s="256">
        <v>44012</v>
      </c>
      <c r="F1617" s="61">
        <v>66683.86</v>
      </c>
      <c r="G1617" s="300">
        <v>1.77E-2</v>
      </c>
      <c r="H1617" s="62">
        <v>98.36</v>
      </c>
      <c r="I1617" s="276">
        <f t="shared" si="535"/>
        <v>66683.86</v>
      </c>
      <c r="J1617" s="300">
        <v>1.77E-2</v>
      </c>
      <c r="K1617" s="61">
        <f t="shared" si="536"/>
        <v>98.358693500000001</v>
      </c>
      <c r="L1617" s="62">
        <f t="shared" si="520"/>
        <v>0</v>
      </c>
      <c r="M1617" t="s">
        <v>10</v>
      </c>
      <c r="O1617" s="3" t="str">
        <f t="shared" si="537"/>
        <v>E335</v>
      </c>
      <c r="P1617" s="4"/>
      <c r="Q1617" s="245">
        <f t="shared" si="525"/>
        <v>66683.86</v>
      </c>
      <c r="S1617" s="243">
        <f>AVERAGE(F1606:F1617)-F1617</f>
        <v>0</v>
      </c>
      <c r="T1617" s="243">
        <f>AVERAGE(I1606:I1617)-I1617</f>
        <v>0</v>
      </c>
      <c r="V1617" s="243"/>
      <c r="W1617" s="243"/>
      <c r="Y1617" s="243"/>
    </row>
    <row r="1618" spans="1:25" ht="15.75" outlineLevel="1" thickBot="1" x14ac:dyDescent="0.3">
      <c r="A1618" s="5" t="s">
        <v>247</v>
      </c>
      <c r="C1618" s="14" t="s">
        <v>153</v>
      </c>
      <c r="E1618" s="255" t="s">
        <v>5</v>
      </c>
      <c r="F1618" s="8"/>
      <c r="G1618" s="299"/>
      <c r="H1618" s="264">
        <f>SUBTOTAL(9,H1606:H1617)</f>
        <v>1180.32</v>
      </c>
      <c r="I1618" s="275"/>
      <c r="J1618" s="299"/>
      <c r="K1618" s="25">
        <f>SUBTOTAL(9,K1606:K1617)</f>
        <v>1180.304322</v>
      </c>
      <c r="L1618" s="264">
        <f>SUBTOTAL(9,L1606:L1617)</f>
        <v>0</v>
      </c>
      <c r="O1618" s="3" t="str">
        <f>LEFT(A1618,5)</f>
        <v>E3351</v>
      </c>
      <c r="P1618" s="4">
        <f>-L1618</f>
        <v>0</v>
      </c>
      <c r="Q1618" s="245">
        <f t="shared" si="525"/>
        <v>0</v>
      </c>
      <c r="S1618" s="243"/>
    </row>
    <row r="1619" spans="1:25" ht="15.75" outlineLevel="2" thickTop="1" x14ac:dyDescent="0.25">
      <c r="A1619" s="3" t="s">
        <v>248</v>
      </c>
      <c r="B1619" s="3" t="str">
        <f t="shared" ref="B1619:B1630" si="538">CONCATENATE(A1619,"-",MONTH(E1619))</f>
        <v>E3351 HYD Sta Main Tools, Lwer Bker-7</v>
      </c>
      <c r="C1619" s="3" t="s">
        <v>9</v>
      </c>
      <c r="D1619" s="3"/>
      <c r="E1619" s="256">
        <v>43676</v>
      </c>
      <c r="F1619" s="61">
        <v>1219782.8</v>
      </c>
      <c r="G1619" s="300">
        <v>1.77E-2</v>
      </c>
      <c r="H1619" s="62">
        <v>1799.18</v>
      </c>
      <c r="I1619" s="276">
        <f t="shared" ref="I1619:I1630" si="539">VLOOKUP(CONCATENATE(A1619,"-6"),$B$8:$F$2996,5,FALSE)</f>
        <v>1281126.99</v>
      </c>
      <c r="J1619" s="300">
        <v>1.77E-2</v>
      </c>
      <c r="K1619" s="59">
        <f t="shared" ref="K1619:K1630" si="540">I1619*J1619/12</f>
        <v>1889.66231025</v>
      </c>
      <c r="L1619" s="62">
        <f t="shared" si="520"/>
        <v>90.48</v>
      </c>
      <c r="M1619" t="s">
        <v>10</v>
      </c>
      <c r="O1619" s="3" t="str">
        <f t="shared" ref="O1619:O1630" si="541">LEFT(A1619,4)</f>
        <v>E335</v>
      </c>
      <c r="P1619" s="4"/>
      <c r="Q1619" s="245">
        <f t="shared" si="525"/>
        <v>0</v>
      </c>
      <c r="S1619" s="243"/>
      <c r="T1619" s="243"/>
      <c r="V1619" s="243"/>
      <c r="W1619" s="243"/>
      <c r="Y1619" s="243"/>
    </row>
    <row r="1620" spans="1:25" outlineLevel="2" x14ac:dyDescent="0.25">
      <c r="A1620" s="3" t="s">
        <v>248</v>
      </c>
      <c r="B1620" s="3" t="str">
        <f t="shared" si="538"/>
        <v>E3351 HYD Sta Main Tools, Lwer Bker-8</v>
      </c>
      <c r="C1620" s="3" t="s">
        <v>9</v>
      </c>
      <c r="D1620" s="3"/>
      <c r="E1620" s="256">
        <v>43708</v>
      </c>
      <c r="F1620" s="61">
        <v>1243498.8900000001</v>
      </c>
      <c r="G1620" s="300">
        <v>1.77E-2</v>
      </c>
      <c r="H1620" s="62">
        <v>1816.67</v>
      </c>
      <c r="I1620" s="276">
        <f t="shared" si="539"/>
        <v>1281126.99</v>
      </c>
      <c r="J1620" s="300">
        <v>1.77E-2</v>
      </c>
      <c r="K1620" s="61">
        <f t="shared" si="540"/>
        <v>1889.66231025</v>
      </c>
      <c r="L1620" s="62">
        <f t="shared" ref="L1620:L1682" si="542">ROUND(K1620-H1620,2)</f>
        <v>72.989999999999995</v>
      </c>
      <c r="M1620" t="s">
        <v>10</v>
      </c>
      <c r="O1620" s="3" t="str">
        <f t="shared" si="541"/>
        <v>E335</v>
      </c>
      <c r="P1620" s="4"/>
      <c r="Q1620" s="245">
        <f t="shared" si="525"/>
        <v>0</v>
      </c>
      <c r="S1620" s="243"/>
      <c r="T1620" s="243"/>
      <c r="V1620" s="243"/>
      <c r="W1620" s="243"/>
      <c r="Y1620" s="243"/>
    </row>
    <row r="1621" spans="1:25" outlineLevel="2" x14ac:dyDescent="0.25">
      <c r="A1621" s="3" t="s">
        <v>248</v>
      </c>
      <c r="B1621" s="3" t="str">
        <f t="shared" si="538"/>
        <v>E3351 HYD Sta Main Tools, Lwer Bker-9</v>
      </c>
      <c r="C1621" s="3" t="s">
        <v>9</v>
      </c>
      <c r="D1621" s="3"/>
      <c r="E1621" s="256">
        <v>43738</v>
      </c>
      <c r="F1621" s="61">
        <v>1243498.8900000001</v>
      </c>
      <c r="G1621" s="300">
        <v>1.77E-2</v>
      </c>
      <c r="H1621" s="62">
        <v>1834.16</v>
      </c>
      <c r="I1621" s="276">
        <f t="shared" si="539"/>
        <v>1281126.99</v>
      </c>
      <c r="J1621" s="300">
        <v>1.77E-2</v>
      </c>
      <c r="K1621" s="61">
        <f t="shared" si="540"/>
        <v>1889.66231025</v>
      </c>
      <c r="L1621" s="62">
        <f t="shared" si="542"/>
        <v>55.5</v>
      </c>
      <c r="M1621" t="s">
        <v>10</v>
      </c>
      <c r="O1621" s="3" t="str">
        <f t="shared" si="541"/>
        <v>E335</v>
      </c>
      <c r="P1621" s="4"/>
      <c r="Q1621" s="245">
        <f t="shared" si="525"/>
        <v>0</v>
      </c>
      <c r="S1621" s="243"/>
      <c r="T1621" s="243"/>
      <c r="V1621" s="243"/>
      <c r="W1621" s="243"/>
      <c r="Y1621" s="243"/>
    </row>
    <row r="1622" spans="1:25" outlineLevel="2" x14ac:dyDescent="0.25">
      <c r="A1622" s="3" t="s">
        <v>248</v>
      </c>
      <c r="B1622" s="3" t="str">
        <f t="shared" si="538"/>
        <v>E3351 HYD Sta Main Tools, Lwer Bker-10</v>
      </c>
      <c r="C1622" s="3" t="s">
        <v>9</v>
      </c>
      <c r="D1622" s="3"/>
      <c r="E1622" s="256">
        <v>43769</v>
      </c>
      <c r="F1622" s="61">
        <v>1243498.8900000001</v>
      </c>
      <c r="G1622" s="300">
        <v>1.77E-2</v>
      </c>
      <c r="H1622" s="62">
        <v>1834.16</v>
      </c>
      <c r="I1622" s="276">
        <f t="shared" si="539"/>
        <v>1281126.99</v>
      </c>
      <c r="J1622" s="300">
        <v>1.77E-2</v>
      </c>
      <c r="K1622" s="61">
        <f t="shared" si="540"/>
        <v>1889.66231025</v>
      </c>
      <c r="L1622" s="62">
        <f t="shared" si="542"/>
        <v>55.5</v>
      </c>
      <c r="M1622" t="s">
        <v>10</v>
      </c>
      <c r="O1622" s="3" t="str">
        <f t="shared" si="541"/>
        <v>E335</v>
      </c>
      <c r="P1622" s="4"/>
      <c r="Q1622" s="245">
        <f t="shared" si="525"/>
        <v>0</v>
      </c>
      <c r="S1622" s="243"/>
      <c r="T1622" s="243"/>
      <c r="V1622" s="243"/>
      <c r="W1622" s="243"/>
      <c r="Y1622" s="243"/>
    </row>
    <row r="1623" spans="1:25" outlineLevel="2" x14ac:dyDescent="0.25">
      <c r="A1623" s="3" t="s">
        <v>248</v>
      </c>
      <c r="B1623" s="3" t="str">
        <f t="shared" si="538"/>
        <v>E3351 HYD Sta Main Tools, Lwer Bker-11</v>
      </c>
      <c r="C1623" s="3" t="s">
        <v>9</v>
      </c>
      <c r="D1623" s="3"/>
      <c r="E1623" s="256">
        <v>43799</v>
      </c>
      <c r="F1623" s="61">
        <v>1281126.99</v>
      </c>
      <c r="G1623" s="300">
        <v>1.77E-2</v>
      </c>
      <c r="H1623" s="62">
        <v>1861.91</v>
      </c>
      <c r="I1623" s="276">
        <f t="shared" si="539"/>
        <v>1281126.99</v>
      </c>
      <c r="J1623" s="300">
        <v>1.77E-2</v>
      </c>
      <c r="K1623" s="61">
        <f t="shared" si="540"/>
        <v>1889.66231025</v>
      </c>
      <c r="L1623" s="62">
        <f t="shared" si="542"/>
        <v>27.75</v>
      </c>
      <c r="M1623" t="s">
        <v>10</v>
      </c>
      <c r="O1623" s="3" t="str">
        <f t="shared" si="541"/>
        <v>E335</v>
      </c>
      <c r="P1623" s="4"/>
      <c r="Q1623" s="245">
        <f t="shared" si="525"/>
        <v>0</v>
      </c>
      <c r="S1623" s="243"/>
      <c r="T1623" s="243"/>
      <c r="V1623" s="243"/>
      <c r="W1623" s="243"/>
      <c r="Y1623" s="243"/>
    </row>
    <row r="1624" spans="1:25" outlineLevel="2" x14ac:dyDescent="0.25">
      <c r="A1624" s="3" t="s">
        <v>248</v>
      </c>
      <c r="B1624" s="3" t="str">
        <f t="shared" si="538"/>
        <v>E3351 HYD Sta Main Tools, Lwer Bker-12</v>
      </c>
      <c r="C1624" s="3" t="s">
        <v>9</v>
      </c>
      <c r="D1624" s="3"/>
      <c r="E1624" s="256">
        <v>43830</v>
      </c>
      <c r="F1624" s="61">
        <v>1281126.99</v>
      </c>
      <c r="G1624" s="300">
        <v>1.77E-2</v>
      </c>
      <c r="H1624" s="62">
        <v>1889.66</v>
      </c>
      <c r="I1624" s="276">
        <f t="shared" si="539"/>
        <v>1281126.99</v>
      </c>
      <c r="J1624" s="300">
        <v>1.77E-2</v>
      </c>
      <c r="K1624" s="61">
        <f t="shared" si="540"/>
        <v>1889.66231025</v>
      </c>
      <c r="L1624" s="62">
        <f t="shared" si="542"/>
        <v>0</v>
      </c>
      <c r="M1624" t="s">
        <v>10</v>
      </c>
      <c r="O1624" s="3" t="str">
        <f t="shared" si="541"/>
        <v>E335</v>
      </c>
      <c r="P1624" s="4"/>
      <c r="Q1624" s="245">
        <f t="shared" si="525"/>
        <v>0</v>
      </c>
      <c r="S1624" s="243"/>
      <c r="T1624" s="243"/>
      <c r="V1624" s="243"/>
      <c r="W1624" s="243"/>
      <c r="Y1624" s="243"/>
    </row>
    <row r="1625" spans="1:25" outlineLevel="2" x14ac:dyDescent="0.25">
      <c r="A1625" s="3" t="s">
        <v>248</v>
      </c>
      <c r="B1625" s="3" t="str">
        <f t="shared" si="538"/>
        <v>E3351 HYD Sta Main Tools, Lwer Bker-1</v>
      </c>
      <c r="C1625" s="3" t="s">
        <v>9</v>
      </c>
      <c r="D1625" s="3"/>
      <c r="E1625" s="256">
        <v>43861</v>
      </c>
      <c r="F1625" s="61">
        <v>1281126.99</v>
      </c>
      <c r="G1625" s="300">
        <v>1.77E-2</v>
      </c>
      <c r="H1625" s="62">
        <v>1889.66</v>
      </c>
      <c r="I1625" s="276">
        <f t="shared" si="539"/>
        <v>1281126.99</v>
      </c>
      <c r="J1625" s="300">
        <v>1.77E-2</v>
      </c>
      <c r="K1625" s="61">
        <f t="shared" si="540"/>
        <v>1889.66231025</v>
      </c>
      <c r="L1625" s="62">
        <f t="shared" si="542"/>
        <v>0</v>
      </c>
      <c r="M1625" t="s">
        <v>10</v>
      </c>
      <c r="O1625" s="3" t="str">
        <f t="shared" si="541"/>
        <v>E335</v>
      </c>
      <c r="P1625" s="4"/>
      <c r="Q1625" s="245">
        <f t="shared" si="525"/>
        <v>0</v>
      </c>
      <c r="S1625" s="243"/>
      <c r="T1625" s="243"/>
      <c r="V1625" s="243"/>
      <c r="W1625" s="243"/>
      <c r="Y1625" s="243"/>
    </row>
    <row r="1626" spans="1:25" outlineLevel="2" x14ac:dyDescent="0.25">
      <c r="A1626" s="3" t="s">
        <v>248</v>
      </c>
      <c r="B1626" s="3" t="str">
        <f t="shared" si="538"/>
        <v>E3351 HYD Sta Main Tools, Lwer Bker-2</v>
      </c>
      <c r="C1626" s="3" t="s">
        <v>9</v>
      </c>
      <c r="D1626" s="3"/>
      <c r="E1626" s="256">
        <v>43889</v>
      </c>
      <c r="F1626" s="61">
        <v>1281126.99</v>
      </c>
      <c r="G1626" s="300">
        <v>1.77E-2</v>
      </c>
      <c r="H1626" s="62">
        <v>1889.66</v>
      </c>
      <c r="I1626" s="276">
        <f t="shared" si="539"/>
        <v>1281126.99</v>
      </c>
      <c r="J1626" s="300">
        <v>1.77E-2</v>
      </c>
      <c r="K1626" s="61">
        <f t="shared" si="540"/>
        <v>1889.66231025</v>
      </c>
      <c r="L1626" s="62">
        <f t="shared" si="542"/>
        <v>0</v>
      </c>
      <c r="M1626" t="s">
        <v>10</v>
      </c>
      <c r="O1626" s="3" t="str">
        <f t="shared" si="541"/>
        <v>E335</v>
      </c>
      <c r="P1626" s="4"/>
      <c r="Q1626" s="245">
        <f t="shared" si="525"/>
        <v>0</v>
      </c>
      <c r="S1626" s="243"/>
      <c r="T1626" s="243"/>
      <c r="V1626" s="243"/>
      <c r="W1626" s="243"/>
      <c r="Y1626" s="243"/>
    </row>
    <row r="1627" spans="1:25" outlineLevel="2" x14ac:dyDescent="0.25">
      <c r="A1627" s="3" t="s">
        <v>248</v>
      </c>
      <c r="B1627" s="3" t="str">
        <f t="shared" si="538"/>
        <v>E3351 HYD Sta Main Tools, Lwer Bker-3</v>
      </c>
      <c r="C1627" s="3" t="s">
        <v>9</v>
      </c>
      <c r="D1627" s="3"/>
      <c r="E1627" s="256">
        <v>43921</v>
      </c>
      <c r="F1627" s="61">
        <v>1281126.99</v>
      </c>
      <c r="G1627" s="300">
        <v>1.77E-2</v>
      </c>
      <c r="H1627" s="62">
        <v>1889.66</v>
      </c>
      <c r="I1627" s="276">
        <f t="shared" si="539"/>
        <v>1281126.99</v>
      </c>
      <c r="J1627" s="300">
        <v>1.77E-2</v>
      </c>
      <c r="K1627" s="61">
        <f t="shared" si="540"/>
        <v>1889.66231025</v>
      </c>
      <c r="L1627" s="62">
        <f t="shared" si="542"/>
        <v>0</v>
      </c>
      <c r="M1627" t="s">
        <v>10</v>
      </c>
      <c r="O1627" s="3" t="str">
        <f t="shared" si="541"/>
        <v>E335</v>
      </c>
      <c r="P1627" s="4"/>
      <c r="Q1627" s="245">
        <f t="shared" si="525"/>
        <v>0</v>
      </c>
      <c r="S1627" s="243"/>
      <c r="T1627" s="243"/>
      <c r="V1627" s="243"/>
      <c r="W1627" s="243"/>
      <c r="Y1627" s="243"/>
    </row>
    <row r="1628" spans="1:25" outlineLevel="2" x14ac:dyDescent="0.25">
      <c r="A1628" s="3" t="s">
        <v>248</v>
      </c>
      <c r="B1628" s="3" t="str">
        <f t="shared" si="538"/>
        <v>E3351 HYD Sta Main Tools, Lwer Bker-4</v>
      </c>
      <c r="C1628" s="3" t="s">
        <v>9</v>
      </c>
      <c r="D1628" s="3"/>
      <c r="E1628" s="256">
        <v>43951</v>
      </c>
      <c r="F1628" s="61">
        <v>1281126.99</v>
      </c>
      <c r="G1628" s="300">
        <v>1.77E-2</v>
      </c>
      <c r="H1628" s="62">
        <v>1889.66</v>
      </c>
      <c r="I1628" s="276">
        <f t="shared" si="539"/>
        <v>1281126.99</v>
      </c>
      <c r="J1628" s="300">
        <v>1.77E-2</v>
      </c>
      <c r="K1628" s="61">
        <f t="shared" si="540"/>
        <v>1889.66231025</v>
      </c>
      <c r="L1628" s="62">
        <f t="shared" si="542"/>
        <v>0</v>
      </c>
      <c r="M1628" t="s">
        <v>10</v>
      </c>
      <c r="O1628" s="3" t="str">
        <f t="shared" si="541"/>
        <v>E335</v>
      </c>
      <c r="P1628" s="4"/>
      <c r="Q1628" s="245">
        <f t="shared" si="525"/>
        <v>0</v>
      </c>
      <c r="S1628" s="243"/>
      <c r="T1628" s="243"/>
      <c r="V1628" s="243"/>
      <c r="W1628" s="243"/>
      <c r="Y1628" s="243"/>
    </row>
    <row r="1629" spans="1:25" outlineLevel="2" x14ac:dyDescent="0.25">
      <c r="A1629" s="3" t="s">
        <v>248</v>
      </c>
      <c r="B1629" s="3" t="str">
        <f t="shared" si="538"/>
        <v>E3351 HYD Sta Main Tools, Lwer Bker-5</v>
      </c>
      <c r="C1629" s="3" t="s">
        <v>9</v>
      </c>
      <c r="D1629" s="3"/>
      <c r="E1629" s="256">
        <v>43982</v>
      </c>
      <c r="F1629" s="61">
        <v>1281126.99</v>
      </c>
      <c r="G1629" s="300">
        <v>1.77E-2</v>
      </c>
      <c r="H1629" s="62">
        <v>1889.66</v>
      </c>
      <c r="I1629" s="276">
        <f t="shared" si="539"/>
        <v>1281126.99</v>
      </c>
      <c r="J1629" s="300">
        <v>1.77E-2</v>
      </c>
      <c r="K1629" s="61">
        <f t="shared" si="540"/>
        <v>1889.66231025</v>
      </c>
      <c r="L1629" s="62">
        <f t="shared" si="542"/>
        <v>0</v>
      </c>
      <c r="M1629" t="s">
        <v>10</v>
      </c>
      <c r="O1629" s="3" t="str">
        <f t="shared" si="541"/>
        <v>E335</v>
      </c>
      <c r="P1629" s="4"/>
      <c r="Q1629" s="245">
        <f t="shared" si="525"/>
        <v>0</v>
      </c>
      <c r="S1629" s="243"/>
      <c r="T1629" s="243"/>
      <c r="V1629" s="243"/>
      <c r="W1629" s="243"/>
      <c r="Y1629" s="243"/>
    </row>
    <row r="1630" spans="1:25" outlineLevel="2" x14ac:dyDescent="0.25">
      <c r="A1630" s="3" t="s">
        <v>248</v>
      </c>
      <c r="B1630" s="3" t="str">
        <f t="shared" si="538"/>
        <v>E3351 HYD Sta Main Tools, Lwer Bker-6</v>
      </c>
      <c r="C1630" s="3" t="s">
        <v>9</v>
      </c>
      <c r="D1630" s="3"/>
      <c r="E1630" s="256">
        <v>44012</v>
      </c>
      <c r="F1630" s="61">
        <v>1281126.99</v>
      </c>
      <c r="G1630" s="300">
        <v>1.77E-2</v>
      </c>
      <c r="H1630" s="62">
        <v>1889.66</v>
      </c>
      <c r="I1630" s="276">
        <f t="shared" si="539"/>
        <v>1281126.99</v>
      </c>
      <c r="J1630" s="300">
        <v>1.77E-2</v>
      </c>
      <c r="K1630" s="61">
        <f t="shared" si="540"/>
        <v>1889.66231025</v>
      </c>
      <c r="L1630" s="62">
        <f t="shared" si="542"/>
        <v>0</v>
      </c>
      <c r="M1630" t="s">
        <v>10</v>
      </c>
      <c r="O1630" s="3" t="str">
        <f t="shared" si="541"/>
        <v>E335</v>
      </c>
      <c r="P1630" s="4"/>
      <c r="Q1630" s="245">
        <f t="shared" si="525"/>
        <v>1281126.99</v>
      </c>
      <c r="S1630" s="243">
        <f>AVERAGE(F1619:F1630)-F1630</f>
        <v>-14519.040833333042</v>
      </c>
      <c r="T1630" s="243">
        <f>AVERAGE(I1619:I1630)-I1630</f>
        <v>0</v>
      </c>
      <c r="V1630" s="243"/>
      <c r="W1630" s="243"/>
      <c r="Y1630" s="243"/>
    </row>
    <row r="1631" spans="1:25" ht="15.75" outlineLevel="1" thickBot="1" x14ac:dyDescent="0.3">
      <c r="A1631" s="5" t="s">
        <v>249</v>
      </c>
      <c r="C1631" s="14" t="s">
        <v>153</v>
      </c>
      <c r="E1631" s="255" t="s">
        <v>5</v>
      </c>
      <c r="F1631" s="8"/>
      <c r="G1631" s="299"/>
      <c r="H1631" s="264">
        <f>SUBTOTAL(9,H1619:H1630)</f>
        <v>22373.7</v>
      </c>
      <c r="I1631" s="275"/>
      <c r="J1631" s="299"/>
      <c r="K1631" s="25">
        <f>SUBTOTAL(9,K1619:K1630)</f>
        <v>22675.947723000005</v>
      </c>
      <c r="L1631" s="264">
        <f>SUBTOTAL(9,L1619:L1630)</f>
        <v>302.22000000000003</v>
      </c>
      <c r="O1631" s="3" t="str">
        <f>LEFT(A1631,5)</f>
        <v>E3351</v>
      </c>
      <c r="P1631" s="4">
        <f>-L1631</f>
        <v>-302.22000000000003</v>
      </c>
      <c r="Q1631" s="245">
        <f t="shared" si="525"/>
        <v>0</v>
      </c>
      <c r="S1631" s="243"/>
    </row>
    <row r="1632" spans="1:25" ht="15.75" outlineLevel="2" thickTop="1" x14ac:dyDescent="0.25">
      <c r="A1632" s="3" t="s">
        <v>250</v>
      </c>
      <c r="B1632" s="3" t="str">
        <f t="shared" ref="B1632:B1643" si="543">CONCATENATE(A1632,"-",MONTH(E1632))</f>
        <v>E3351 HYD Sta Main Tools, Snoq 2-7</v>
      </c>
      <c r="C1632" s="3" t="s">
        <v>9</v>
      </c>
      <c r="D1632" s="3"/>
      <c r="E1632" s="256">
        <v>43676</v>
      </c>
      <c r="F1632" s="61">
        <v>80300.259999999995</v>
      </c>
      <c r="G1632" s="300">
        <v>2.5999999999999999E-3</v>
      </c>
      <c r="H1632" s="62">
        <v>17.400000000000002</v>
      </c>
      <c r="I1632" s="276">
        <f t="shared" ref="I1632:I1643" si="544">VLOOKUP(CONCATENATE(A1632,"-6"),$B$8:$F$2996,5,FALSE)</f>
        <v>80300.259999999995</v>
      </c>
      <c r="J1632" s="300">
        <v>2.5999999999999999E-3</v>
      </c>
      <c r="K1632" s="59">
        <f t="shared" ref="K1632:K1643" si="545">I1632*J1632/12</f>
        <v>17.398389666666663</v>
      </c>
      <c r="L1632" s="62">
        <f t="shared" si="542"/>
        <v>0</v>
      </c>
      <c r="M1632" t="s">
        <v>10</v>
      </c>
      <c r="O1632" s="3" t="str">
        <f t="shared" ref="O1632:O1643" si="546">LEFT(A1632,4)</f>
        <v>E335</v>
      </c>
      <c r="P1632" s="4"/>
      <c r="Q1632" s="245">
        <f t="shared" ref="Q1632:Q1695" si="547">IF(E1632=DATE(2020,6,30),I1632,0)</f>
        <v>0</v>
      </c>
      <c r="S1632" s="243"/>
      <c r="T1632" s="243"/>
      <c r="V1632" s="243"/>
      <c r="W1632" s="243"/>
      <c r="Y1632" s="243"/>
    </row>
    <row r="1633" spans="1:25" outlineLevel="2" x14ac:dyDescent="0.25">
      <c r="A1633" s="3" t="s">
        <v>250</v>
      </c>
      <c r="B1633" s="3" t="str">
        <f t="shared" si="543"/>
        <v>E3351 HYD Sta Main Tools, Snoq 2-8</v>
      </c>
      <c r="C1633" s="3" t="s">
        <v>9</v>
      </c>
      <c r="D1633" s="3"/>
      <c r="E1633" s="256">
        <v>43708</v>
      </c>
      <c r="F1633" s="61">
        <v>80300.259999999995</v>
      </c>
      <c r="G1633" s="300">
        <v>2.5999999999999999E-3</v>
      </c>
      <c r="H1633" s="62">
        <v>17.400000000000002</v>
      </c>
      <c r="I1633" s="276">
        <f t="shared" si="544"/>
        <v>80300.259999999995</v>
      </c>
      <c r="J1633" s="300">
        <v>2.5999999999999999E-3</v>
      </c>
      <c r="K1633" s="61">
        <f t="shared" si="545"/>
        <v>17.398389666666663</v>
      </c>
      <c r="L1633" s="62">
        <f t="shared" si="542"/>
        <v>0</v>
      </c>
      <c r="M1633" t="s">
        <v>10</v>
      </c>
      <c r="O1633" s="3" t="str">
        <f t="shared" si="546"/>
        <v>E335</v>
      </c>
      <c r="P1633" s="4"/>
      <c r="Q1633" s="245">
        <f t="shared" si="547"/>
        <v>0</v>
      </c>
      <c r="S1633" s="243"/>
      <c r="T1633" s="243"/>
      <c r="V1633" s="243"/>
      <c r="W1633" s="243"/>
      <c r="Y1633" s="243"/>
    </row>
    <row r="1634" spans="1:25" outlineLevel="2" x14ac:dyDescent="0.25">
      <c r="A1634" s="3" t="s">
        <v>250</v>
      </c>
      <c r="B1634" s="3" t="str">
        <f t="shared" si="543"/>
        <v>E3351 HYD Sta Main Tools, Snoq 2-9</v>
      </c>
      <c r="C1634" s="3" t="s">
        <v>9</v>
      </c>
      <c r="D1634" s="3"/>
      <c r="E1634" s="256">
        <v>43738</v>
      </c>
      <c r="F1634" s="61">
        <v>80300.259999999995</v>
      </c>
      <c r="G1634" s="300">
        <v>2.5999999999999999E-3</v>
      </c>
      <c r="H1634" s="62">
        <v>17.400000000000002</v>
      </c>
      <c r="I1634" s="276">
        <f t="shared" si="544"/>
        <v>80300.259999999995</v>
      </c>
      <c r="J1634" s="300">
        <v>2.5999999999999999E-3</v>
      </c>
      <c r="K1634" s="61">
        <f t="shared" si="545"/>
        <v>17.398389666666663</v>
      </c>
      <c r="L1634" s="62">
        <f t="shared" si="542"/>
        <v>0</v>
      </c>
      <c r="M1634" t="s">
        <v>10</v>
      </c>
      <c r="O1634" s="3" t="str">
        <f t="shared" si="546"/>
        <v>E335</v>
      </c>
      <c r="P1634" s="4"/>
      <c r="Q1634" s="245">
        <f t="shared" si="547"/>
        <v>0</v>
      </c>
      <c r="S1634" s="243"/>
      <c r="T1634" s="243"/>
      <c r="V1634" s="243"/>
      <c r="W1634" s="243"/>
      <c r="Y1634" s="243"/>
    </row>
    <row r="1635" spans="1:25" outlineLevel="2" x14ac:dyDescent="0.25">
      <c r="A1635" s="3" t="s">
        <v>250</v>
      </c>
      <c r="B1635" s="3" t="str">
        <f t="shared" si="543"/>
        <v>E3351 HYD Sta Main Tools, Snoq 2-10</v>
      </c>
      <c r="C1635" s="3" t="s">
        <v>9</v>
      </c>
      <c r="D1635" s="3"/>
      <c r="E1635" s="256">
        <v>43769</v>
      </c>
      <c r="F1635" s="61">
        <v>80300.259999999995</v>
      </c>
      <c r="G1635" s="300">
        <v>2.5999999999999999E-3</v>
      </c>
      <c r="H1635" s="62">
        <v>17.400000000000002</v>
      </c>
      <c r="I1635" s="276">
        <f t="shared" si="544"/>
        <v>80300.259999999995</v>
      </c>
      <c r="J1635" s="300">
        <v>2.5999999999999999E-3</v>
      </c>
      <c r="K1635" s="61">
        <f t="shared" si="545"/>
        <v>17.398389666666663</v>
      </c>
      <c r="L1635" s="62">
        <f t="shared" si="542"/>
        <v>0</v>
      </c>
      <c r="M1635" t="s">
        <v>10</v>
      </c>
      <c r="O1635" s="3" t="str">
        <f t="shared" si="546"/>
        <v>E335</v>
      </c>
      <c r="P1635" s="4"/>
      <c r="Q1635" s="245">
        <f t="shared" si="547"/>
        <v>0</v>
      </c>
      <c r="S1635" s="243"/>
      <c r="T1635" s="243"/>
      <c r="V1635" s="243"/>
      <c r="W1635" s="243"/>
      <c r="Y1635" s="243"/>
    </row>
    <row r="1636" spans="1:25" outlineLevel="2" x14ac:dyDescent="0.25">
      <c r="A1636" s="3" t="s">
        <v>250</v>
      </c>
      <c r="B1636" s="3" t="str">
        <f t="shared" si="543"/>
        <v>E3351 HYD Sta Main Tools, Snoq 2-11</v>
      </c>
      <c r="C1636" s="3" t="s">
        <v>9</v>
      </c>
      <c r="D1636" s="3"/>
      <c r="E1636" s="256">
        <v>43799</v>
      </c>
      <c r="F1636" s="61">
        <v>80300.259999999995</v>
      </c>
      <c r="G1636" s="300">
        <v>2.5999999999999999E-3</v>
      </c>
      <c r="H1636" s="62">
        <v>17.400000000000002</v>
      </c>
      <c r="I1636" s="276">
        <f t="shared" si="544"/>
        <v>80300.259999999995</v>
      </c>
      <c r="J1636" s="300">
        <v>2.5999999999999999E-3</v>
      </c>
      <c r="K1636" s="61">
        <f t="shared" si="545"/>
        <v>17.398389666666663</v>
      </c>
      <c r="L1636" s="62">
        <f t="shared" si="542"/>
        <v>0</v>
      </c>
      <c r="M1636" t="s">
        <v>10</v>
      </c>
      <c r="O1636" s="3" t="str">
        <f t="shared" si="546"/>
        <v>E335</v>
      </c>
      <c r="P1636" s="4"/>
      <c r="Q1636" s="245">
        <f t="shared" si="547"/>
        <v>0</v>
      </c>
      <c r="S1636" s="243"/>
      <c r="T1636" s="243"/>
      <c r="V1636" s="243"/>
      <c r="W1636" s="243"/>
      <c r="Y1636" s="243"/>
    </row>
    <row r="1637" spans="1:25" outlineLevel="2" x14ac:dyDescent="0.25">
      <c r="A1637" s="3" t="s">
        <v>250</v>
      </c>
      <c r="B1637" s="3" t="str">
        <f t="shared" si="543"/>
        <v>E3351 HYD Sta Main Tools, Snoq 2-12</v>
      </c>
      <c r="C1637" s="3" t="s">
        <v>9</v>
      </c>
      <c r="D1637" s="3"/>
      <c r="E1637" s="256">
        <v>43830</v>
      </c>
      <c r="F1637" s="61">
        <v>80300.259999999995</v>
      </c>
      <c r="G1637" s="300">
        <v>2.5999999999999999E-3</v>
      </c>
      <c r="H1637" s="62">
        <v>17.400000000000002</v>
      </c>
      <c r="I1637" s="276">
        <f t="shared" si="544"/>
        <v>80300.259999999995</v>
      </c>
      <c r="J1637" s="300">
        <v>2.5999999999999999E-3</v>
      </c>
      <c r="K1637" s="61">
        <f t="shared" si="545"/>
        <v>17.398389666666663</v>
      </c>
      <c r="L1637" s="62">
        <f t="shared" si="542"/>
        <v>0</v>
      </c>
      <c r="M1637" t="s">
        <v>10</v>
      </c>
      <c r="O1637" s="3" t="str">
        <f t="shared" si="546"/>
        <v>E335</v>
      </c>
      <c r="P1637" s="4"/>
      <c r="Q1637" s="245">
        <f t="shared" si="547"/>
        <v>0</v>
      </c>
      <c r="S1637" s="243"/>
      <c r="T1637" s="243"/>
      <c r="V1637" s="243"/>
      <c r="W1637" s="243"/>
      <c r="Y1637" s="243"/>
    </row>
    <row r="1638" spans="1:25" outlineLevel="2" x14ac:dyDescent="0.25">
      <c r="A1638" s="3" t="s">
        <v>250</v>
      </c>
      <c r="B1638" s="3" t="str">
        <f t="shared" si="543"/>
        <v>E3351 HYD Sta Main Tools, Snoq 2-1</v>
      </c>
      <c r="C1638" s="3" t="s">
        <v>9</v>
      </c>
      <c r="D1638" s="3"/>
      <c r="E1638" s="256">
        <v>43861</v>
      </c>
      <c r="F1638" s="61">
        <v>80300.259999999995</v>
      </c>
      <c r="G1638" s="300">
        <v>2.5999999999999999E-3</v>
      </c>
      <c r="H1638" s="62">
        <v>17.400000000000002</v>
      </c>
      <c r="I1638" s="276">
        <f t="shared" si="544"/>
        <v>80300.259999999995</v>
      </c>
      <c r="J1638" s="300">
        <v>2.5999999999999999E-3</v>
      </c>
      <c r="K1638" s="61">
        <f t="shared" si="545"/>
        <v>17.398389666666663</v>
      </c>
      <c r="L1638" s="62">
        <f t="shared" si="542"/>
        <v>0</v>
      </c>
      <c r="M1638" t="s">
        <v>10</v>
      </c>
      <c r="O1638" s="3" t="str">
        <f t="shared" si="546"/>
        <v>E335</v>
      </c>
      <c r="P1638" s="4"/>
      <c r="Q1638" s="245">
        <f t="shared" si="547"/>
        <v>0</v>
      </c>
      <c r="S1638" s="243"/>
      <c r="T1638" s="243"/>
      <c r="V1638" s="243"/>
      <c r="W1638" s="243"/>
      <c r="Y1638" s="243"/>
    </row>
    <row r="1639" spans="1:25" outlineLevel="2" x14ac:dyDescent="0.25">
      <c r="A1639" s="3" t="s">
        <v>250</v>
      </c>
      <c r="B1639" s="3" t="str">
        <f t="shared" si="543"/>
        <v>E3351 HYD Sta Main Tools, Snoq 2-2</v>
      </c>
      <c r="C1639" s="3" t="s">
        <v>9</v>
      </c>
      <c r="D1639" s="3"/>
      <c r="E1639" s="256">
        <v>43889</v>
      </c>
      <c r="F1639" s="61">
        <v>80300.259999999995</v>
      </c>
      <c r="G1639" s="300">
        <v>2.5999999999999999E-3</v>
      </c>
      <c r="H1639" s="62">
        <v>17.400000000000002</v>
      </c>
      <c r="I1639" s="276">
        <f t="shared" si="544"/>
        <v>80300.259999999995</v>
      </c>
      <c r="J1639" s="300">
        <v>2.5999999999999999E-3</v>
      </c>
      <c r="K1639" s="61">
        <f t="shared" si="545"/>
        <v>17.398389666666663</v>
      </c>
      <c r="L1639" s="62">
        <f t="shared" si="542"/>
        <v>0</v>
      </c>
      <c r="M1639" t="s">
        <v>10</v>
      </c>
      <c r="O1639" s="3" t="str">
        <f t="shared" si="546"/>
        <v>E335</v>
      </c>
      <c r="P1639" s="4"/>
      <c r="Q1639" s="245">
        <f t="shared" si="547"/>
        <v>0</v>
      </c>
      <c r="S1639" s="243"/>
      <c r="T1639" s="243"/>
      <c r="V1639" s="243"/>
      <c r="W1639" s="243"/>
      <c r="Y1639" s="243"/>
    </row>
    <row r="1640" spans="1:25" outlineLevel="2" x14ac:dyDescent="0.25">
      <c r="A1640" s="3" t="s">
        <v>250</v>
      </c>
      <c r="B1640" s="3" t="str">
        <f t="shared" si="543"/>
        <v>E3351 HYD Sta Main Tools, Snoq 2-3</v>
      </c>
      <c r="C1640" s="3" t="s">
        <v>9</v>
      </c>
      <c r="D1640" s="3"/>
      <c r="E1640" s="256">
        <v>43921</v>
      </c>
      <c r="F1640" s="61">
        <v>80300.259999999995</v>
      </c>
      <c r="G1640" s="300">
        <v>2.5999999999999999E-3</v>
      </c>
      <c r="H1640" s="62">
        <v>17.400000000000002</v>
      </c>
      <c r="I1640" s="276">
        <f t="shared" si="544"/>
        <v>80300.259999999995</v>
      </c>
      <c r="J1640" s="300">
        <v>2.5999999999999999E-3</v>
      </c>
      <c r="K1640" s="61">
        <f t="shared" si="545"/>
        <v>17.398389666666663</v>
      </c>
      <c r="L1640" s="62">
        <f t="shared" si="542"/>
        <v>0</v>
      </c>
      <c r="M1640" t="s">
        <v>10</v>
      </c>
      <c r="O1640" s="3" t="str">
        <f t="shared" si="546"/>
        <v>E335</v>
      </c>
      <c r="P1640" s="4"/>
      <c r="Q1640" s="245">
        <f t="shared" si="547"/>
        <v>0</v>
      </c>
      <c r="S1640" s="243"/>
      <c r="T1640" s="243"/>
      <c r="V1640" s="243"/>
      <c r="W1640" s="243"/>
      <c r="Y1640" s="243"/>
    </row>
    <row r="1641" spans="1:25" outlineLevel="2" x14ac:dyDescent="0.25">
      <c r="A1641" s="3" t="s">
        <v>250</v>
      </c>
      <c r="B1641" s="3" t="str">
        <f t="shared" si="543"/>
        <v>E3351 HYD Sta Main Tools, Snoq 2-4</v>
      </c>
      <c r="C1641" s="3" t="s">
        <v>9</v>
      </c>
      <c r="D1641" s="3"/>
      <c r="E1641" s="256">
        <v>43951</v>
      </c>
      <c r="F1641" s="61">
        <v>80300.259999999995</v>
      </c>
      <c r="G1641" s="300">
        <v>2.5999999999999999E-3</v>
      </c>
      <c r="H1641" s="62">
        <v>17.400000000000002</v>
      </c>
      <c r="I1641" s="276">
        <f t="shared" si="544"/>
        <v>80300.259999999995</v>
      </c>
      <c r="J1641" s="300">
        <v>2.5999999999999999E-3</v>
      </c>
      <c r="K1641" s="61">
        <f t="shared" si="545"/>
        <v>17.398389666666663</v>
      </c>
      <c r="L1641" s="62">
        <f t="shared" si="542"/>
        <v>0</v>
      </c>
      <c r="M1641" t="s">
        <v>10</v>
      </c>
      <c r="O1641" s="3" t="str">
        <f t="shared" si="546"/>
        <v>E335</v>
      </c>
      <c r="P1641" s="4"/>
      <c r="Q1641" s="245">
        <f t="shared" si="547"/>
        <v>0</v>
      </c>
      <c r="S1641" s="243"/>
      <c r="T1641" s="243"/>
      <c r="V1641" s="243"/>
      <c r="W1641" s="243"/>
      <c r="Y1641" s="243"/>
    </row>
    <row r="1642" spans="1:25" outlineLevel="2" x14ac:dyDescent="0.25">
      <c r="A1642" s="3" t="s">
        <v>250</v>
      </c>
      <c r="B1642" s="3" t="str">
        <f t="shared" si="543"/>
        <v>E3351 HYD Sta Main Tools, Snoq 2-5</v>
      </c>
      <c r="C1642" s="3" t="s">
        <v>9</v>
      </c>
      <c r="D1642" s="3"/>
      <c r="E1642" s="256">
        <v>43982</v>
      </c>
      <c r="F1642" s="61">
        <v>80300.259999999995</v>
      </c>
      <c r="G1642" s="300">
        <v>2.5999999999999999E-3</v>
      </c>
      <c r="H1642" s="62">
        <v>17.400000000000002</v>
      </c>
      <c r="I1642" s="276">
        <f t="shared" si="544"/>
        <v>80300.259999999995</v>
      </c>
      <c r="J1642" s="300">
        <v>2.5999999999999999E-3</v>
      </c>
      <c r="K1642" s="61">
        <f t="shared" si="545"/>
        <v>17.398389666666663</v>
      </c>
      <c r="L1642" s="62">
        <f t="shared" si="542"/>
        <v>0</v>
      </c>
      <c r="M1642" t="s">
        <v>10</v>
      </c>
      <c r="O1642" s="3" t="str">
        <f t="shared" si="546"/>
        <v>E335</v>
      </c>
      <c r="P1642" s="4"/>
      <c r="Q1642" s="245">
        <f t="shared" si="547"/>
        <v>0</v>
      </c>
      <c r="S1642" s="243"/>
      <c r="T1642" s="243"/>
      <c r="V1642" s="243"/>
      <c r="W1642" s="243"/>
      <c r="Y1642" s="243"/>
    </row>
    <row r="1643" spans="1:25" outlineLevel="2" x14ac:dyDescent="0.25">
      <c r="A1643" s="3" t="s">
        <v>250</v>
      </c>
      <c r="B1643" s="3" t="str">
        <f t="shared" si="543"/>
        <v>E3351 HYD Sta Main Tools, Snoq 2-6</v>
      </c>
      <c r="C1643" s="3" t="s">
        <v>9</v>
      </c>
      <c r="D1643" s="3"/>
      <c r="E1643" s="256">
        <v>44012</v>
      </c>
      <c r="F1643" s="61">
        <v>80300.259999999995</v>
      </c>
      <c r="G1643" s="300">
        <v>2.5999999999999999E-3</v>
      </c>
      <c r="H1643" s="62">
        <v>17.400000000000002</v>
      </c>
      <c r="I1643" s="276">
        <f t="shared" si="544"/>
        <v>80300.259999999995</v>
      </c>
      <c r="J1643" s="300">
        <v>2.5999999999999999E-3</v>
      </c>
      <c r="K1643" s="61">
        <f t="shared" si="545"/>
        <v>17.398389666666663</v>
      </c>
      <c r="L1643" s="62">
        <f t="shared" si="542"/>
        <v>0</v>
      </c>
      <c r="M1643" t="s">
        <v>10</v>
      </c>
      <c r="O1643" s="3" t="str">
        <f t="shared" si="546"/>
        <v>E335</v>
      </c>
      <c r="P1643" s="4"/>
      <c r="Q1643" s="245">
        <f t="shared" si="547"/>
        <v>80300.259999999995</v>
      </c>
      <c r="S1643" s="243">
        <f>AVERAGE(F1632:F1643)-F1643</f>
        <v>0</v>
      </c>
      <c r="T1643" s="243">
        <f>AVERAGE(I1632:I1643)-I1643</f>
        <v>0</v>
      </c>
      <c r="V1643" s="243"/>
      <c r="W1643" s="243"/>
      <c r="Y1643" s="243"/>
    </row>
    <row r="1644" spans="1:25" ht="15.75" outlineLevel="1" thickBot="1" x14ac:dyDescent="0.3">
      <c r="A1644" s="5" t="s">
        <v>251</v>
      </c>
      <c r="C1644" s="14" t="s">
        <v>153</v>
      </c>
      <c r="E1644" s="255" t="s">
        <v>5</v>
      </c>
      <c r="F1644" s="8"/>
      <c r="G1644" s="299"/>
      <c r="H1644" s="264">
        <f>SUBTOTAL(9,H1632:H1643)</f>
        <v>208.80000000000004</v>
      </c>
      <c r="I1644" s="275"/>
      <c r="J1644" s="299"/>
      <c r="K1644" s="25">
        <f>SUBTOTAL(9,K1632:K1643)</f>
        <v>208.780676</v>
      </c>
      <c r="L1644" s="264">
        <f>SUBTOTAL(9,L1632:L1643)</f>
        <v>0</v>
      </c>
      <c r="O1644" s="3" t="str">
        <f>LEFT(A1644,5)</f>
        <v>E3351</v>
      </c>
      <c r="P1644" s="4">
        <f>-L1644</f>
        <v>0</v>
      </c>
      <c r="Q1644" s="245">
        <f t="shared" si="547"/>
        <v>0</v>
      </c>
      <c r="S1644" s="243"/>
    </row>
    <row r="1645" spans="1:25" ht="15.75" outlineLevel="2" thickTop="1" x14ac:dyDescent="0.25">
      <c r="A1645" s="3" t="s">
        <v>252</v>
      </c>
      <c r="B1645" s="3" t="str">
        <f t="shared" ref="B1645:B1656" si="548">CONCATENATE(A1645,"-",MONTH(E1645))</f>
        <v>E336 HYD RR/Bridges, LB-2013-7</v>
      </c>
      <c r="C1645" s="3" t="s">
        <v>9</v>
      </c>
      <c r="D1645" s="3"/>
      <c r="E1645" s="256">
        <v>43676</v>
      </c>
      <c r="F1645" s="61">
        <v>1483898.73</v>
      </c>
      <c r="G1645" s="300">
        <v>2.3E-2</v>
      </c>
      <c r="H1645" s="62">
        <v>2844.14</v>
      </c>
      <c r="I1645" s="276">
        <f t="shared" ref="I1645:I1656" si="549">VLOOKUP(CONCATENATE(A1645,"-6"),$B$8:$F$2996,5,FALSE)</f>
        <v>1483898.73</v>
      </c>
      <c r="J1645" s="300">
        <v>2.3E-2</v>
      </c>
      <c r="K1645" s="59">
        <f t="shared" ref="K1645:K1656" si="550">I1645*J1645/12</f>
        <v>2844.1392324999997</v>
      </c>
      <c r="L1645" s="62">
        <f t="shared" si="542"/>
        <v>0</v>
      </c>
      <c r="M1645" t="s">
        <v>10</v>
      </c>
      <c r="O1645" s="3" t="str">
        <f t="shared" ref="O1645:O1656" si="551">LEFT(A1645,4)</f>
        <v>E336</v>
      </c>
      <c r="P1645" s="4"/>
      <c r="Q1645" s="245">
        <f t="shared" si="547"/>
        <v>0</v>
      </c>
      <c r="S1645" s="243"/>
      <c r="T1645" s="243"/>
      <c r="V1645" s="243"/>
      <c r="W1645" s="243"/>
      <c r="Y1645" s="243"/>
    </row>
    <row r="1646" spans="1:25" outlineLevel="2" x14ac:dyDescent="0.25">
      <c r="A1646" s="3" t="s">
        <v>252</v>
      </c>
      <c r="B1646" s="3" t="str">
        <f t="shared" si="548"/>
        <v>E336 HYD RR/Bridges, LB-2013-8</v>
      </c>
      <c r="C1646" s="3" t="s">
        <v>9</v>
      </c>
      <c r="D1646" s="3"/>
      <c r="E1646" s="256">
        <v>43708</v>
      </c>
      <c r="F1646" s="61">
        <v>1483898.73</v>
      </c>
      <c r="G1646" s="300">
        <v>2.3E-2</v>
      </c>
      <c r="H1646" s="62">
        <v>2844.14</v>
      </c>
      <c r="I1646" s="276">
        <f t="shared" si="549"/>
        <v>1483898.73</v>
      </c>
      <c r="J1646" s="300">
        <v>2.3E-2</v>
      </c>
      <c r="K1646" s="61">
        <f t="shared" si="550"/>
        <v>2844.1392324999997</v>
      </c>
      <c r="L1646" s="62">
        <f t="shared" si="542"/>
        <v>0</v>
      </c>
      <c r="M1646" t="s">
        <v>10</v>
      </c>
      <c r="O1646" s="3" t="str">
        <f t="shared" si="551"/>
        <v>E336</v>
      </c>
      <c r="P1646" s="4"/>
      <c r="Q1646" s="245">
        <f t="shared" si="547"/>
        <v>0</v>
      </c>
      <c r="S1646" s="243"/>
      <c r="T1646" s="243"/>
      <c r="V1646" s="243"/>
      <c r="W1646" s="243"/>
      <c r="Y1646" s="243"/>
    </row>
    <row r="1647" spans="1:25" outlineLevel="2" x14ac:dyDescent="0.25">
      <c r="A1647" s="3" t="s">
        <v>252</v>
      </c>
      <c r="B1647" s="3" t="str">
        <f t="shared" si="548"/>
        <v>E336 HYD RR/Bridges, LB-2013-9</v>
      </c>
      <c r="C1647" s="3" t="s">
        <v>9</v>
      </c>
      <c r="D1647" s="3"/>
      <c r="E1647" s="256">
        <v>43738</v>
      </c>
      <c r="F1647" s="61">
        <v>1483898.73</v>
      </c>
      <c r="G1647" s="300">
        <v>2.3E-2</v>
      </c>
      <c r="H1647" s="62">
        <v>2844.14</v>
      </c>
      <c r="I1647" s="276">
        <f t="shared" si="549"/>
        <v>1483898.73</v>
      </c>
      <c r="J1647" s="300">
        <v>2.3E-2</v>
      </c>
      <c r="K1647" s="61">
        <f t="shared" si="550"/>
        <v>2844.1392324999997</v>
      </c>
      <c r="L1647" s="62">
        <f t="shared" si="542"/>
        <v>0</v>
      </c>
      <c r="M1647" t="s">
        <v>10</v>
      </c>
      <c r="O1647" s="3" t="str">
        <f t="shared" si="551"/>
        <v>E336</v>
      </c>
      <c r="P1647" s="4"/>
      <c r="Q1647" s="245">
        <f t="shared" si="547"/>
        <v>0</v>
      </c>
      <c r="S1647" s="243"/>
      <c r="T1647" s="243"/>
      <c r="V1647" s="243"/>
      <c r="W1647" s="243"/>
      <c r="Y1647" s="243"/>
    </row>
    <row r="1648" spans="1:25" outlineLevel="2" x14ac:dyDescent="0.25">
      <c r="A1648" s="3" t="s">
        <v>252</v>
      </c>
      <c r="B1648" s="3" t="str">
        <f t="shared" si="548"/>
        <v>E336 HYD RR/Bridges, LB-2013-10</v>
      </c>
      <c r="C1648" s="3" t="s">
        <v>9</v>
      </c>
      <c r="D1648" s="3"/>
      <c r="E1648" s="256">
        <v>43769</v>
      </c>
      <c r="F1648" s="61">
        <v>1483898.73</v>
      </c>
      <c r="G1648" s="300">
        <v>2.3E-2</v>
      </c>
      <c r="H1648" s="62">
        <v>2844.14</v>
      </c>
      <c r="I1648" s="276">
        <f t="shared" si="549"/>
        <v>1483898.73</v>
      </c>
      <c r="J1648" s="300">
        <v>2.3E-2</v>
      </c>
      <c r="K1648" s="61">
        <f t="shared" si="550"/>
        <v>2844.1392324999997</v>
      </c>
      <c r="L1648" s="62">
        <f t="shared" si="542"/>
        <v>0</v>
      </c>
      <c r="M1648" t="s">
        <v>10</v>
      </c>
      <c r="O1648" s="3" t="str">
        <f t="shared" si="551"/>
        <v>E336</v>
      </c>
      <c r="P1648" s="4"/>
      <c r="Q1648" s="245">
        <f t="shared" si="547"/>
        <v>0</v>
      </c>
      <c r="S1648" s="243"/>
      <c r="T1648" s="243"/>
      <c r="V1648" s="243"/>
      <c r="W1648" s="243"/>
      <c r="Y1648" s="243"/>
    </row>
    <row r="1649" spans="1:25" outlineLevel="2" x14ac:dyDescent="0.25">
      <c r="A1649" s="3" t="s">
        <v>252</v>
      </c>
      <c r="B1649" s="3" t="str">
        <f t="shared" si="548"/>
        <v>E336 HYD RR/Bridges, LB-2013-11</v>
      </c>
      <c r="C1649" s="3" t="s">
        <v>9</v>
      </c>
      <c r="D1649" s="3"/>
      <c r="E1649" s="256">
        <v>43799</v>
      </c>
      <c r="F1649" s="61">
        <v>1483898.73</v>
      </c>
      <c r="G1649" s="300">
        <v>2.3E-2</v>
      </c>
      <c r="H1649" s="62">
        <v>2844.14</v>
      </c>
      <c r="I1649" s="276">
        <f t="shared" si="549"/>
        <v>1483898.73</v>
      </c>
      <c r="J1649" s="300">
        <v>2.3E-2</v>
      </c>
      <c r="K1649" s="61">
        <f t="shared" si="550"/>
        <v>2844.1392324999997</v>
      </c>
      <c r="L1649" s="62">
        <f t="shared" si="542"/>
        <v>0</v>
      </c>
      <c r="M1649" t="s">
        <v>10</v>
      </c>
      <c r="O1649" s="3" t="str">
        <f t="shared" si="551"/>
        <v>E336</v>
      </c>
      <c r="P1649" s="4"/>
      <c r="Q1649" s="245">
        <f t="shared" si="547"/>
        <v>0</v>
      </c>
      <c r="S1649" s="243"/>
      <c r="T1649" s="243"/>
      <c r="V1649" s="243"/>
      <c r="W1649" s="243"/>
      <c r="Y1649" s="243"/>
    </row>
    <row r="1650" spans="1:25" outlineLevel="2" x14ac:dyDescent="0.25">
      <c r="A1650" s="3" t="s">
        <v>252</v>
      </c>
      <c r="B1650" s="3" t="str">
        <f t="shared" si="548"/>
        <v>E336 HYD RR/Bridges, LB-2013-12</v>
      </c>
      <c r="C1650" s="3" t="s">
        <v>9</v>
      </c>
      <c r="D1650" s="3"/>
      <c r="E1650" s="256">
        <v>43830</v>
      </c>
      <c r="F1650" s="61">
        <v>1483898.73</v>
      </c>
      <c r="G1650" s="300">
        <v>2.3E-2</v>
      </c>
      <c r="H1650" s="62">
        <v>2844.14</v>
      </c>
      <c r="I1650" s="276">
        <f t="shared" si="549"/>
        <v>1483898.73</v>
      </c>
      <c r="J1650" s="300">
        <v>2.3E-2</v>
      </c>
      <c r="K1650" s="61">
        <f t="shared" si="550"/>
        <v>2844.1392324999997</v>
      </c>
      <c r="L1650" s="62">
        <f t="shared" si="542"/>
        <v>0</v>
      </c>
      <c r="M1650" t="s">
        <v>10</v>
      </c>
      <c r="O1650" s="3" t="str">
        <f t="shared" si="551"/>
        <v>E336</v>
      </c>
      <c r="P1650" s="4"/>
      <c r="Q1650" s="245">
        <f t="shared" si="547"/>
        <v>0</v>
      </c>
      <c r="S1650" s="243"/>
      <c r="T1650" s="243"/>
      <c r="V1650" s="243"/>
      <c r="W1650" s="243"/>
      <c r="Y1650" s="243"/>
    </row>
    <row r="1651" spans="1:25" outlineLevel="2" x14ac:dyDescent="0.25">
      <c r="A1651" s="3" t="s">
        <v>252</v>
      </c>
      <c r="B1651" s="3" t="str">
        <f t="shared" si="548"/>
        <v>E336 HYD RR/Bridges, LB-2013-1</v>
      </c>
      <c r="C1651" s="3" t="s">
        <v>9</v>
      </c>
      <c r="D1651" s="3"/>
      <c r="E1651" s="256">
        <v>43861</v>
      </c>
      <c r="F1651" s="61">
        <v>1483898.73</v>
      </c>
      <c r="G1651" s="300">
        <v>2.3E-2</v>
      </c>
      <c r="H1651" s="62">
        <v>2844.14</v>
      </c>
      <c r="I1651" s="276">
        <f t="shared" si="549"/>
        <v>1483898.73</v>
      </c>
      <c r="J1651" s="300">
        <v>2.3E-2</v>
      </c>
      <c r="K1651" s="61">
        <f t="shared" si="550"/>
        <v>2844.1392324999997</v>
      </c>
      <c r="L1651" s="62">
        <f t="shared" si="542"/>
        <v>0</v>
      </c>
      <c r="M1651" t="s">
        <v>10</v>
      </c>
      <c r="O1651" s="3" t="str">
        <f t="shared" si="551"/>
        <v>E336</v>
      </c>
      <c r="P1651" s="4"/>
      <c r="Q1651" s="245">
        <f t="shared" si="547"/>
        <v>0</v>
      </c>
      <c r="S1651" s="243"/>
      <c r="T1651" s="243"/>
      <c r="V1651" s="243"/>
      <c r="W1651" s="243"/>
      <c r="Y1651" s="243"/>
    </row>
    <row r="1652" spans="1:25" outlineLevel="2" x14ac:dyDescent="0.25">
      <c r="A1652" s="3" t="s">
        <v>252</v>
      </c>
      <c r="B1652" s="3" t="str">
        <f t="shared" si="548"/>
        <v>E336 HYD RR/Bridges, LB-2013-2</v>
      </c>
      <c r="C1652" s="3" t="s">
        <v>9</v>
      </c>
      <c r="D1652" s="3"/>
      <c r="E1652" s="256">
        <v>43889</v>
      </c>
      <c r="F1652" s="61">
        <v>1483898.73</v>
      </c>
      <c r="G1652" s="300">
        <v>2.3E-2</v>
      </c>
      <c r="H1652" s="62">
        <v>2844.14</v>
      </c>
      <c r="I1652" s="276">
        <f t="shared" si="549"/>
        <v>1483898.73</v>
      </c>
      <c r="J1652" s="300">
        <v>2.3E-2</v>
      </c>
      <c r="K1652" s="61">
        <f t="shared" si="550"/>
        <v>2844.1392324999997</v>
      </c>
      <c r="L1652" s="62">
        <f t="shared" si="542"/>
        <v>0</v>
      </c>
      <c r="M1652" t="s">
        <v>10</v>
      </c>
      <c r="O1652" s="3" t="str">
        <f t="shared" si="551"/>
        <v>E336</v>
      </c>
      <c r="P1652" s="4"/>
      <c r="Q1652" s="245">
        <f t="shared" si="547"/>
        <v>0</v>
      </c>
      <c r="S1652" s="243"/>
      <c r="T1652" s="243"/>
      <c r="V1652" s="243"/>
      <c r="W1652" s="243"/>
      <c r="Y1652" s="243"/>
    </row>
    <row r="1653" spans="1:25" outlineLevel="2" x14ac:dyDescent="0.25">
      <c r="A1653" s="3" t="s">
        <v>252</v>
      </c>
      <c r="B1653" s="3" t="str">
        <f t="shared" si="548"/>
        <v>E336 HYD RR/Bridges, LB-2013-3</v>
      </c>
      <c r="C1653" s="3" t="s">
        <v>9</v>
      </c>
      <c r="D1653" s="3"/>
      <c r="E1653" s="256">
        <v>43921</v>
      </c>
      <c r="F1653" s="61">
        <v>1483898.73</v>
      </c>
      <c r="G1653" s="300">
        <v>2.3E-2</v>
      </c>
      <c r="H1653" s="62">
        <v>2844.14</v>
      </c>
      <c r="I1653" s="276">
        <f t="shared" si="549"/>
        <v>1483898.73</v>
      </c>
      <c r="J1653" s="300">
        <v>2.3E-2</v>
      </c>
      <c r="K1653" s="61">
        <f t="shared" si="550"/>
        <v>2844.1392324999997</v>
      </c>
      <c r="L1653" s="62">
        <f t="shared" si="542"/>
        <v>0</v>
      </c>
      <c r="M1653" t="s">
        <v>10</v>
      </c>
      <c r="O1653" s="3" t="str">
        <f t="shared" si="551"/>
        <v>E336</v>
      </c>
      <c r="P1653" s="4"/>
      <c r="Q1653" s="245">
        <f t="shared" si="547"/>
        <v>0</v>
      </c>
      <c r="S1653" s="243"/>
      <c r="T1653" s="243"/>
      <c r="V1653" s="243"/>
      <c r="W1653" s="243"/>
      <c r="Y1653" s="243"/>
    </row>
    <row r="1654" spans="1:25" outlineLevel="2" x14ac:dyDescent="0.25">
      <c r="A1654" s="3" t="s">
        <v>252</v>
      </c>
      <c r="B1654" s="3" t="str">
        <f t="shared" si="548"/>
        <v>E336 HYD RR/Bridges, LB-2013-4</v>
      </c>
      <c r="C1654" s="3" t="s">
        <v>9</v>
      </c>
      <c r="D1654" s="3"/>
      <c r="E1654" s="256">
        <v>43951</v>
      </c>
      <c r="F1654" s="61">
        <v>1483898.73</v>
      </c>
      <c r="G1654" s="300">
        <v>2.3E-2</v>
      </c>
      <c r="H1654" s="62">
        <v>2844.14</v>
      </c>
      <c r="I1654" s="276">
        <f t="shared" si="549"/>
        <v>1483898.73</v>
      </c>
      <c r="J1654" s="300">
        <v>2.3E-2</v>
      </c>
      <c r="K1654" s="61">
        <f t="shared" si="550"/>
        <v>2844.1392324999997</v>
      </c>
      <c r="L1654" s="62">
        <f t="shared" si="542"/>
        <v>0</v>
      </c>
      <c r="M1654" t="s">
        <v>10</v>
      </c>
      <c r="O1654" s="3" t="str">
        <f t="shared" si="551"/>
        <v>E336</v>
      </c>
      <c r="P1654" s="4"/>
      <c r="Q1654" s="245">
        <f t="shared" si="547"/>
        <v>0</v>
      </c>
      <c r="S1654" s="243"/>
      <c r="T1654" s="243"/>
      <c r="V1654" s="243"/>
      <c r="W1654" s="243"/>
      <c r="Y1654" s="243"/>
    </row>
    <row r="1655" spans="1:25" outlineLevel="2" x14ac:dyDescent="0.25">
      <c r="A1655" s="3" t="s">
        <v>252</v>
      </c>
      <c r="B1655" s="3" t="str">
        <f t="shared" si="548"/>
        <v>E336 HYD RR/Bridges, LB-2013-5</v>
      </c>
      <c r="C1655" s="3" t="s">
        <v>9</v>
      </c>
      <c r="D1655" s="3"/>
      <c r="E1655" s="256">
        <v>43982</v>
      </c>
      <c r="F1655" s="61">
        <v>1483898.73</v>
      </c>
      <c r="G1655" s="300">
        <v>2.3E-2</v>
      </c>
      <c r="H1655" s="62">
        <v>2844.14</v>
      </c>
      <c r="I1655" s="276">
        <f t="shared" si="549"/>
        <v>1483898.73</v>
      </c>
      <c r="J1655" s="300">
        <v>2.3E-2</v>
      </c>
      <c r="K1655" s="61">
        <f t="shared" si="550"/>
        <v>2844.1392324999997</v>
      </c>
      <c r="L1655" s="62">
        <f t="shared" si="542"/>
        <v>0</v>
      </c>
      <c r="M1655" t="s">
        <v>10</v>
      </c>
      <c r="O1655" s="3" t="str">
        <f t="shared" si="551"/>
        <v>E336</v>
      </c>
      <c r="P1655" s="4"/>
      <c r="Q1655" s="245">
        <f t="shared" si="547"/>
        <v>0</v>
      </c>
      <c r="S1655" s="243"/>
      <c r="T1655" s="243"/>
      <c r="V1655" s="243"/>
      <c r="W1655" s="243"/>
      <c r="Y1655" s="243"/>
    </row>
    <row r="1656" spans="1:25" outlineLevel="2" x14ac:dyDescent="0.25">
      <c r="A1656" s="3" t="s">
        <v>252</v>
      </c>
      <c r="B1656" s="3" t="str">
        <f t="shared" si="548"/>
        <v>E336 HYD RR/Bridges, LB-2013-6</v>
      </c>
      <c r="C1656" s="3" t="s">
        <v>9</v>
      </c>
      <c r="D1656" s="3"/>
      <c r="E1656" s="256">
        <v>44012</v>
      </c>
      <c r="F1656" s="61">
        <v>1483898.73</v>
      </c>
      <c r="G1656" s="300">
        <v>2.3E-2</v>
      </c>
      <c r="H1656" s="62">
        <v>2844.14</v>
      </c>
      <c r="I1656" s="276">
        <f t="shared" si="549"/>
        <v>1483898.73</v>
      </c>
      <c r="J1656" s="300">
        <v>2.3E-2</v>
      </c>
      <c r="K1656" s="61">
        <f t="shared" si="550"/>
        <v>2844.1392324999997</v>
      </c>
      <c r="L1656" s="62">
        <f t="shared" si="542"/>
        <v>0</v>
      </c>
      <c r="M1656" t="s">
        <v>10</v>
      </c>
      <c r="O1656" s="3" t="str">
        <f t="shared" si="551"/>
        <v>E336</v>
      </c>
      <c r="P1656" s="4"/>
      <c r="Q1656" s="245">
        <f t="shared" si="547"/>
        <v>1483898.73</v>
      </c>
      <c r="S1656" s="243">
        <f>AVERAGE(F1645:F1656)-F1656</f>
        <v>0</v>
      </c>
      <c r="T1656" s="243">
        <f>AVERAGE(I1645:I1656)-I1656</f>
        <v>0</v>
      </c>
      <c r="V1656" s="243"/>
      <c r="W1656" s="243"/>
      <c r="Y1656" s="243"/>
    </row>
    <row r="1657" spans="1:25" ht="15.75" outlineLevel="1" thickBot="1" x14ac:dyDescent="0.3">
      <c r="A1657" s="5" t="s">
        <v>253</v>
      </c>
      <c r="C1657" s="14" t="s">
        <v>153</v>
      </c>
      <c r="E1657" s="255" t="s">
        <v>5</v>
      </c>
      <c r="F1657" s="8"/>
      <c r="G1657" s="299"/>
      <c r="H1657" s="264">
        <f>SUBTOTAL(9,H1645:H1656)</f>
        <v>34129.68</v>
      </c>
      <c r="I1657" s="275"/>
      <c r="J1657" s="299"/>
      <c r="K1657" s="25">
        <f>SUBTOTAL(9,K1645:K1656)</f>
        <v>34129.670789999989</v>
      </c>
      <c r="L1657" s="264">
        <f>SUBTOTAL(9,L1645:L1656)</f>
        <v>0</v>
      </c>
      <c r="O1657" s="3" t="str">
        <f>LEFT(A1657,5)</f>
        <v xml:space="preserve">E336 </v>
      </c>
      <c r="P1657" s="4">
        <f>-L1657</f>
        <v>0</v>
      </c>
      <c r="Q1657" s="245">
        <f t="shared" si="547"/>
        <v>0</v>
      </c>
      <c r="S1657" s="243"/>
    </row>
    <row r="1658" spans="1:25" ht="15.75" outlineLevel="2" thickTop="1" x14ac:dyDescent="0.25">
      <c r="A1658" s="3" t="s">
        <v>254</v>
      </c>
      <c r="B1658" s="3" t="str">
        <f t="shared" ref="B1658:B1669" si="552">CONCATENATE(A1658,"-",MONTH(E1658))</f>
        <v>E336 HYD RR/Bridges, Lower Baker-7</v>
      </c>
      <c r="C1658" s="3" t="s">
        <v>9</v>
      </c>
      <c r="D1658" s="3"/>
      <c r="E1658" s="256">
        <v>43676</v>
      </c>
      <c r="F1658" s="61">
        <v>104417.01000000001</v>
      </c>
      <c r="G1658" s="300">
        <v>2.3E-2</v>
      </c>
      <c r="H1658" s="62">
        <v>200.13000000000002</v>
      </c>
      <c r="I1658" s="276">
        <f t="shared" ref="I1658:I1669" si="553">VLOOKUP(CONCATENATE(A1658,"-6"),$B$8:$F$2996,5,FALSE)</f>
        <v>104417.01000000001</v>
      </c>
      <c r="J1658" s="300">
        <v>2.3E-2</v>
      </c>
      <c r="K1658" s="59">
        <f t="shared" ref="K1658:K1669" si="554">I1658*J1658/12</f>
        <v>200.13260249999999</v>
      </c>
      <c r="L1658" s="62">
        <f t="shared" si="542"/>
        <v>0</v>
      </c>
      <c r="M1658" t="s">
        <v>10</v>
      </c>
      <c r="O1658" s="3" t="str">
        <f t="shared" ref="O1658:O1669" si="555">LEFT(A1658,4)</f>
        <v>E336</v>
      </c>
      <c r="P1658" s="4"/>
      <c r="Q1658" s="245">
        <f t="shared" si="547"/>
        <v>0</v>
      </c>
      <c r="S1658" s="243"/>
      <c r="T1658" s="243"/>
      <c r="V1658" s="243"/>
      <c r="W1658" s="243"/>
      <c r="Y1658" s="243"/>
    </row>
    <row r="1659" spans="1:25" outlineLevel="2" x14ac:dyDescent="0.25">
      <c r="A1659" s="3" t="s">
        <v>254</v>
      </c>
      <c r="B1659" s="3" t="str">
        <f t="shared" si="552"/>
        <v>E336 HYD RR/Bridges, Lower Baker-8</v>
      </c>
      <c r="C1659" s="3" t="s">
        <v>9</v>
      </c>
      <c r="D1659" s="3"/>
      <c r="E1659" s="256">
        <v>43708</v>
      </c>
      <c r="F1659" s="61">
        <v>104417.01000000001</v>
      </c>
      <c r="G1659" s="300">
        <v>2.3E-2</v>
      </c>
      <c r="H1659" s="62">
        <v>200.13000000000002</v>
      </c>
      <c r="I1659" s="276">
        <f t="shared" si="553"/>
        <v>104417.01000000001</v>
      </c>
      <c r="J1659" s="300">
        <v>2.3E-2</v>
      </c>
      <c r="K1659" s="61">
        <f t="shared" si="554"/>
        <v>200.13260249999999</v>
      </c>
      <c r="L1659" s="62">
        <f t="shared" si="542"/>
        <v>0</v>
      </c>
      <c r="M1659" t="s">
        <v>10</v>
      </c>
      <c r="O1659" s="3" t="str">
        <f t="shared" si="555"/>
        <v>E336</v>
      </c>
      <c r="P1659" s="4"/>
      <c r="Q1659" s="245">
        <f t="shared" si="547"/>
        <v>0</v>
      </c>
      <c r="S1659" s="243"/>
      <c r="T1659" s="243"/>
      <c r="V1659" s="243"/>
      <c r="W1659" s="243"/>
      <c r="Y1659" s="243"/>
    </row>
    <row r="1660" spans="1:25" outlineLevel="2" x14ac:dyDescent="0.25">
      <c r="A1660" s="3" t="s">
        <v>254</v>
      </c>
      <c r="B1660" s="3" t="str">
        <f t="shared" si="552"/>
        <v>E336 HYD RR/Bridges, Lower Baker-9</v>
      </c>
      <c r="C1660" s="3" t="s">
        <v>9</v>
      </c>
      <c r="D1660" s="3"/>
      <c r="E1660" s="256">
        <v>43738</v>
      </c>
      <c r="F1660" s="61">
        <v>104417.01000000001</v>
      </c>
      <c r="G1660" s="300">
        <v>2.3E-2</v>
      </c>
      <c r="H1660" s="62">
        <v>200.13000000000002</v>
      </c>
      <c r="I1660" s="276">
        <f t="shared" si="553"/>
        <v>104417.01000000001</v>
      </c>
      <c r="J1660" s="300">
        <v>2.3E-2</v>
      </c>
      <c r="K1660" s="61">
        <f t="shared" si="554"/>
        <v>200.13260249999999</v>
      </c>
      <c r="L1660" s="62">
        <f t="shared" si="542"/>
        <v>0</v>
      </c>
      <c r="M1660" t="s">
        <v>10</v>
      </c>
      <c r="O1660" s="3" t="str">
        <f t="shared" si="555"/>
        <v>E336</v>
      </c>
      <c r="P1660" s="4"/>
      <c r="Q1660" s="245">
        <f t="shared" si="547"/>
        <v>0</v>
      </c>
      <c r="S1660" s="243"/>
      <c r="T1660" s="243"/>
      <c r="V1660" s="243"/>
      <c r="W1660" s="243"/>
      <c r="Y1660" s="243"/>
    </row>
    <row r="1661" spans="1:25" outlineLevel="2" x14ac:dyDescent="0.25">
      <c r="A1661" s="3" t="s">
        <v>254</v>
      </c>
      <c r="B1661" s="3" t="str">
        <f t="shared" si="552"/>
        <v>E336 HYD RR/Bridges, Lower Baker-10</v>
      </c>
      <c r="C1661" s="3" t="s">
        <v>9</v>
      </c>
      <c r="D1661" s="3"/>
      <c r="E1661" s="256">
        <v>43769</v>
      </c>
      <c r="F1661" s="61">
        <v>104417.01000000001</v>
      </c>
      <c r="G1661" s="300">
        <v>2.3E-2</v>
      </c>
      <c r="H1661" s="62">
        <v>200.13000000000002</v>
      </c>
      <c r="I1661" s="276">
        <f t="shared" si="553"/>
        <v>104417.01000000001</v>
      </c>
      <c r="J1661" s="300">
        <v>2.3E-2</v>
      </c>
      <c r="K1661" s="61">
        <f t="shared" si="554"/>
        <v>200.13260249999999</v>
      </c>
      <c r="L1661" s="62">
        <f t="shared" si="542"/>
        <v>0</v>
      </c>
      <c r="M1661" t="s">
        <v>10</v>
      </c>
      <c r="O1661" s="3" t="str">
        <f t="shared" si="555"/>
        <v>E336</v>
      </c>
      <c r="P1661" s="4"/>
      <c r="Q1661" s="245">
        <f t="shared" si="547"/>
        <v>0</v>
      </c>
      <c r="S1661" s="243"/>
      <c r="T1661" s="243"/>
      <c r="V1661" s="243"/>
      <c r="W1661" s="243"/>
      <c r="Y1661" s="243"/>
    </row>
    <row r="1662" spans="1:25" outlineLevel="2" x14ac:dyDescent="0.25">
      <c r="A1662" s="3" t="s">
        <v>254</v>
      </c>
      <c r="B1662" s="3" t="str">
        <f t="shared" si="552"/>
        <v>E336 HYD RR/Bridges, Lower Baker-11</v>
      </c>
      <c r="C1662" s="3" t="s">
        <v>9</v>
      </c>
      <c r="D1662" s="3"/>
      <c r="E1662" s="256">
        <v>43799</v>
      </c>
      <c r="F1662" s="61">
        <v>104417.01000000001</v>
      </c>
      <c r="G1662" s="300">
        <v>2.3E-2</v>
      </c>
      <c r="H1662" s="62">
        <v>200.13000000000002</v>
      </c>
      <c r="I1662" s="276">
        <f t="shared" si="553"/>
        <v>104417.01000000001</v>
      </c>
      <c r="J1662" s="300">
        <v>2.3E-2</v>
      </c>
      <c r="K1662" s="61">
        <f t="shared" si="554"/>
        <v>200.13260249999999</v>
      </c>
      <c r="L1662" s="62">
        <f t="shared" si="542"/>
        <v>0</v>
      </c>
      <c r="M1662" t="s">
        <v>10</v>
      </c>
      <c r="O1662" s="3" t="str">
        <f t="shared" si="555"/>
        <v>E336</v>
      </c>
      <c r="P1662" s="4"/>
      <c r="Q1662" s="245">
        <f t="shared" si="547"/>
        <v>0</v>
      </c>
      <c r="S1662" s="243"/>
      <c r="T1662" s="243"/>
      <c r="V1662" s="243"/>
      <c r="W1662" s="243"/>
      <c r="Y1662" s="243"/>
    </row>
    <row r="1663" spans="1:25" outlineLevel="2" x14ac:dyDescent="0.25">
      <c r="A1663" s="3" t="s">
        <v>254</v>
      </c>
      <c r="B1663" s="3" t="str">
        <f t="shared" si="552"/>
        <v>E336 HYD RR/Bridges, Lower Baker-12</v>
      </c>
      <c r="C1663" s="3" t="s">
        <v>9</v>
      </c>
      <c r="D1663" s="3"/>
      <c r="E1663" s="256">
        <v>43830</v>
      </c>
      <c r="F1663" s="61">
        <v>104417.01000000001</v>
      </c>
      <c r="G1663" s="300">
        <v>2.3E-2</v>
      </c>
      <c r="H1663" s="62">
        <v>200.13000000000002</v>
      </c>
      <c r="I1663" s="276">
        <f t="shared" si="553"/>
        <v>104417.01000000001</v>
      </c>
      <c r="J1663" s="300">
        <v>2.3E-2</v>
      </c>
      <c r="K1663" s="61">
        <f t="shared" si="554"/>
        <v>200.13260249999999</v>
      </c>
      <c r="L1663" s="62">
        <f t="shared" si="542"/>
        <v>0</v>
      </c>
      <c r="M1663" t="s">
        <v>10</v>
      </c>
      <c r="O1663" s="3" t="str">
        <f t="shared" si="555"/>
        <v>E336</v>
      </c>
      <c r="P1663" s="4"/>
      <c r="Q1663" s="245">
        <f t="shared" si="547"/>
        <v>0</v>
      </c>
      <c r="S1663" s="243"/>
      <c r="T1663" s="243"/>
      <c r="V1663" s="243"/>
      <c r="W1663" s="243"/>
      <c r="Y1663" s="243"/>
    </row>
    <row r="1664" spans="1:25" outlineLevel="2" x14ac:dyDescent="0.25">
      <c r="A1664" s="3" t="s">
        <v>254</v>
      </c>
      <c r="B1664" s="3" t="str">
        <f t="shared" si="552"/>
        <v>E336 HYD RR/Bridges, Lower Baker-1</v>
      </c>
      <c r="C1664" s="3" t="s">
        <v>9</v>
      </c>
      <c r="D1664" s="3"/>
      <c r="E1664" s="256">
        <v>43861</v>
      </c>
      <c r="F1664" s="61">
        <v>104417.01000000001</v>
      </c>
      <c r="G1664" s="300">
        <v>2.3E-2</v>
      </c>
      <c r="H1664" s="62">
        <v>200.13000000000002</v>
      </c>
      <c r="I1664" s="276">
        <f t="shared" si="553"/>
        <v>104417.01000000001</v>
      </c>
      <c r="J1664" s="300">
        <v>2.3E-2</v>
      </c>
      <c r="K1664" s="61">
        <f t="shared" si="554"/>
        <v>200.13260249999999</v>
      </c>
      <c r="L1664" s="62">
        <f t="shared" si="542"/>
        <v>0</v>
      </c>
      <c r="M1664" t="s">
        <v>10</v>
      </c>
      <c r="O1664" s="3" t="str">
        <f t="shared" si="555"/>
        <v>E336</v>
      </c>
      <c r="P1664" s="4"/>
      <c r="Q1664" s="245">
        <f t="shared" si="547"/>
        <v>0</v>
      </c>
      <c r="S1664" s="243"/>
      <c r="T1664" s="243"/>
      <c r="V1664" s="243"/>
      <c r="W1664" s="243"/>
      <c r="Y1664" s="243"/>
    </row>
    <row r="1665" spans="1:25" outlineLevel="2" x14ac:dyDescent="0.25">
      <c r="A1665" s="3" t="s">
        <v>254</v>
      </c>
      <c r="B1665" s="3" t="str">
        <f t="shared" si="552"/>
        <v>E336 HYD RR/Bridges, Lower Baker-2</v>
      </c>
      <c r="C1665" s="3" t="s">
        <v>9</v>
      </c>
      <c r="D1665" s="3"/>
      <c r="E1665" s="256">
        <v>43889</v>
      </c>
      <c r="F1665" s="61">
        <v>104417.01000000001</v>
      </c>
      <c r="G1665" s="300">
        <v>2.3E-2</v>
      </c>
      <c r="H1665" s="62">
        <v>200.13000000000002</v>
      </c>
      <c r="I1665" s="276">
        <f t="shared" si="553"/>
        <v>104417.01000000001</v>
      </c>
      <c r="J1665" s="300">
        <v>2.3E-2</v>
      </c>
      <c r="K1665" s="61">
        <f t="shared" si="554"/>
        <v>200.13260249999999</v>
      </c>
      <c r="L1665" s="62">
        <f t="shared" si="542"/>
        <v>0</v>
      </c>
      <c r="M1665" t="s">
        <v>10</v>
      </c>
      <c r="O1665" s="3" t="str">
        <f t="shared" si="555"/>
        <v>E336</v>
      </c>
      <c r="P1665" s="4"/>
      <c r="Q1665" s="245">
        <f t="shared" si="547"/>
        <v>0</v>
      </c>
      <c r="S1665" s="243"/>
      <c r="T1665" s="243"/>
      <c r="V1665" s="243"/>
      <c r="W1665" s="243"/>
      <c r="Y1665" s="243"/>
    </row>
    <row r="1666" spans="1:25" outlineLevel="2" x14ac:dyDescent="0.25">
      <c r="A1666" s="3" t="s">
        <v>254</v>
      </c>
      <c r="B1666" s="3" t="str">
        <f t="shared" si="552"/>
        <v>E336 HYD RR/Bridges, Lower Baker-3</v>
      </c>
      <c r="C1666" s="3" t="s">
        <v>9</v>
      </c>
      <c r="D1666" s="3"/>
      <c r="E1666" s="256">
        <v>43921</v>
      </c>
      <c r="F1666" s="61">
        <v>104417.01000000001</v>
      </c>
      <c r="G1666" s="300">
        <v>2.3E-2</v>
      </c>
      <c r="H1666" s="62">
        <v>200.13000000000002</v>
      </c>
      <c r="I1666" s="276">
        <f t="shared" si="553"/>
        <v>104417.01000000001</v>
      </c>
      <c r="J1666" s="300">
        <v>2.3E-2</v>
      </c>
      <c r="K1666" s="61">
        <f t="shared" si="554"/>
        <v>200.13260249999999</v>
      </c>
      <c r="L1666" s="62">
        <f t="shared" si="542"/>
        <v>0</v>
      </c>
      <c r="M1666" t="s">
        <v>10</v>
      </c>
      <c r="O1666" s="3" t="str">
        <f t="shared" si="555"/>
        <v>E336</v>
      </c>
      <c r="P1666" s="4"/>
      <c r="Q1666" s="245">
        <f t="shared" si="547"/>
        <v>0</v>
      </c>
      <c r="S1666" s="243"/>
      <c r="T1666" s="243"/>
      <c r="V1666" s="243"/>
      <c r="W1666" s="243"/>
      <c r="Y1666" s="243"/>
    </row>
    <row r="1667" spans="1:25" outlineLevel="2" x14ac:dyDescent="0.25">
      <c r="A1667" s="3" t="s">
        <v>254</v>
      </c>
      <c r="B1667" s="3" t="str">
        <f t="shared" si="552"/>
        <v>E336 HYD RR/Bridges, Lower Baker-4</v>
      </c>
      <c r="C1667" s="3" t="s">
        <v>9</v>
      </c>
      <c r="D1667" s="3"/>
      <c r="E1667" s="256">
        <v>43951</v>
      </c>
      <c r="F1667" s="61">
        <v>104417.01000000001</v>
      </c>
      <c r="G1667" s="300">
        <v>2.3E-2</v>
      </c>
      <c r="H1667" s="62">
        <v>200.13000000000002</v>
      </c>
      <c r="I1667" s="276">
        <f t="shared" si="553"/>
        <v>104417.01000000001</v>
      </c>
      <c r="J1667" s="300">
        <v>2.3E-2</v>
      </c>
      <c r="K1667" s="61">
        <f t="shared" si="554"/>
        <v>200.13260249999999</v>
      </c>
      <c r="L1667" s="62">
        <f t="shared" si="542"/>
        <v>0</v>
      </c>
      <c r="M1667" t="s">
        <v>10</v>
      </c>
      <c r="O1667" s="3" t="str">
        <f t="shared" si="555"/>
        <v>E336</v>
      </c>
      <c r="P1667" s="4"/>
      <c r="Q1667" s="245">
        <f t="shared" si="547"/>
        <v>0</v>
      </c>
      <c r="S1667" s="243"/>
      <c r="T1667" s="243"/>
      <c r="V1667" s="243"/>
      <c r="W1667" s="243"/>
      <c r="Y1667" s="243"/>
    </row>
    <row r="1668" spans="1:25" outlineLevel="2" x14ac:dyDescent="0.25">
      <c r="A1668" s="3" t="s">
        <v>254</v>
      </c>
      <c r="B1668" s="3" t="str">
        <f t="shared" si="552"/>
        <v>E336 HYD RR/Bridges, Lower Baker-5</v>
      </c>
      <c r="C1668" s="3" t="s">
        <v>9</v>
      </c>
      <c r="D1668" s="3"/>
      <c r="E1668" s="256">
        <v>43982</v>
      </c>
      <c r="F1668" s="61">
        <v>104417.01000000001</v>
      </c>
      <c r="G1668" s="300">
        <v>2.3E-2</v>
      </c>
      <c r="H1668" s="62">
        <v>200.13000000000002</v>
      </c>
      <c r="I1668" s="276">
        <f t="shared" si="553"/>
        <v>104417.01000000001</v>
      </c>
      <c r="J1668" s="300">
        <v>2.3E-2</v>
      </c>
      <c r="K1668" s="61">
        <f t="shared" si="554"/>
        <v>200.13260249999999</v>
      </c>
      <c r="L1668" s="62">
        <f t="shared" si="542"/>
        <v>0</v>
      </c>
      <c r="M1668" t="s">
        <v>10</v>
      </c>
      <c r="O1668" s="3" t="str">
        <f t="shared" si="555"/>
        <v>E336</v>
      </c>
      <c r="P1668" s="4"/>
      <c r="Q1668" s="245">
        <f t="shared" si="547"/>
        <v>0</v>
      </c>
      <c r="S1668" s="243"/>
      <c r="T1668" s="243"/>
      <c r="V1668" s="243"/>
      <c r="W1668" s="243"/>
      <c r="Y1668" s="243"/>
    </row>
    <row r="1669" spans="1:25" outlineLevel="2" x14ac:dyDescent="0.25">
      <c r="A1669" s="3" t="s">
        <v>254</v>
      </c>
      <c r="B1669" s="3" t="str">
        <f t="shared" si="552"/>
        <v>E336 HYD RR/Bridges, Lower Baker-6</v>
      </c>
      <c r="C1669" s="3" t="s">
        <v>9</v>
      </c>
      <c r="D1669" s="3"/>
      <c r="E1669" s="256">
        <v>44012</v>
      </c>
      <c r="F1669" s="61">
        <v>104417.01000000001</v>
      </c>
      <c r="G1669" s="300">
        <v>2.3E-2</v>
      </c>
      <c r="H1669" s="62">
        <v>200.13000000000002</v>
      </c>
      <c r="I1669" s="276">
        <f t="shared" si="553"/>
        <v>104417.01000000001</v>
      </c>
      <c r="J1669" s="300">
        <v>2.3E-2</v>
      </c>
      <c r="K1669" s="61">
        <f t="shared" si="554"/>
        <v>200.13260249999999</v>
      </c>
      <c r="L1669" s="62">
        <f t="shared" si="542"/>
        <v>0</v>
      </c>
      <c r="M1669" t="s">
        <v>10</v>
      </c>
      <c r="O1669" s="3" t="str">
        <f t="shared" si="555"/>
        <v>E336</v>
      </c>
      <c r="P1669" s="4"/>
      <c r="Q1669" s="245">
        <f t="shared" si="547"/>
        <v>104417.01000000001</v>
      </c>
      <c r="S1669" s="243">
        <f>AVERAGE(F1658:F1669)-F1669</f>
        <v>0</v>
      </c>
      <c r="T1669" s="243">
        <f>AVERAGE(I1658:I1669)-I1669</f>
        <v>0</v>
      </c>
      <c r="V1669" s="243"/>
      <c r="W1669" s="243"/>
      <c r="Y1669" s="243"/>
    </row>
    <row r="1670" spans="1:25" ht="15.75" outlineLevel="1" thickBot="1" x14ac:dyDescent="0.3">
      <c r="A1670" s="5" t="s">
        <v>255</v>
      </c>
      <c r="C1670" s="14" t="s">
        <v>153</v>
      </c>
      <c r="E1670" s="255" t="s">
        <v>5</v>
      </c>
      <c r="F1670" s="8"/>
      <c r="G1670" s="299"/>
      <c r="H1670" s="264">
        <f>SUBTOTAL(9,H1658:H1669)</f>
        <v>2401.5600000000009</v>
      </c>
      <c r="I1670" s="275"/>
      <c r="J1670" s="299"/>
      <c r="K1670" s="25">
        <f>SUBTOTAL(9,K1658:K1669)</f>
        <v>2401.59123</v>
      </c>
      <c r="L1670" s="264">
        <f>SUBTOTAL(9,L1658:L1669)</f>
        <v>0</v>
      </c>
      <c r="O1670" s="3" t="str">
        <f>LEFT(A1670,5)</f>
        <v xml:space="preserve">E336 </v>
      </c>
      <c r="P1670" s="4">
        <f>-L1670</f>
        <v>0</v>
      </c>
      <c r="Q1670" s="245">
        <f t="shared" si="547"/>
        <v>0</v>
      </c>
      <c r="S1670" s="243"/>
    </row>
    <row r="1671" spans="1:25" ht="15.75" outlineLevel="2" thickTop="1" x14ac:dyDescent="0.25">
      <c r="A1671" s="3" t="s">
        <v>256</v>
      </c>
      <c r="B1671" s="3" t="str">
        <f t="shared" ref="B1671:B1682" si="556">CONCATENATE(A1671,"-",MONTH(E1671))</f>
        <v>E336 HYD RR/Bridges, Snoq 1 - 2013-7</v>
      </c>
      <c r="C1671" s="3" t="s">
        <v>9</v>
      </c>
      <c r="D1671" s="3"/>
      <c r="E1671" s="256">
        <v>43676</v>
      </c>
      <c r="F1671" s="61">
        <v>649594.13</v>
      </c>
      <c r="G1671" s="300">
        <v>3.3799999999999997E-2</v>
      </c>
      <c r="H1671" s="62">
        <v>1829.69</v>
      </c>
      <c r="I1671" s="276">
        <f t="shared" ref="I1671:I1682" si="557">VLOOKUP(CONCATENATE(A1671,"-6"),$B$8:$F$2996,5,FALSE)</f>
        <v>649594.13</v>
      </c>
      <c r="J1671" s="300">
        <v>3.3799999999999997E-2</v>
      </c>
      <c r="K1671" s="59">
        <f t="shared" ref="K1671:K1682" si="558">I1671*J1671/12</f>
        <v>1829.6901328333331</v>
      </c>
      <c r="L1671" s="62">
        <f t="shared" si="542"/>
        <v>0</v>
      </c>
      <c r="M1671" t="s">
        <v>10</v>
      </c>
      <c r="O1671" s="3" t="str">
        <f t="shared" ref="O1671:O1682" si="559">LEFT(A1671,4)</f>
        <v>E336</v>
      </c>
      <c r="P1671" s="4"/>
      <c r="Q1671" s="245">
        <f t="shared" si="547"/>
        <v>0</v>
      </c>
      <c r="S1671" s="243"/>
      <c r="T1671" s="243"/>
      <c r="V1671" s="243"/>
      <c r="W1671" s="243"/>
      <c r="Y1671" s="243"/>
    </row>
    <row r="1672" spans="1:25" outlineLevel="2" x14ac:dyDescent="0.25">
      <c r="A1672" s="3" t="s">
        <v>256</v>
      </c>
      <c r="B1672" s="3" t="str">
        <f t="shared" si="556"/>
        <v>E336 HYD RR/Bridges, Snoq 1 - 2013-8</v>
      </c>
      <c r="C1672" s="3" t="s">
        <v>9</v>
      </c>
      <c r="D1672" s="3"/>
      <c r="E1672" s="256">
        <v>43708</v>
      </c>
      <c r="F1672" s="61">
        <v>649594.13</v>
      </c>
      <c r="G1672" s="300">
        <v>3.3799999999999997E-2</v>
      </c>
      <c r="H1672" s="62">
        <v>1829.69</v>
      </c>
      <c r="I1672" s="276">
        <f t="shared" si="557"/>
        <v>649594.13</v>
      </c>
      <c r="J1672" s="300">
        <v>3.3799999999999997E-2</v>
      </c>
      <c r="K1672" s="61">
        <f t="shared" si="558"/>
        <v>1829.6901328333331</v>
      </c>
      <c r="L1672" s="62">
        <f t="shared" si="542"/>
        <v>0</v>
      </c>
      <c r="M1672" t="s">
        <v>10</v>
      </c>
      <c r="O1672" s="3" t="str">
        <f t="shared" si="559"/>
        <v>E336</v>
      </c>
      <c r="P1672" s="4"/>
      <c r="Q1672" s="245">
        <f t="shared" si="547"/>
        <v>0</v>
      </c>
      <c r="S1672" s="243"/>
      <c r="T1672" s="243"/>
      <c r="V1672" s="243"/>
      <c r="W1672" s="243"/>
      <c r="Y1672" s="243"/>
    </row>
    <row r="1673" spans="1:25" outlineLevel="2" x14ac:dyDescent="0.25">
      <c r="A1673" s="3" t="s">
        <v>256</v>
      </c>
      <c r="B1673" s="3" t="str">
        <f t="shared" si="556"/>
        <v>E336 HYD RR/Bridges, Snoq 1 - 2013-9</v>
      </c>
      <c r="C1673" s="3" t="s">
        <v>9</v>
      </c>
      <c r="D1673" s="3"/>
      <c r="E1673" s="256">
        <v>43738</v>
      </c>
      <c r="F1673" s="61">
        <v>649594.13</v>
      </c>
      <c r="G1673" s="300">
        <v>3.3799999999999997E-2</v>
      </c>
      <c r="H1673" s="62">
        <v>1829.69</v>
      </c>
      <c r="I1673" s="276">
        <f t="shared" si="557"/>
        <v>649594.13</v>
      </c>
      <c r="J1673" s="300">
        <v>3.3799999999999997E-2</v>
      </c>
      <c r="K1673" s="61">
        <f t="shared" si="558"/>
        <v>1829.6901328333331</v>
      </c>
      <c r="L1673" s="62">
        <f t="shared" si="542"/>
        <v>0</v>
      </c>
      <c r="M1673" t="s">
        <v>10</v>
      </c>
      <c r="O1673" s="3" t="str">
        <f t="shared" si="559"/>
        <v>E336</v>
      </c>
      <c r="P1673" s="4"/>
      <c r="Q1673" s="245">
        <f t="shared" si="547"/>
        <v>0</v>
      </c>
      <c r="S1673" s="243"/>
      <c r="T1673" s="243"/>
      <c r="V1673" s="243"/>
      <c r="W1673" s="243"/>
      <c r="Y1673" s="243"/>
    </row>
    <row r="1674" spans="1:25" outlineLevel="2" x14ac:dyDescent="0.25">
      <c r="A1674" s="3" t="s">
        <v>256</v>
      </c>
      <c r="B1674" s="3" t="str">
        <f t="shared" si="556"/>
        <v>E336 HYD RR/Bridges, Snoq 1 - 2013-10</v>
      </c>
      <c r="C1674" s="3" t="s">
        <v>9</v>
      </c>
      <c r="D1674" s="3"/>
      <c r="E1674" s="256">
        <v>43769</v>
      </c>
      <c r="F1674" s="61">
        <v>649594.13</v>
      </c>
      <c r="G1674" s="300">
        <v>3.3799999999999997E-2</v>
      </c>
      <c r="H1674" s="62">
        <v>1829.69</v>
      </c>
      <c r="I1674" s="276">
        <f t="shared" si="557"/>
        <v>649594.13</v>
      </c>
      <c r="J1674" s="300">
        <v>3.3799999999999997E-2</v>
      </c>
      <c r="K1674" s="61">
        <f t="shared" si="558"/>
        <v>1829.6901328333331</v>
      </c>
      <c r="L1674" s="62">
        <f t="shared" si="542"/>
        <v>0</v>
      </c>
      <c r="M1674" t="s">
        <v>10</v>
      </c>
      <c r="O1674" s="3" t="str">
        <f t="shared" si="559"/>
        <v>E336</v>
      </c>
      <c r="P1674" s="4"/>
      <c r="Q1674" s="245">
        <f t="shared" si="547"/>
        <v>0</v>
      </c>
      <c r="S1674" s="243"/>
      <c r="T1674" s="243"/>
      <c r="V1674" s="243"/>
      <c r="W1674" s="243"/>
      <c r="Y1674" s="243"/>
    </row>
    <row r="1675" spans="1:25" outlineLevel="2" x14ac:dyDescent="0.25">
      <c r="A1675" s="3" t="s">
        <v>256</v>
      </c>
      <c r="B1675" s="3" t="str">
        <f t="shared" si="556"/>
        <v>E336 HYD RR/Bridges, Snoq 1 - 2013-11</v>
      </c>
      <c r="C1675" s="3" t="s">
        <v>9</v>
      </c>
      <c r="D1675" s="3"/>
      <c r="E1675" s="256">
        <v>43799</v>
      </c>
      <c r="F1675" s="61">
        <v>649594.13</v>
      </c>
      <c r="G1675" s="300">
        <v>3.3799999999999997E-2</v>
      </c>
      <c r="H1675" s="62">
        <v>1829.69</v>
      </c>
      <c r="I1675" s="276">
        <f t="shared" si="557"/>
        <v>649594.13</v>
      </c>
      <c r="J1675" s="300">
        <v>3.3799999999999997E-2</v>
      </c>
      <c r="K1675" s="61">
        <f t="shared" si="558"/>
        <v>1829.6901328333331</v>
      </c>
      <c r="L1675" s="62">
        <f t="shared" si="542"/>
        <v>0</v>
      </c>
      <c r="M1675" t="s">
        <v>10</v>
      </c>
      <c r="O1675" s="3" t="str">
        <f t="shared" si="559"/>
        <v>E336</v>
      </c>
      <c r="P1675" s="4"/>
      <c r="Q1675" s="245">
        <f t="shared" si="547"/>
        <v>0</v>
      </c>
      <c r="S1675" s="243"/>
      <c r="T1675" s="243"/>
      <c r="V1675" s="243"/>
      <c r="W1675" s="243"/>
      <c r="Y1675" s="243"/>
    </row>
    <row r="1676" spans="1:25" outlineLevel="2" x14ac:dyDescent="0.25">
      <c r="A1676" s="3" t="s">
        <v>256</v>
      </c>
      <c r="B1676" s="3" t="str">
        <f t="shared" si="556"/>
        <v>E336 HYD RR/Bridges, Snoq 1 - 2013-12</v>
      </c>
      <c r="C1676" s="3" t="s">
        <v>9</v>
      </c>
      <c r="D1676" s="3"/>
      <c r="E1676" s="256">
        <v>43830</v>
      </c>
      <c r="F1676" s="61">
        <v>649594.13</v>
      </c>
      <c r="G1676" s="300">
        <v>3.3799999999999997E-2</v>
      </c>
      <c r="H1676" s="62">
        <v>1829.69</v>
      </c>
      <c r="I1676" s="276">
        <f t="shared" si="557"/>
        <v>649594.13</v>
      </c>
      <c r="J1676" s="300">
        <v>3.3799999999999997E-2</v>
      </c>
      <c r="K1676" s="61">
        <f t="shared" si="558"/>
        <v>1829.6901328333331</v>
      </c>
      <c r="L1676" s="62">
        <f t="shared" si="542"/>
        <v>0</v>
      </c>
      <c r="M1676" t="s">
        <v>10</v>
      </c>
      <c r="O1676" s="3" t="str">
        <f t="shared" si="559"/>
        <v>E336</v>
      </c>
      <c r="P1676" s="4"/>
      <c r="Q1676" s="245">
        <f t="shared" si="547"/>
        <v>0</v>
      </c>
      <c r="S1676" s="243"/>
      <c r="T1676" s="243"/>
      <c r="V1676" s="243"/>
      <c r="W1676" s="243"/>
      <c r="Y1676" s="243"/>
    </row>
    <row r="1677" spans="1:25" outlineLevel="2" x14ac:dyDescent="0.25">
      <c r="A1677" s="3" t="s">
        <v>256</v>
      </c>
      <c r="B1677" s="3" t="str">
        <f t="shared" si="556"/>
        <v>E336 HYD RR/Bridges, Snoq 1 - 2013-1</v>
      </c>
      <c r="C1677" s="3" t="s">
        <v>9</v>
      </c>
      <c r="D1677" s="3"/>
      <c r="E1677" s="256">
        <v>43861</v>
      </c>
      <c r="F1677" s="61">
        <v>649594.13</v>
      </c>
      <c r="G1677" s="300">
        <v>3.3799999999999997E-2</v>
      </c>
      <c r="H1677" s="62">
        <v>1829.69</v>
      </c>
      <c r="I1677" s="276">
        <f t="shared" si="557"/>
        <v>649594.13</v>
      </c>
      <c r="J1677" s="300">
        <v>3.3799999999999997E-2</v>
      </c>
      <c r="K1677" s="61">
        <f t="shared" si="558"/>
        <v>1829.6901328333331</v>
      </c>
      <c r="L1677" s="62">
        <f t="shared" si="542"/>
        <v>0</v>
      </c>
      <c r="M1677" t="s">
        <v>10</v>
      </c>
      <c r="O1677" s="3" t="str">
        <f t="shared" si="559"/>
        <v>E336</v>
      </c>
      <c r="P1677" s="4"/>
      <c r="Q1677" s="245">
        <f t="shared" si="547"/>
        <v>0</v>
      </c>
      <c r="S1677" s="243"/>
      <c r="T1677" s="243"/>
      <c r="V1677" s="243"/>
      <c r="W1677" s="243"/>
      <c r="Y1677" s="243"/>
    </row>
    <row r="1678" spans="1:25" outlineLevel="2" x14ac:dyDescent="0.25">
      <c r="A1678" s="3" t="s">
        <v>256</v>
      </c>
      <c r="B1678" s="3" t="str">
        <f t="shared" si="556"/>
        <v>E336 HYD RR/Bridges, Snoq 1 - 2013-2</v>
      </c>
      <c r="C1678" s="3" t="s">
        <v>9</v>
      </c>
      <c r="D1678" s="3"/>
      <c r="E1678" s="256">
        <v>43889</v>
      </c>
      <c r="F1678" s="61">
        <v>649594.13</v>
      </c>
      <c r="G1678" s="300">
        <v>3.3799999999999997E-2</v>
      </c>
      <c r="H1678" s="62">
        <v>1829.69</v>
      </c>
      <c r="I1678" s="276">
        <f t="shared" si="557"/>
        <v>649594.13</v>
      </c>
      <c r="J1678" s="300">
        <v>3.3799999999999997E-2</v>
      </c>
      <c r="K1678" s="61">
        <f t="shared" si="558"/>
        <v>1829.6901328333331</v>
      </c>
      <c r="L1678" s="62">
        <f t="shared" si="542"/>
        <v>0</v>
      </c>
      <c r="M1678" t="s">
        <v>10</v>
      </c>
      <c r="O1678" s="3" t="str">
        <f t="shared" si="559"/>
        <v>E336</v>
      </c>
      <c r="P1678" s="4"/>
      <c r="Q1678" s="245">
        <f t="shared" si="547"/>
        <v>0</v>
      </c>
      <c r="S1678" s="243"/>
      <c r="T1678" s="243"/>
      <c r="V1678" s="243"/>
      <c r="W1678" s="243"/>
      <c r="Y1678" s="243"/>
    </row>
    <row r="1679" spans="1:25" outlineLevel="2" x14ac:dyDescent="0.25">
      <c r="A1679" s="3" t="s">
        <v>256</v>
      </c>
      <c r="B1679" s="3" t="str">
        <f t="shared" si="556"/>
        <v>E336 HYD RR/Bridges, Snoq 1 - 2013-3</v>
      </c>
      <c r="C1679" s="3" t="s">
        <v>9</v>
      </c>
      <c r="D1679" s="3"/>
      <c r="E1679" s="256">
        <v>43921</v>
      </c>
      <c r="F1679" s="61">
        <v>649594.13</v>
      </c>
      <c r="G1679" s="300">
        <v>3.3799999999999997E-2</v>
      </c>
      <c r="H1679" s="62">
        <v>1829.69</v>
      </c>
      <c r="I1679" s="276">
        <f t="shared" si="557"/>
        <v>649594.13</v>
      </c>
      <c r="J1679" s="300">
        <v>3.3799999999999997E-2</v>
      </c>
      <c r="K1679" s="61">
        <f t="shared" si="558"/>
        <v>1829.6901328333331</v>
      </c>
      <c r="L1679" s="62">
        <f t="shared" si="542"/>
        <v>0</v>
      </c>
      <c r="M1679" t="s">
        <v>10</v>
      </c>
      <c r="O1679" s="3" t="str">
        <f t="shared" si="559"/>
        <v>E336</v>
      </c>
      <c r="P1679" s="4"/>
      <c r="Q1679" s="245">
        <f t="shared" si="547"/>
        <v>0</v>
      </c>
      <c r="S1679" s="243"/>
      <c r="T1679" s="243"/>
      <c r="V1679" s="243"/>
      <c r="W1679" s="243"/>
      <c r="Y1679" s="243"/>
    </row>
    <row r="1680" spans="1:25" outlineLevel="2" x14ac:dyDescent="0.25">
      <c r="A1680" s="3" t="s">
        <v>256</v>
      </c>
      <c r="B1680" s="3" t="str">
        <f t="shared" si="556"/>
        <v>E336 HYD RR/Bridges, Snoq 1 - 2013-4</v>
      </c>
      <c r="C1680" s="3" t="s">
        <v>9</v>
      </c>
      <c r="D1680" s="3"/>
      <c r="E1680" s="256">
        <v>43951</v>
      </c>
      <c r="F1680" s="61">
        <v>649594.13</v>
      </c>
      <c r="G1680" s="300">
        <v>3.3799999999999997E-2</v>
      </c>
      <c r="H1680" s="62">
        <v>1829.69</v>
      </c>
      <c r="I1680" s="276">
        <f t="shared" si="557"/>
        <v>649594.13</v>
      </c>
      <c r="J1680" s="300">
        <v>3.3799999999999997E-2</v>
      </c>
      <c r="K1680" s="61">
        <f t="shared" si="558"/>
        <v>1829.6901328333331</v>
      </c>
      <c r="L1680" s="62">
        <f t="shared" si="542"/>
        <v>0</v>
      </c>
      <c r="M1680" t="s">
        <v>10</v>
      </c>
      <c r="O1680" s="3" t="str">
        <f t="shared" si="559"/>
        <v>E336</v>
      </c>
      <c r="P1680" s="4"/>
      <c r="Q1680" s="245">
        <f t="shared" si="547"/>
        <v>0</v>
      </c>
      <c r="S1680" s="243"/>
      <c r="T1680" s="243"/>
      <c r="V1680" s="243"/>
      <c r="W1680" s="243"/>
      <c r="Y1680" s="243"/>
    </row>
    <row r="1681" spans="1:25" outlineLevel="2" x14ac:dyDescent="0.25">
      <c r="A1681" s="3" t="s">
        <v>256</v>
      </c>
      <c r="B1681" s="3" t="str">
        <f t="shared" si="556"/>
        <v>E336 HYD RR/Bridges, Snoq 1 - 2013-5</v>
      </c>
      <c r="C1681" s="3" t="s">
        <v>9</v>
      </c>
      <c r="D1681" s="3"/>
      <c r="E1681" s="256">
        <v>43982</v>
      </c>
      <c r="F1681" s="61">
        <v>649594.13</v>
      </c>
      <c r="G1681" s="300">
        <v>3.3799999999999997E-2</v>
      </c>
      <c r="H1681" s="62">
        <v>1829.69</v>
      </c>
      <c r="I1681" s="276">
        <f t="shared" si="557"/>
        <v>649594.13</v>
      </c>
      <c r="J1681" s="300">
        <v>3.3799999999999997E-2</v>
      </c>
      <c r="K1681" s="61">
        <f t="shared" si="558"/>
        <v>1829.6901328333331</v>
      </c>
      <c r="L1681" s="62">
        <f t="shared" si="542"/>
        <v>0</v>
      </c>
      <c r="M1681" t="s">
        <v>10</v>
      </c>
      <c r="O1681" s="3" t="str">
        <f t="shared" si="559"/>
        <v>E336</v>
      </c>
      <c r="P1681" s="4"/>
      <c r="Q1681" s="245">
        <f t="shared" si="547"/>
        <v>0</v>
      </c>
      <c r="S1681" s="243"/>
      <c r="T1681" s="243"/>
      <c r="V1681" s="243"/>
      <c r="W1681" s="243"/>
      <c r="Y1681" s="243"/>
    </row>
    <row r="1682" spans="1:25" outlineLevel="2" x14ac:dyDescent="0.25">
      <c r="A1682" s="3" t="s">
        <v>256</v>
      </c>
      <c r="B1682" s="3" t="str">
        <f t="shared" si="556"/>
        <v>E336 HYD RR/Bridges, Snoq 1 - 2013-6</v>
      </c>
      <c r="C1682" s="3" t="s">
        <v>9</v>
      </c>
      <c r="D1682" s="3"/>
      <c r="E1682" s="256">
        <v>44012</v>
      </c>
      <c r="F1682" s="61">
        <v>649594.13</v>
      </c>
      <c r="G1682" s="300">
        <v>3.3799999999999997E-2</v>
      </c>
      <c r="H1682" s="62">
        <v>1829.69</v>
      </c>
      <c r="I1682" s="276">
        <f t="shared" si="557"/>
        <v>649594.13</v>
      </c>
      <c r="J1682" s="300">
        <v>3.3799999999999997E-2</v>
      </c>
      <c r="K1682" s="61">
        <f t="shared" si="558"/>
        <v>1829.6901328333331</v>
      </c>
      <c r="L1682" s="62">
        <f t="shared" si="542"/>
        <v>0</v>
      </c>
      <c r="M1682" t="s">
        <v>10</v>
      </c>
      <c r="O1682" s="3" t="str">
        <f t="shared" si="559"/>
        <v>E336</v>
      </c>
      <c r="P1682" s="4"/>
      <c r="Q1682" s="245">
        <f t="shared" si="547"/>
        <v>649594.13</v>
      </c>
      <c r="S1682" s="243">
        <f>AVERAGE(F1671:F1682)-F1682</f>
        <v>0</v>
      </c>
      <c r="T1682" s="243">
        <f>AVERAGE(I1671:I1682)-I1682</f>
        <v>0</v>
      </c>
      <c r="V1682" s="243"/>
      <c r="W1682" s="243"/>
      <c r="Y1682" s="243"/>
    </row>
    <row r="1683" spans="1:25" ht="15.75" outlineLevel="1" thickBot="1" x14ac:dyDescent="0.3">
      <c r="A1683" s="5" t="s">
        <v>257</v>
      </c>
      <c r="C1683" s="14" t="s">
        <v>153</v>
      </c>
      <c r="E1683" s="255" t="s">
        <v>5</v>
      </c>
      <c r="F1683" s="8"/>
      <c r="G1683" s="299"/>
      <c r="H1683" s="264">
        <f>SUBTOTAL(9,H1671:H1682)</f>
        <v>21956.28</v>
      </c>
      <c r="I1683" s="275"/>
      <c r="J1683" s="299"/>
      <c r="K1683" s="25">
        <f>SUBTOTAL(9,K1671:K1682)</f>
        <v>21956.281593999996</v>
      </c>
      <c r="L1683" s="264">
        <f>SUBTOTAL(9,L1671:L1682)</f>
        <v>0</v>
      </c>
      <c r="O1683" s="3" t="str">
        <f>LEFT(A1683,5)</f>
        <v xml:space="preserve">E336 </v>
      </c>
      <c r="P1683" s="4">
        <f>-L1683</f>
        <v>0</v>
      </c>
      <c r="Q1683" s="245">
        <f t="shared" si="547"/>
        <v>0</v>
      </c>
      <c r="S1683" s="243"/>
    </row>
    <row r="1684" spans="1:25" ht="15.75" outlineLevel="2" thickTop="1" x14ac:dyDescent="0.25">
      <c r="A1684" s="3" t="s">
        <v>258</v>
      </c>
      <c r="B1684" s="3" t="str">
        <f t="shared" ref="B1684:B1695" si="560">CONCATENATE(A1684,"-",MONTH(E1684))</f>
        <v>E336 HYD RR/Bridges, Snoq 2 - 2013-7</v>
      </c>
      <c r="C1684" s="3" t="s">
        <v>9</v>
      </c>
      <c r="D1684" s="3"/>
      <c r="E1684" s="256">
        <v>43676</v>
      </c>
      <c r="F1684" s="61">
        <v>158971.11000000002</v>
      </c>
      <c r="G1684" s="300">
        <v>3.3799999999999997E-2</v>
      </c>
      <c r="H1684" s="62">
        <v>447.77</v>
      </c>
      <c r="I1684" s="276">
        <f t="shared" ref="I1684:I1695" si="561">VLOOKUP(CONCATENATE(A1684,"-6"),$B$8:$F$2996,5,FALSE)</f>
        <v>158971.11000000002</v>
      </c>
      <c r="J1684" s="300">
        <v>3.3799999999999997E-2</v>
      </c>
      <c r="K1684" s="59">
        <f t="shared" ref="K1684:K1695" si="562">I1684*J1684/12</f>
        <v>447.76862649999998</v>
      </c>
      <c r="L1684" s="62">
        <f t="shared" ref="L1684:L1747" si="563">ROUND(K1684-H1684,2)</f>
        <v>0</v>
      </c>
      <c r="M1684" t="s">
        <v>10</v>
      </c>
      <c r="O1684" s="3" t="str">
        <f t="shared" ref="O1684:O1695" si="564">LEFT(A1684,4)</f>
        <v>E336</v>
      </c>
      <c r="P1684" s="4"/>
      <c r="Q1684" s="245">
        <f t="shared" si="547"/>
        <v>0</v>
      </c>
      <c r="S1684" s="243"/>
      <c r="T1684" s="243"/>
      <c r="V1684" s="243"/>
      <c r="W1684" s="243"/>
      <c r="Y1684" s="243"/>
    </row>
    <row r="1685" spans="1:25" outlineLevel="2" x14ac:dyDescent="0.25">
      <c r="A1685" s="3" t="s">
        <v>258</v>
      </c>
      <c r="B1685" s="3" t="str">
        <f t="shared" si="560"/>
        <v>E336 HYD RR/Bridges, Snoq 2 - 2013-8</v>
      </c>
      <c r="C1685" s="3" t="s">
        <v>9</v>
      </c>
      <c r="D1685" s="3"/>
      <c r="E1685" s="256">
        <v>43708</v>
      </c>
      <c r="F1685" s="61">
        <v>158971.11000000002</v>
      </c>
      <c r="G1685" s="300">
        <v>3.3799999999999997E-2</v>
      </c>
      <c r="H1685" s="62">
        <v>447.77</v>
      </c>
      <c r="I1685" s="276">
        <f t="shared" si="561"/>
        <v>158971.11000000002</v>
      </c>
      <c r="J1685" s="300">
        <v>3.3799999999999997E-2</v>
      </c>
      <c r="K1685" s="61">
        <f t="shared" si="562"/>
        <v>447.76862649999998</v>
      </c>
      <c r="L1685" s="62">
        <f t="shared" si="563"/>
        <v>0</v>
      </c>
      <c r="M1685" t="s">
        <v>10</v>
      </c>
      <c r="O1685" s="3" t="str">
        <f t="shared" si="564"/>
        <v>E336</v>
      </c>
      <c r="P1685" s="4"/>
      <c r="Q1685" s="245">
        <f t="shared" si="547"/>
        <v>0</v>
      </c>
      <c r="S1685" s="243"/>
      <c r="T1685" s="243"/>
      <c r="V1685" s="243"/>
      <c r="W1685" s="243"/>
      <c r="Y1685" s="243"/>
    </row>
    <row r="1686" spans="1:25" outlineLevel="2" x14ac:dyDescent="0.25">
      <c r="A1686" s="3" t="s">
        <v>258</v>
      </c>
      <c r="B1686" s="3" t="str">
        <f t="shared" si="560"/>
        <v>E336 HYD RR/Bridges, Snoq 2 - 2013-9</v>
      </c>
      <c r="C1686" s="3" t="s">
        <v>9</v>
      </c>
      <c r="D1686" s="3"/>
      <c r="E1686" s="256">
        <v>43738</v>
      </c>
      <c r="F1686" s="61">
        <v>158971.11000000002</v>
      </c>
      <c r="G1686" s="300">
        <v>3.3799999999999997E-2</v>
      </c>
      <c r="H1686" s="62">
        <v>447.77</v>
      </c>
      <c r="I1686" s="276">
        <f t="shared" si="561"/>
        <v>158971.11000000002</v>
      </c>
      <c r="J1686" s="300">
        <v>3.3799999999999997E-2</v>
      </c>
      <c r="K1686" s="61">
        <f t="shared" si="562"/>
        <v>447.76862649999998</v>
      </c>
      <c r="L1686" s="62">
        <f t="shared" si="563"/>
        <v>0</v>
      </c>
      <c r="M1686" t="s">
        <v>10</v>
      </c>
      <c r="O1686" s="3" t="str">
        <f t="shared" si="564"/>
        <v>E336</v>
      </c>
      <c r="P1686" s="4"/>
      <c r="Q1686" s="245">
        <f t="shared" si="547"/>
        <v>0</v>
      </c>
      <c r="S1686" s="243"/>
      <c r="T1686" s="243"/>
      <c r="V1686" s="243"/>
      <c r="W1686" s="243"/>
      <c r="Y1686" s="243"/>
    </row>
    <row r="1687" spans="1:25" outlineLevel="2" x14ac:dyDescent="0.25">
      <c r="A1687" s="3" t="s">
        <v>258</v>
      </c>
      <c r="B1687" s="3" t="str">
        <f t="shared" si="560"/>
        <v>E336 HYD RR/Bridges, Snoq 2 - 2013-10</v>
      </c>
      <c r="C1687" s="3" t="s">
        <v>9</v>
      </c>
      <c r="D1687" s="3"/>
      <c r="E1687" s="256">
        <v>43769</v>
      </c>
      <c r="F1687" s="61">
        <v>158971.11000000002</v>
      </c>
      <c r="G1687" s="300">
        <v>3.3799999999999997E-2</v>
      </c>
      <c r="H1687" s="62">
        <v>447.77</v>
      </c>
      <c r="I1687" s="276">
        <f t="shared" si="561"/>
        <v>158971.11000000002</v>
      </c>
      <c r="J1687" s="300">
        <v>3.3799999999999997E-2</v>
      </c>
      <c r="K1687" s="61">
        <f t="shared" si="562"/>
        <v>447.76862649999998</v>
      </c>
      <c r="L1687" s="62">
        <f t="shared" si="563"/>
        <v>0</v>
      </c>
      <c r="M1687" t="s">
        <v>10</v>
      </c>
      <c r="O1687" s="3" t="str">
        <f t="shared" si="564"/>
        <v>E336</v>
      </c>
      <c r="P1687" s="4"/>
      <c r="Q1687" s="245">
        <f t="shared" si="547"/>
        <v>0</v>
      </c>
      <c r="S1687" s="243"/>
      <c r="T1687" s="243"/>
      <c r="V1687" s="243"/>
      <c r="W1687" s="243"/>
      <c r="Y1687" s="243"/>
    </row>
    <row r="1688" spans="1:25" outlineLevel="2" x14ac:dyDescent="0.25">
      <c r="A1688" s="3" t="s">
        <v>258</v>
      </c>
      <c r="B1688" s="3" t="str">
        <f t="shared" si="560"/>
        <v>E336 HYD RR/Bridges, Snoq 2 - 2013-11</v>
      </c>
      <c r="C1688" s="3" t="s">
        <v>9</v>
      </c>
      <c r="D1688" s="3"/>
      <c r="E1688" s="256">
        <v>43799</v>
      </c>
      <c r="F1688" s="61">
        <v>158971.11000000002</v>
      </c>
      <c r="G1688" s="300">
        <v>3.3799999999999997E-2</v>
      </c>
      <c r="H1688" s="62">
        <v>447.77</v>
      </c>
      <c r="I1688" s="276">
        <f t="shared" si="561"/>
        <v>158971.11000000002</v>
      </c>
      <c r="J1688" s="300">
        <v>3.3799999999999997E-2</v>
      </c>
      <c r="K1688" s="61">
        <f t="shared" si="562"/>
        <v>447.76862649999998</v>
      </c>
      <c r="L1688" s="62">
        <f t="shared" si="563"/>
        <v>0</v>
      </c>
      <c r="M1688" t="s">
        <v>10</v>
      </c>
      <c r="O1688" s="3" t="str">
        <f t="shared" si="564"/>
        <v>E336</v>
      </c>
      <c r="P1688" s="4"/>
      <c r="Q1688" s="245">
        <f t="shared" si="547"/>
        <v>0</v>
      </c>
      <c r="S1688" s="243"/>
      <c r="T1688" s="243"/>
      <c r="V1688" s="243"/>
      <c r="W1688" s="243"/>
      <c r="Y1688" s="243"/>
    </row>
    <row r="1689" spans="1:25" outlineLevel="2" x14ac:dyDescent="0.25">
      <c r="A1689" s="3" t="s">
        <v>258</v>
      </c>
      <c r="B1689" s="3" t="str">
        <f t="shared" si="560"/>
        <v>E336 HYD RR/Bridges, Snoq 2 - 2013-12</v>
      </c>
      <c r="C1689" s="3" t="s">
        <v>9</v>
      </c>
      <c r="D1689" s="3"/>
      <c r="E1689" s="256">
        <v>43830</v>
      </c>
      <c r="F1689" s="61">
        <v>158971.11000000002</v>
      </c>
      <c r="G1689" s="300">
        <v>3.3799999999999997E-2</v>
      </c>
      <c r="H1689" s="62">
        <v>447.77</v>
      </c>
      <c r="I1689" s="276">
        <f t="shared" si="561"/>
        <v>158971.11000000002</v>
      </c>
      <c r="J1689" s="300">
        <v>3.3799999999999997E-2</v>
      </c>
      <c r="K1689" s="61">
        <f t="shared" si="562"/>
        <v>447.76862649999998</v>
      </c>
      <c r="L1689" s="62">
        <f t="shared" si="563"/>
        <v>0</v>
      </c>
      <c r="M1689" t="s">
        <v>10</v>
      </c>
      <c r="O1689" s="3" t="str">
        <f t="shared" si="564"/>
        <v>E336</v>
      </c>
      <c r="P1689" s="4"/>
      <c r="Q1689" s="245">
        <f t="shared" si="547"/>
        <v>0</v>
      </c>
      <c r="S1689" s="243"/>
      <c r="T1689" s="243"/>
      <c r="V1689" s="243"/>
      <c r="W1689" s="243"/>
      <c r="Y1689" s="243"/>
    </row>
    <row r="1690" spans="1:25" outlineLevel="2" x14ac:dyDescent="0.25">
      <c r="A1690" s="3" t="s">
        <v>258</v>
      </c>
      <c r="B1690" s="3" t="str">
        <f t="shared" si="560"/>
        <v>E336 HYD RR/Bridges, Snoq 2 - 2013-1</v>
      </c>
      <c r="C1690" s="3" t="s">
        <v>9</v>
      </c>
      <c r="D1690" s="3"/>
      <c r="E1690" s="256">
        <v>43861</v>
      </c>
      <c r="F1690" s="61">
        <v>158971.11000000002</v>
      </c>
      <c r="G1690" s="300">
        <v>3.3799999999999997E-2</v>
      </c>
      <c r="H1690" s="62">
        <v>447.77</v>
      </c>
      <c r="I1690" s="276">
        <f t="shared" si="561"/>
        <v>158971.11000000002</v>
      </c>
      <c r="J1690" s="300">
        <v>3.3799999999999997E-2</v>
      </c>
      <c r="K1690" s="61">
        <f t="shared" si="562"/>
        <v>447.76862649999998</v>
      </c>
      <c r="L1690" s="62">
        <f t="shared" si="563"/>
        <v>0</v>
      </c>
      <c r="M1690" t="s">
        <v>10</v>
      </c>
      <c r="O1690" s="3" t="str">
        <f t="shared" si="564"/>
        <v>E336</v>
      </c>
      <c r="P1690" s="4"/>
      <c r="Q1690" s="245">
        <f t="shared" si="547"/>
        <v>0</v>
      </c>
      <c r="S1690" s="243"/>
      <c r="T1690" s="243"/>
      <c r="V1690" s="243"/>
      <c r="W1690" s="243"/>
      <c r="Y1690" s="243"/>
    </row>
    <row r="1691" spans="1:25" outlineLevel="2" x14ac:dyDescent="0.25">
      <c r="A1691" s="3" t="s">
        <v>258</v>
      </c>
      <c r="B1691" s="3" t="str">
        <f t="shared" si="560"/>
        <v>E336 HYD RR/Bridges, Snoq 2 - 2013-2</v>
      </c>
      <c r="C1691" s="3" t="s">
        <v>9</v>
      </c>
      <c r="D1691" s="3"/>
      <c r="E1691" s="256">
        <v>43889</v>
      </c>
      <c r="F1691" s="61">
        <v>158971.11000000002</v>
      </c>
      <c r="G1691" s="300">
        <v>3.3799999999999997E-2</v>
      </c>
      <c r="H1691" s="62">
        <v>447.77</v>
      </c>
      <c r="I1691" s="276">
        <f t="shared" si="561"/>
        <v>158971.11000000002</v>
      </c>
      <c r="J1691" s="300">
        <v>3.3799999999999997E-2</v>
      </c>
      <c r="K1691" s="61">
        <f t="shared" si="562"/>
        <v>447.76862649999998</v>
      </c>
      <c r="L1691" s="62">
        <f t="shared" si="563"/>
        <v>0</v>
      </c>
      <c r="M1691" t="s">
        <v>10</v>
      </c>
      <c r="O1691" s="3" t="str">
        <f t="shared" si="564"/>
        <v>E336</v>
      </c>
      <c r="P1691" s="4"/>
      <c r="Q1691" s="245">
        <f t="shared" si="547"/>
        <v>0</v>
      </c>
      <c r="S1691" s="243"/>
      <c r="T1691" s="243"/>
      <c r="V1691" s="243"/>
      <c r="W1691" s="243"/>
      <c r="Y1691" s="243"/>
    </row>
    <row r="1692" spans="1:25" outlineLevel="2" x14ac:dyDescent="0.25">
      <c r="A1692" s="3" t="s">
        <v>258</v>
      </c>
      <c r="B1692" s="3" t="str">
        <f t="shared" si="560"/>
        <v>E336 HYD RR/Bridges, Snoq 2 - 2013-3</v>
      </c>
      <c r="C1692" s="3" t="s">
        <v>9</v>
      </c>
      <c r="D1692" s="3"/>
      <c r="E1692" s="256">
        <v>43921</v>
      </c>
      <c r="F1692" s="61">
        <v>158971.11000000002</v>
      </c>
      <c r="G1692" s="300">
        <v>3.3799999999999997E-2</v>
      </c>
      <c r="H1692" s="62">
        <v>447.77</v>
      </c>
      <c r="I1692" s="276">
        <f t="shared" si="561"/>
        <v>158971.11000000002</v>
      </c>
      <c r="J1692" s="300">
        <v>3.3799999999999997E-2</v>
      </c>
      <c r="K1692" s="61">
        <f t="shared" si="562"/>
        <v>447.76862649999998</v>
      </c>
      <c r="L1692" s="62">
        <f t="shared" si="563"/>
        <v>0</v>
      </c>
      <c r="M1692" t="s">
        <v>10</v>
      </c>
      <c r="O1692" s="3" t="str">
        <f t="shared" si="564"/>
        <v>E336</v>
      </c>
      <c r="P1692" s="4"/>
      <c r="Q1692" s="245">
        <f t="shared" si="547"/>
        <v>0</v>
      </c>
      <c r="S1692" s="243"/>
      <c r="T1692" s="243"/>
      <c r="V1692" s="243"/>
      <c r="W1692" s="243"/>
      <c r="Y1692" s="243"/>
    </row>
    <row r="1693" spans="1:25" outlineLevel="2" x14ac:dyDescent="0.25">
      <c r="A1693" s="3" t="s">
        <v>258</v>
      </c>
      <c r="B1693" s="3" t="str">
        <f t="shared" si="560"/>
        <v>E336 HYD RR/Bridges, Snoq 2 - 2013-4</v>
      </c>
      <c r="C1693" s="3" t="s">
        <v>9</v>
      </c>
      <c r="D1693" s="3"/>
      <c r="E1693" s="256">
        <v>43951</v>
      </c>
      <c r="F1693" s="61">
        <v>158971.11000000002</v>
      </c>
      <c r="G1693" s="300">
        <v>3.3799999999999997E-2</v>
      </c>
      <c r="H1693" s="62">
        <v>447.77</v>
      </c>
      <c r="I1693" s="276">
        <f t="shared" si="561"/>
        <v>158971.11000000002</v>
      </c>
      <c r="J1693" s="300">
        <v>3.3799999999999997E-2</v>
      </c>
      <c r="K1693" s="61">
        <f t="shared" si="562"/>
        <v>447.76862649999998</v>
      </c>
      <c r="L1693" s="62">
        <f t="shared" si="563"/>
        <v>0</v>
      </c>
      <c r="M1693" t="s">
        <v>10</v>
      </c>
      <c r="O1693" s="3" t="str">
        <f t="shared" si="564"/>
        <v>E336</v>
      </c>
      <c r="P1693" s="4"/>
      <c r="Q1693" s="245">
        <f t="shared" si="547"/>
        <v>0</v>
      </c>
      <c r="S1693" s="243"/>
      <c r="T1693" s="243"/>
      <c r="V1693" s="243"/>
      <c r="W1693" s="243"/>
      <c r="Y1693" s="243"/>
    </row>
    <row r="1694" spans="1:25" outlineLevel="2" x14ac:dyDescent="0.25">
      <c r="A1694" s="3" t="s">
        <v>258</v>
      </c>
      <c r="B1694" s="3" t="str">
        <f t="shared" si="560"/>
        <v>E336 HYD RR/Bridges, Snoq 2 - 2013-5</v>
      </c>
      <c r="C1694" s="3" t="s">
        <v>9</v>
      </c>
      <c r="D1694" s="3"/>
      <c r="E1694" s="256">
        <v>43982</v>
      </c>
      <c r="F1694" s="61">
        <v>158971.11000000002</v>
      </c>
      <c r="G1694" s="300">
        <v>3.3799999999999997E-2</v>
      </c>
      <c r="H1694" s="62">
        <v>447.77</v>
      </c>
      <c r="I1694" s="276">
        <f t="shared" si="561"/>
        <v>158971.11000000002</v>
      </c>
      <c r="J1694" s="300">
        <v>3.3799999999999997E-2</v>
      </c>
      <c r="K1694" s="61">
        <f t="shared" si="562"/>
        <v>447.76862649999998</v>
      </c>
      <c r="L1694" s="62">
        <f t="shared" si="563"/>
        <v>0</v>
      </c>
      <c r="M1694" t="s">
        <v>10</v>
      </c>
      <c r="O1694" s="3" t="str">
        <f t="shared" si="564"/>
        <v>E336</v>
      </c>
      <c r="P1694" s="4"/>
      <c r="Q1694" s="245">
        <f t="shared" si="547"/>
        <v>0</v>
      </c>
      <c r="S1694" s="243"/>
      <c r="T1694" s="243"/>
      <c r="V1694" s="243"/>
      <c r="W1694" s="243"/>
      <c r="Y1694" s="243"/>
    </row>
    <row r="1695" spans="1:25" outlineLevel="2" x14ac:dyDescent="0.25">
      <c r="A1695" s="3" t="s">
        <v>258</v>
      </c>
      <c r="B1695" s="3" t="str">
        <f t="shared" si="560"/>
        <v>E336 HYD RR/Bridges, Snoq 2 - 2013-6</v>
      </c>
      <c r="C1695" s="3" t="s">
        <v>9</v>
      </c>
      <c r="D1695" s="3"/>
      <c r="E1695" s="256">
        <v>44012</v>
      </c>
      <c r="F1695" s="61">
        <v>158971.11000000002</v>
      </c>
      <c r="G1695" s="300">
        <v>3.3799999999999997E-2</v>
      </c>
      <c r="H1695" s="62">
        <v>447.77</v>
      </c>
      <c r="I1695" s="276">
        <f t="shared" si="561"/>
        <v>158971.11000000002</v>
      </c>
      <c r="J1695" s="300">
        <v>3.3799999999999997E-2</v>
      </c>
      <c r="K1695" s="61">
        <f t="shared" si="562"/>
        <v>447.76862649999998</v>
      </c>
      <c r="L1695" s="62">
        <f t="shared" si="563"/>
        <v>0</v>
      </c>
      <c r="M1695" t="s">
        <v>10</v>
      </c>
      <c r="O1695" s="3" t="str">
        <f t="shared" si="564"/>
        <v>E336</v>
      </c>
      <c r="P1695" s="4"/>
      <c r="Q1695" s="245">
        <f t="shared" si="547"/>
        <v>158971.11000000002</v>
      </c>
      <c r="S1695" s="243">
        <f>AVERAGE(F1684:F1695)-F1695</f>
        <v>0</v>
      </c>
      <c r="T1695" s="243">
        <f>AVERAGE(I1684:I1695)-I1695</f>
        <v>0</v>
      </c>
      <c r="V1695" s="243"/>
      <c r="W1695" s="243"/>
      <c r="Y1695" s="243"/>
    </row>
    <row r="1696" spans="1:25" ht="15.75" outlineLevel="1" thickBot="1" x14ac:dyDescent="0.3">
      <c r="A1696" s="5" t="s">
        <v>259</v>
      </c>
      <c r="C1696" s="14" t="s">
        <v>153</v>
      </c>
      <c r="E1696" s="255" t="s">
        <v>5</v>
      </c>
      <c r="F1696" s="8"/>
      <c r="G1696" s="299"/>
      <c r="H1696" s="264">
        <f>SUBTOTAL(9,H1684:H1695)</f>
        <v>5373.24</v>
      </c>
      <c r="I1696" s="275"/>
      <c r="J1696" s="299"/>
      <c r="K1696" s="25">
        <f>SUBTOTAL(9,K1684:K1695)</f>
        <v>5373.2235180000016</v>
      </c>
      <c r="L1696" s="264">
        <f>SUBTOTAL(9,L1684:L1695)</f>
        <v>0</v>
      </c>
      <c r="O1696" s="3" t="str">
        <f>LEFT(A1696,5)</f>
        <v xml:space="preserve">E336 </v>
      </c>
      <c r="P1696" s="4">
        <f>-L1696</f>
        <v>0</v>
      </c>
      <c r="Q1696" s="245">
        <f t="shared" ref="Q1696:Q1759" si="565">IF(E1696=DATE(2020,6,30),I1696,0)</f>
        <v>0</v>
      </c>
      <c r="S1696" s="243"/>
    </row>
    <row r="1697" spans="1:25" ht="15.75" outlineLevel="2" thickTop="1" x14ac:dyDescent="0.25">
      <c r="A1697" s="3" t="s">
        <v>260</v>
      </c>
      <c r="B1697" s="3" t="str">
        <f t="shared" ref="B1697:B1708" si="566">CONCATENATE(A1697,"-",MONTH(E1697))</f>
        <v>E336 HYD RR/Bridges, Upper Baker-7</v>
      </c>
      <c r="C1697" s="3" t="s">
        <v>9</v>
      </c>
      <c r="D1697" s="3"/>
      <c r="E1697" s="256">
        <v>43676</v>
      </c>
      <c r="F1697" s="61">
        <v>2648181.67</v>
      </c>
      <c r="G1697" s="300">
        <v>2.53E-2</v>
      </c>
      <c r="H1697" s="62">
        <v>5583.25</v>
      </c>
      <c r="I1697" s="276">
        <f t="shared" ref="I1697:I1708" si="567">VLOOKUP(CONCATENATE(A1697,"-6"),$B$8:$F$2996,5,FALSE)</f>
        <v>2648181.67</v>
      </c>
      <c r="J1697" s="300">
        <v>2.53E-2</v>
      </c>
      <c r="K1697" s="59">
        <f t="shared" ref="K1697:K1708" si="568">I1697*J1697/12</f>
        <v>5583.249687583334</v>
      </c>
      <c r="L1697" s="62">
        <f t="shared" si="563"/>
        <v>0</v>
      </c>
      <c r="M1697" t="s">
        <v>10</v>
      </c>
      <c r="O1697" s="3" t="str">
        <f t="shared" ref="O1697:O1708" si="569">LEFT(A1697,4)</f>
        <v>E336</v>
      </c>
      <c r="P1697" s="4"/>
      <c r="Q1697" s="245">
        <f t="shared" si="565"/>
        <v>0</v>
      </c>
      <c r="S1697" s="243"/>
      <c r="T1697" s="243"/>
      <c r="V1697" s="243"/>
      <c r="W1697" s="243"/>
      <c r="Y1697" s="243"/>
    </row>
    <row r="1698" spans="1:25" outlineLevel="2" x14ac:dyDescent="0.25">
      <c r="A1698" s="3" t="s">
        <v>260</v>
      </c>
      <c r="B1698" s="3" t="str">
        <f t="shared" si="566"/>
        <v>E336 HYD RR/Bridges, Upper Baker-8</v>
      </c>
      <c r="C1698" s="3" t="s">
        <v>9</v>
      </c>
      <c r="D1698" s="3"/>
      <c r="E1698" s="256">
        <v>43708</v>
      </c>
      <c r="F1698" s="61">
        <v>2648181.67</v>
      </c>
      <c r="G1698" s="300">
        <v>2.53E-2</v>
      </c>
      <c r="H1698" s="62">
        <v>5583.25</v>
      </c>
      <c r="I1698" s="276">
        <f t="shared" si="567"/>
        <v>2648181.67</v>
      </c>
      <c r="J1698" s="300">
        <v>2.53E-2</v>
      </c>
      <c r="K1698" s="61">
        <f t="shared" si="568"/>
        <v>5583.249687583334</v>
      </c>
      <c r="L1698" s="62">
        <f t="shared" si="563"/>
        <v>0</v>
      </c>
      <c r="M1698" t="s">
        <v>10</v>
      </c>
      <c r="O1698" s="3" t="str">
        <f t="shared" si="569"/>
        <v>E336</v>
      </c>
      <c r="P1698" s="4"/>
      <c r="Q1698" s="245">
        <f t="shared" si="565"/>
        <v>0</v>
      </c>
      <c r="S1698" s="243"/>
      <c r="T1698" s="243"/>
      <c r="V1698" s="243"/>
      <c r="W1698" s="243"/>
      <c r="Y1698" s="243"/>
    </row>
    <row r="1699" spans="1:25" outlineLevel="2" x14ac:dyDescent="0.25">
      <c r="A1699" s="3" t="s">
        <v>260</v>
      </c>
      <c r="B1699" s="3" t="str">
        <f t="shared" si="566"/>
        <v>E336 HYD RR/Bridges, Upper Baker-9</v>
      </c>
      <c r="C1699" s="3" t="s">
        <v>9</v>
      </c>
      <c r="D1699" s="3"/>
      <c r="E1699" s="256">
        <v>43738</v>
      </c>
      <c r="F1699" s="61">
        <v>2648181.67</v>
      </c>
      <c r="G1699" s="300">
        <v>2.53E-2</v>
      </c>
      <c r="H1699" s="62">
        <v>5583.25</v>
      </c>
      <c r="I1699" s="276">
        <f t="shared" si="567"/>
        <v>2648181.67</v>
      </c>
      <c r="J1699" s="300">
        <v>2.53E-2</v>
      </c>
      <c r="K1699" s="61">
        <f t="shared" si="568"/>
        <v>5583.249687583334</v>
      </c>
      <c r="L1699" s="62">
        <f t="shared" si="563"/>
        <v>0</v>
      </c>
      <c r="M1699" t="s">
        <v>10</v>
      </c>
      <c r="O1699" s="3" t="str">
        <f t="shared" si="569"/>
        <v>E336</v>
      </c>
      <c r="P1699" s="4"/>
      <c r="Q1699" s="245">
        <f t="shared" si="565"/>
        <v>0</v>
      </c>
      <c r="S1699" s="243"/>
      <c r="T1699" s="243"/>
      <c r="V1699" s="243"/>
      <c r="W1699" s="243"/>
      <c r="Y1699" s="243"/>
    </row>
    <row r="1700" spans="1:25" outlineLevel="2" x14ac:dyDescent="0.25">
      <c r="A1700" s="3" t="s">
        <v>260</v>
      </c>
      <c r="B1700" s="3" t="str">
        <f t="shared" si="566"/>
        <v>E336 HYD RR/Bridges, Upper Baker-10</v>
      </c>
      <c r="C1700" s="3" t="s">
        <v>9</v>
      </c>
      <c r="D1700" s="3"/>
      <c r="E1700" s="256">
        <v>43769</v>
      </c>
      <c r="F1700" s="61">
        <v>2648181.67</v>
      </c>
      <c r="G1700" s="300">
        <v>2.53E-2</v>
      </c>
      <c r="H1700" s="62">
        <v>5583.25</v>
      </c>
      <c r="I1700" s="276">
        <f t="shared" si="567"/>
        <v>2648181.67</v>
      </c>
      <c r="J1700" s="300">
        <v>2.53E-2</v>
      </c>
      <c r="K1700" s="61">
        <f t="shared" si="568"/>
        <v>5583.249687583334</v>
      </c>
      <c r="L1700" s="62">
        <f t="shared" si="563"/>
        <v>0</v>
      </c>
      <c r="M1700" t="s">
        <v>10</v>
      </c>
      <c r="O1700" s="3" t="str">
        <f t="shared" si="569"/>
        <v>E336</v>
      </c>
      <c r="P1700" s="4"/>
      <c r="Q1700" s="245">
        <f t="shared" si="565"/>
        <v>0</v>
      </c>
      <c r="S1700" s="243"/>
      <c r="T1700" s="243"/>
      <c r="V1700" s="243"/>
      <c r="W1700" s="243"/>
      <c r="Y1700" s="243"/>
    </row>
    <row r="1701" spans="1:25" outlineLevel="2" x14ac:dyDescent="0.25">
      <c r="A1701" s="3" t="s">
        <v>260</v>
      </c>
      <c r="B1701" s="3" t="str">
        <f t="shared" si="566"/>
        <v>E336 HYD RR/Bridges, Upper Baker-11</v>
      </c>
      <c r="C1701" s="3" t="s">
        <v>9</v>
      </c>
      <c r="D1701" s="3"/>
      <c r="E1701" s="256">
        <v>43799</v>
      </c>
      <c r="F1701" s="61">
        <v>2648181.67</v>
      </c>
      <c r="G1701" s="300">
        <v>2.53E-2</v>
      </c>
      <c r="H1701" s="62">
        <v>5583.25</v>
      </c>
      <c r="I1701" s="276">
        <f t="shared" si="567"/>
        <v>2648181.67</v>
      </c>
      <c r="J1701" s="300">
        <v>2.53E-2</v>
      </c>
      <c r="K1701" s="61">
        <f t="shared" si="568"/>
        <v>5583.249687583334</v>
      </c>
      <c r="L1701" s="62">
        <f t="shared" si="563"/>
        <v>0</v>
      </c>
      <c r="M1701" t="s">
        <v>10</v>
      </c>
      <c r="O1701" s="3" t="str">
        <f t="shared" si="569"/>
        <v>E336</v>
      </c>
      <c r="P1701" s="4"/>
      <c r="Q1701" s="245">
        <f t="shared" si="565"/>
        <v>0</v>
      </c>
      <c r="S1701" s="243"/>
      <c r="T1701" s="243"/>
      <c r="V1701" s="243"/>
      <c r="W1701" s="243"/>
      <c r="Y1701" s="243"/>
    </row>
    <row r="1702" spans="1:25" outlineLevel="2" x14ac:dyDescent="0.25">
      <c r="A1702" s="3" t="s">
        <v>260</v>
      </c>
      <c r="B1702" s="3" t="str">
        <f t="shared" si="566"/>
        <v>E336 HYD RR/Bridges, Upper Baker-12</v>
      </c>
      <c r="C1702" s="3" t="s">
        <v>9</v>
      </c>
      <c r="D1702" s="3"/>
      <c r="E1702" s="256">
        <v>43830</v>
      </c>
      <c r="F1702" s="61">
        <v>2648181.67</v>
      </c>
      <c r="G1702" s="300">
        <v>2.53E-2</v>
      </c>
      <c r="H1702" s="62">
        <v>5583.25</v>
      </c>
      <c r="I1702" s="276">
        <f t="shared" si="567"/>
        <v>2648181.67</v>
      </c>
      <c r="J1702" s="300">
        <v>2.53E-2</v>
      </c>
      <c r="K1702" s="61">
        <f t="shared" si="568"/>
        <v>5583.249687583334</v>
      </c>
      <c r="L1702" s="62">
        <f t="shared" si="563"/>
        <v>0</v>
      </c>
      <c r="M1702" t="s">
        <v>10</v>
      </c>
      <c r="O1702" s="3" t="str">
        <f t="shared" si="569"/>
        <v>E336</v>
      </c>
      <c r="P1702" s="4"/>
      <c r="Q1702" s="245">
        <f t="shared" si="565"/>
        <v>0</v>
      </c>
      <c r="S1702" s="243"/>
      <c r="T1702" s="243"/>
      <c r="V1702" s="243"/>
      <c r="W1702" s="243"/>
      <c r="Y1702" s="243"/>
    </row>
    <row r="1703" spans="1:25" outlineLevel="2" x14ac:dyDescent="0.25">
      <c r="A1703" s="3" t="s">
        <v>260</v>
      </c>
      <c r="B1703" s="3" t="str">
        <f t="shared" si="566"/>
        <v>E336 HYD RR/Bridges, Upper Baker-1</v>
      </c>
      <c r="C1703" s="3" t="s">
        <v>9</v>
      </c>
      <c r="D1703" s="3"/>
      <c r="E1703" s="256">
        <v>43861</v>
      </c>
      <c r="F1703" s="61">
        <v>2648181.67</v>
      </c>
      <c r="G1703" s="300">
        <v>2.53E-2</v>
      </c>
      <c r="H1703" s="62">
        <v>5583.25</v>
      </c>
      <c r="I1703" s="276">
        <f t="shared" si="567"/>
        <v>2648181.67</v>
      </c>
      <c r="J1703" s="300">
        <v>2.53E-2</v>
      </c>
      <c r="K1703" s="61">
        <f t="shared" si="568"/>
        <v>5583.249687583334</v>
      </c>
      <c r="L1703" s="62">
        <f t="shared" si="563"/>
        <v>0</v>
      </c>
      <c r="M1703" t="s">
        <v>10</v>
      </c>
      <c r="O1703" s="3" t="str">
        <f t="shared" si="569"/>
        <v>E336</v>
      </c>
      <c r="P1703" s="4"/>
      <c r="Q1703" s="245">
        <f t="shared" si="565"/>
        <v>0</v>
      </c>
      <c r="S1703" s="243"/>
      <c r="T1703" s="243"/>
      <c r="V1703" s="243"/>
      <c r="W1703" s="243"/>
      <c r="Y1703" s="243"/>
    </row>
    <row r="1704" spans="1:25" outlineLevel="2" x14ac:dyDescent="0.25">
      <c r="A1704" s="3" t="s">
        <v>260</v>
      </c>
      <c r="B1704" s="3" t="str">
        <f t="shared" si="566"/>
        <v>E336 HYD RR/Bridges, Upper Baker-2</v>
      </c>
      <c r="C1704" s="3" t="s">
        <v>9</v>
      </c>
      <c r="D1704" s="3"/>
      <c r="E1704" s="256">
        <v>43889</v>
      </c>
      <c r="F1704" s="61">
        <v>2648181.67</v>
      </c>
      <c r="G1704" s="300">
        <v>2.53E-2</v>
      </c>
      <c r="H1704" s="62">
        <v>5583.25</v>
      </c>
      <c r="I1704" s="276">
        <f t="shared" si="567"/>
        <v>2648181.67</v>
      </c>
      <c r="J1704" s="300">
        <v>2.53E-2</v>
      </c>
      <c r="K1704" s="61">
        <f t="shared" si="568"/>
        <v>5583.249687583334</v>
      </c>
      <c r="L1704" s="62">
        <f t="shared" si="563"/>
        <v>0</v>
      </c>
      <c r="M1704" t="s">
        <v>10</v>
      </c>
      <c r="O1704" s="3" t="str">
        <f t="shared" si="569"/>
        <v>E336</v>
      </c>
      <c r="P1704" s="4"/>
      <c r="Q1704" s="245">
        <f t="shared" si="565"/>
        <v>0</v>
      </c>
      <c r="S1704" s="243"/>
      <c r="T1704" s="243"/>
      <c r="V1704" s="243"/>
      <c r="W1704" s="243"/>
      <c r="Y1704" s="243"/>
    </row>
    <row r="1705" spans="1:25" outlineLevel="2" x14ac:dyDescent="0.25">
      <c r="A1705" s="3" t="s">
        <v>260</v>
      </c>
      <c r="B1705" s="3" t="str">
        <f t="shared" si="566"/>
        <v>E336 HYD RR/Bridges, Upper Baker-3</v>
      </c>
      <c r="C1705" s="3" t="s">
        <v>9</v>
      </c>
      <c r="D1705" s="3"/>
      <c r="E1705" s="256">
        <v>43921</v>
      </c>
      <c r="F1705" s="61">
        <v>2648181.67</v>
      </c>
      <c r="G1705" s="300">
        <v>2.53E-2</v>
      </c>
      <c r="H1705" s="62">
        <v>5583.25</v>
      </c>
      <c r="I1705" s="276">
        <f t="shared" si="567"/>
        <v>2648181.67</v>
      </c>
      <c r="J1705" s="300">
        <v>2.53E-2</v>
      </c>
      <c r="K1705" s="61">
        <f t="shared" si="568"/>
        <v>5583.249687583334</v>
      </c>
      <c r="L1705" s="62">
        <f t="shared" si="563"/>
        <v>0</v>
      </c>
      <c r="M1705" t="s">
        <v>10</v>
      </c>
      <c r="O1705" s="3" t="str">
        <f t="shared" si="569"/>
        <v>E336</v>
      </c>
      <c r="P1705" s="4"/>
      <c r="Q1705" s="245">
        <f t="shared" si="565"/>
        <v>0</v>
      </c>
      <c r="S1705" s="243"/>
      <c r="T1705" s="243"/>
      <c r="V1705" s="243"/>
      <c r="W1705" s="243"/>
      <c r="Y1705" s="243"/>
    </row>
    <row r="1706" spans="1:25" outlineLevel="2" x14ac:dyDescent="0.25">
      <c r="A1706" s="3" t="s">
        <v>260</v>
      </c>
      <c r="B1706" s="3" t="str">
        <f t="shared" si="566"/>
        <v>E336 HYD RR/Bridges, Upper Baker-4</v>
      </c>
      <c r="C1706" s="3" t="s">
        <v>9</v>
      </c>
      <c r="D1706" s="3"/>
      <c r="E1706" s="256">
        <v>43951</v>
      </c>
      <c r="F1706" s="61">
        <v>2648181.67</v>
      </c>
      <c r="G1706" s="300">
        <v>2.53E-2</v>
      </c>
      <c r="H1706" s="62">
        <v>5583.25</v>
      </c>
      <c r="I1706" s="276">
        <f t="shared" si="567"/>
        <v>2648181.67</v>
      </c>
      <c r="J1706" s="300">
        <v>2.53E-2</v>
      </c>
      <c r="K1706" s="61">
        <f t="shared" si="568"/>
        <v>5583.249687583334</v>
      </c>
      <c r="L1706" s="62">
        <f t="shared" si="563"/>
        <v>0</v>
      </c>
      <c r="M1706" t="s">
        <v>10</v>
      </c>
      <c r="O1706" s="3" t="str">
        <f t="shared" si="569"/>
        <v>E336</v>
      </c>
      <c r="P1706" s="4"/>
      <c r="Q1706" s="245">
        <f t="shared" si="565"/>
        <v>0</v>
      </c>
      <c r="S1706" s="243"/>
      <c r="T1706" s="243"/>
      <c r="V1706" s="243"/>
      <c r="W1706" s="243"/>
      <c r="Y1706" s="243"/>
    </row>
    <row r="1707" spans="1:25" outlineLevel="2" x14ac:dyDescent="0.25">
      <c r="A1707" s="3" t="s">
        <v>260</v>
      </c>
      <c r="B1707" s="3" t="str">
        <f t="shared" si="566"/>
        <v>E336 HYD RR/Bridges, Upper Baker-5</v>
      </c>
      <c r="C1707" s="3" t="s">
        <v>9</v>
      </c>
      <c r="D1707" s="3"/>
      <c r="E1707" s="256">
        <v>43982</v>
      </c>
      <c r="F1707" s="61">
        <v>2648181.67</v>
      </c>
      <c r="G1707" s="300">
        <v>2.53E-2</v>
      </c>
      <c r="H1707" s="62">
        <v>5583.25</v>
      </c>
      <c r="I1707" s="276">
        <f t="shared" si="567"/>
        <v>2648181.67</v>
      </c>
      <c r="J1707" s="300">
        <v>2.53E-2</v>
      </c>
      <c r="K1707" s="61">
        <f t="shared" si="568"/>
        <v>5583.249687583334</v>
      </c>
      <c r="L1707" s="62">
        <f t="shared" si="563"/>
        <v>0</v>
      </c>
      <c r="M1707" t="s">
        <v>10</v>
      </c>
      <c r="O1707" s="3" t="str">
        <f t="shared" si="569"/>
        <v>E336</v>
      </c>
      <c r="P1707" s="4"/>
      <c r="Q1707" s="245">
        <f t="shared" si="565"/>
        <v>0</v>
      </c>
      <c r="S1707" s="243"/>
      <c r="T1707" s="243"/>
      <c r="V1707" s="243"/>
      <c r="W1707" s="243"/>
      <c r="Y1707" s="243"/>
    </row>
    <row r="1708" spans="1:25" outlineLevel="2" x14ac:dyDescent="0.25">
      <c r="A1708" s="3" t="s">
        <v>260</v>
      </c>
      <c r="B1708" s="3" t="str">
        <f t="shared" si="566"/>
        <v>E336 HYD RR/Bridges, Upper Baker-6</v>
      </c>
      <c r="C1708" s="3" t="s">
        <v>9</v>
      </c>
      <c r="D1708" s="3"/>
      <c r="E1708" s="256">
        <v>44012</v>
      </c>
      <c r="F1708" s="61">
        <v>2648181.67</v>
      </c>
      <c r="G1708" s="300">
        <v>2.53E-2</v>
      </c>
      <c r="H1708" s="62">
        <v>5583.25</v>
      </c>
      <c r="I1708" s="276">
        <f t="shared" si="567"/>
        <v>2648181.67</v>
      </c>
      <c r="J1708" s="300">
        <v>2.53E-2</v>
      </c>
      <c r="K1708" s="61">
        <f t="shared" si="568"/>
        <v>5583.249687583334</v>
      </c>
      <c r="L1708" s="62">
        <f t="shared" si="563"/>
        <v>0</v>
      </c>
      <c r="M1708" t="s">
        <v>10</v>
      </c>
      <c r="O1708" s="3" t="str">
        <f t="shared" si="569"/>
        <v>E336</v>
      </c>
      <c r="P1708" s="4"/>
      <c r="Q1708" s="245">
        <f t="shared" si="565"/>
        <v>2648181.67</v>
      </c>
      <c r="S1708" s="243">
        <f>AVERAGE(F1697:F1708)-F1708</f>
        <v>0</v>
      </c>
      <c r="T1708" s="243">
        <f>AVERAGE(I1697:I1708)-I1708</f>
        <v>0</v>
      </c>
      <c r="V1708" s="243"/>
      <c r="W1708" s="243"/>
      <c r="Y1708" s="243"/>
    </row>
    <row r="1709" spans="1:25" ht="15.75" outlineLevel="1" thickBot="1" x14ac:dyDescent="0.3">
      <c r="A1709" s="5" t="s">
        <v>261</v>
      </c>
      <c r="C1709" s="14" t="s">
        <v>153</v>
      </c>
      <c r="E1709" s="255" t="s">
        <v>5</v>
      </c>
      <c r="F1709" s="8"/>
      <c r="G1709" s="299"/>
      <c r="H1709" s="264">
        <f>SUBTOTAL(9,H1697:H1708)</f>
        <v>66999</v>
      </c>
      <c r="I1709" s="275"/>
      <c r="J1709" s="299"/>
      <c r="K1709" s="25">
        <f>SUBTOTAL(9,K1697:K1708)</f>
        <v>66998.99625099999</v>
      </c>
      <c r="L1709" s="264">
        <f>SUBTOTAL(9,L1697:L1708)</f>
        <v>0</v>
      </c>
      <c r="O1709" s="3" t="str">
        <f>LEFT(A1709,5)</f>
        <v xml:space="preserve">E336 </v>
      </c>
      <c r="P1709" s="4">
        <f>-L1709</f>
        <v>0</v>
      </c>
      <c r="Q1709" s="245">
        <f t="shared" si="565"/>
        <v>0</v>
      </c>
      <c r="S1709" s="243"/>
    </row>
    <row r="1710" spans="1:25" ht="15.75" outlineLevel="2" thickTop="1" x14ac:dyDescent="0.25">
      <c r="A1710" s="3" t="s">
        <v>262</v>
      </c>
      <c r="B1710" s="3" t="str">
        <f t="shared" ref="B1710:B1721" si="570">CONCATENATE(A1710,"-",MONTH(E1710))</f>
        <v>E3401 PRD Easements, Fredonia-7</v>
      </c>
      <c r="C1710" s="3" t="s">
        <v>9</v>
      </c>
      <c r="D1710" s="3"/>
      <c r="E1710" s="256">
        <v>43676</v>
      </c>
      <c r="F1710" s="61">
        <v>221928.75</v>
      </c>
      <c r="G1710" s="300">
        <v>1.17E-2</v>
      </c>
      <c r="H1710" s="62">
        <v>216.38</v>
      </c>
      <c r="I1710" s="276">
        <f t="shared" ref="I1710:I1721" si="571">VLOOKUP(CONCATENATE(A1710,"-6"),$B$8:$F$2996,5,FALSE)</f>
        <v>221928.75</v>
      </c>
      <c r="J1710" s="300">
        <v>1.17E-2</v>
      </c>
      <c r="K1710" s="59">
        <f t="shared" ref="K1710:K1721" si="572">I1710*J1710/12</f>
        <v>216.38053124999999</v>
      </c>
      <c r="L1710" s="62">
        <f t="shared" si="563"/>
        <v>0</v>
      </c>
      <c r="M1710" t="s">
        <v>10</v>
      </c>
      <c r="O1710" s="3" t="str">
        <f t="shared" ref="O1710:O1721" si="573">LEFT(A1710,4)</f>
        <v>E340</v>
      </c>
      <c r="P1710" s="4"/>
      <c r="Q1710" s="245">
        <f t="shared" si="565"/>
        <v>0</v>
      </c>
      <c r="S1710" s="243"/>
      <c r="T1710" s="243"/>
      <c r="V1710" s="243"/>
      <c r="W1710" s="243"/>
      <c r="Y1710" s="243"/>
    </row>
    <row r="1711" spans="1:25" outlineLevel="2" x14ac:dyDescent="0.25">
      <c r="A1711" s="3" t="s">
        <v>262</v>
      </c>
      <c r="B1711" s="3" t="str">
        <f t="shared" si="570"/>
        <v>E3401 PRD Easements, Fredonia-8</v>
      </c>
      <c r="C1711" s="3" t="s">
        <v>9</v>
      </c>
      <c r="D1711" s="3"/>
      <c r="E1711" s="256">
        <v>43708</v>
      </c>
      <c r="F1711" s="61">
        <v>221928.75</v>
      </c>
      <c r="G1711" s="300">
        <v>1.17E-2</v>
      </c>
      <c r="H1711" s="62">
        <v>216.38</v>
      </c>
      <c r="I1711" s="276">
        <f t="shared" si="571"/>
        <v>221928.75</v>
      </c>
      <c r="J1711" s="300">
        <v>1.17E-2</v>
      </c>
      <c r="K1711" s="61">
        <f t="shared" si="572"/>
        <v>216.38053124999999</v>
      </c>
      <c r="L1711" s="62">
        <f t="shared" si="563"/>
        <v>0</v>
      </c>
      <c r="M1711" t="s">
        <v>10</v>
      </c>
      <c r="O1711" s="3" t="str">
        <f t="shared" si="573"/>
        <v>E340</v>
      </c>
      <c r="P1711" s="4"/>
      <c r="Q1711" s="245">
        <f t="shared" si="565"/>
        <v>0</v>
      </c>
      <c r="S1711" s="243"/>
      <c r="T1711" s="243"/>
      <c r="V1711" s="243"/>
      <c r="W1711" s="243"/>
      <c r="Y1711" s="243"/>
    </row>
    <row r="1712" spans="1:25" outlineLevel="2" x14ac:dyDescent="0.25">
      <c r="A1712" s="3" t="s">
        <v>262</v>
      </c>
      <c r="B1712" s="3" t="str">
        <f t="shared" si="570"/>
        <v>E3401 PRD Easements, Fredonia-9</v>
      </c>
      <c r="C1712" s="3" t="s">
        <v>9</v>
      </c>
      <c r="D1712" s="3"/>
      <c r="E1712" s="256">
        <v>43738</v>
      </c>
      <c r="F1712" s="61">
        <v>221928.75</v>
      </c>
      <c r="G1712" s="300">
        <v>1.17E-2</v>
      </c>
      <c r="H1712" s="62">
        <v>216.38</v>
      </c>
      <c r="I1712" s="276">
        <f t="shared" si="571"/>
        <v>221928.75</v>
      </c>
      <c r="J1712" s="300">
        <v>1.17E-2</v>
      </c>
      <c r="K1712" s="61">
        <f t="shared" si="572"/>
        <v>216.38053124999999</v>
      </c>
      <c r="L1712" s="62">
        <f t="shared" si="563"/>
        <v>0</v>
      </c>
      <c r="M1712" t="s">
        <v>10</v>
      </c>
      <c r="O1712" s="3" t="str">
        <f t="shared" si="573"/>
        <v>E340</v>
      </c>
      <c r="P1712" s="4"/>
      <c r="Q1712" s="245">
        <f t="shared" si="565"/>
        <v>0</v>
      </c>
      <c r="S1712" s="243"/>
      <c r="T1712" s="243"/>
      <c r="V1712" s="243"/>
      <c r="W1712" s="243"/>
      <c r="Y1712" s="243"/>
    </row>
    <row r="1713" spans="1:25" outlineLevel="2" x14ac:dyDescent="0.25">
      <c r="A1713" s="3" t="s">
        <v>262</v>
      </c>
      <c r="B1713" s="3" t="str">
        <f t="shared" si="570"/>
        <v>E3401 PRD Easements, Fredonia-10</v>
      </c>
      <c r="C1713" s="3" t="s">
        <v>9</v>
      </c>
      <c r="D1713" s="3"/>
      <c r="E1713" s="256">
        <v>43769</v>
      </c>
      <c r="F1713" s="61">
        <v>221928.75</v>
      </c>
      <c r="G1713" s="300">
        <v>1.17E-2</v>
      </c>
      <c r="H1713" s="62">
        <v>216.38</v>
      </c>
      <c r="I1713" s="276">
        <f t="shared" si="571"/>
        <v>221928.75</v>
      </c>
      <c r="J1713" s="300">
        <v>1.17E-2</v>
      </c>
      <c r="K1713" s="61">
        <f t="shared" si="572"/>
        <v>216.38053124999999</v>
      </c>
      <c r="L1713" s="62">
        <f t="shared" si="563"/>
        <v>0</v>
      </c>
      <c r="M1713" t="s">
        <v>10</v>
      </c>
      <c r="O1713" s="3" t="str">
        <f t="shared" si="573"/>
        <v>E340</v>
      </c>
      <c r="P1713" s="4"/>
      <c r="Q1713" s="245">
        <f t="shared" si="565"/>
        <v>0</v>
      </c>
      <c r="S1713" s="243"/>
      <c r="T1713" s="243"/>
      <c r="V1713" s="243"/>
      <c r="W1713" s="243"/>
      <c r="Y1713" s="243"/>
    </row>
    <row r="1714" spans="1:25" outlineLevel="2" x14ac:dyDescent="0.25">
      <c r="A1714" s="3" t="s">
        <v>262</v>
      </c>
      <c r="B1714" s="3" t="str">
        <f t="shared" si="570"/>
        <v>E3401 PRD Easements, Fredonia-11</v>
      </c>
      <c r="C1714" s="3" t="s">
        <v>9</v>
      </c>
      <c r="D1714" s="3"/>
      <c r="E1714" s="256">
        <v>43799</v>
      </c>
      <c r="F1714" s="61">
        <v>221928.75</v>
      </c>
      <c r="G1714" s="300">
        <v>1.17E-2</v>
      </c>
      <c r="H1714" s="62">
        <v>216.38</v>
      </c>
      <c r="I1714" s="276">
        <f t="shared" si="571"/>
        <v>221928.75</v>
      </c>
      <c r="J1714" s="300">
        <v>1.17E-2</v>
      </c>
      <c r="K1714" s="61">
        <f t="shared" si="572"/>
        <v>216.38053124999999</v>
      </c>
      <c r="L1714" s="62">
        <f t="shared" si="563"/>
        <v>0</v>
      </c>
      <c r="M1714" t="s">
        <v>10</v>
      </c>
      <c r="O1714" s="3" t="str">
        <f t="shared" si="573"/>
        <v>E340</v>
      </c>
      <c r="P1714" s="4"/>
      <c r="Q1714" s="245">
        <f t="shared" si="565"/>
        <v>0</v>
      </c>
      <c r="S1714" s="243"/>
      <c r="T1714" s="243"/>
      <c r="V1714" s="243"/>
      <c r="W1714" s="243"/>
      <c r="Y1714" s="243"/>
    </row>
    <row r="1715" spans="1:25" outlineLevel="2" x14ac:dyDescent="0.25">
      <c r="A1715" s="3" t="s">
        <v>262</v>
      </c>
      <c r="B1715" s="3" t="str">
        <f t="shared" si="570"/>
        <v>E3401 PRD Easements, Fredonia-12</v>
      </c>
      <c r="C1715" s="3" t="s">
        <v>9</v>
      </c>
      <c r="D1715" s="3"/>
      <c r="E1715" s="256">
        <v>43830</v>
      </c>
      <c r="F1715" s="61">
        <v>221928.75</v>
      </c>
      <c r="G1715" s="300">
        <v>1.17E-2</v>
      </c>
      <c r="H1715" s="62">
        <v>216.38</v>
      </c>
      <c r="I1715" s="276">
        <f t="shared" si="571"/>
        <v>221928.75</v>
      </c>
      <c r="J1715" s="300">
        <v>1.17E-2</v>
      </c>
      <c r="K1715" s="61">
        <f t="shared" si="572"/>
        <v>216.38053124999999</v>
      </c>
      <c r="L1715" s="62">
        <f t="shared" si="563"/>
        <v>0</v>
      </c>
      <c r="M1715" t="s">
        <v>10</v>
      </c>
      <c r="O1715" s="3" t="str">
        <f t="shared" si="573"/>
        <v>E340</v>
      </c>
      <c r="P1715" s="4"/>
      <c r="Q1715" s="245">
        <f t="shared" si="565"/>
        <v>0</v>
      </c>
      <c r="S1715" s="243"/>
      <c r="T1715" s="243"/>
      <c r="V1715" s="243"/>
      <c r="W1715" s="243"/>
      <c r="Y1715" s="243"/>
    </row>
    <row r="1716" spans="1:25" outlineLevel="2" x14ac:dyDescent="0.25">
      <c r="A1716" s="3" t="s">
        <v>262</v>
      </c>
      <c r="B1716" s="3" t="str">
        <f t="shared" si="570"/>
        <v>E3401 PRD Easements, Fredonia-1</v>
      </c>
      <c r="C1716" s="3" t="s">
        <v>9</v>
      </c>
      <c r="D1716" s="3"/>
      <c r="E1716" s="256">
        <v>43861</v>
      </c>
      <c r="F1716" s="61">
        <v>221928.75</v>
      </c>
      <c r="G1716" s="300">
        <v>1.17E-2</v>
      </c>
      <c r="H1716" s="62">
        <v>216.38</v>
      </c>
      <c r="I1716" s="276">
        <f t="shared" si="571"/>
        <v>221928.75</v>
      </c>
      <c r="J1716" s="300">
        <v>1.17E-2</v>
      </c>
      <c r="K1716" s="61">
        <f t="shared" si="572"/>
        <v>216.38053124999999</v>
      </c>
      <c r="L1716" s="62">
        <f t="shared" si="563"/>
        <v>0</v>
      </c>
      <c r="M1716" t="s">
        <v>10</v>
      </c>
      <c r="O1716" s="3" t="str">
        <f t="shared" si="573"/>
        <v>E340</v>
      </c>
      <c r="P1716" s="4"/>
      <c r="Q1716" s="245">
        <f t="shared" si="565"/>
        <v>0</v>
      </c>
      <c r="S1716" s="243"/>
      <c r="T1716" s="243"/>
      <c r="V1716" s="243"/>
      <c r="W1716" s="243"/>
      <c r="Y1716" s="243"/>
    </row>
    <row r="1717" spans="1:25" outlineLevel="2" x14ac:dyDescent="0.25">
      <c r="A1717" s="3" t="s">
        <v>262</v>
      </c>
      <c r="B1717" s="3" t="str">
        <f t="shared" si="570"/>
        <v>E3401 PRD Easements, Fredonia-2</v>
      </c>
      <c r="C1717" s="3" t="s">
        <v>9</v>
      </c>
      <c r="D1717" s="3"/>
      <c r="E1717" s="256">
        <v>43889</v>
      </c>
      <c r="F1717" s="61">
        <v>221928.75</v>
      </c>
      <c r="G1717" s="300">
        <v>1.17E-2</v>
      </c>
      <c r="H1717" s="62">
        <v>216.38</v>
      </c>
      <c r="I1717" s="276">
        <f t="shared" si="571"/>
        <v>221928.75</v>
      </c>
      <c r="J1717" s="300">
        <v>1.17E-2</v>
      </c>
      <c r="K1717" s="61">
        <f t="shared" si="572"/>
        <v>216.38053124999999</v>
      </c>
      <c r="L1717" s="62">
        <f t="shared" si="563"/>
        <v>0</v>
      </c>
      <c r="M1717" t="s">
        <v>10</v>
      </c>
      <c r="O1717" s="3" t="str">
        <f t="shared" si="573"/>
        <v>E340</v>
      </c>
      <c r="P1717" s="4"/>
      <c r="Q1717" s="245">
        <f t="shared" si="565"/>
        <v>0</v>
      </c>
      <c r="S1717" s="243"/>
      <c r="T1717" s="243"/>
      <c r="V1717" s="243"/>
      <c r="W1717" s="243"/>
      <c r="Y1717" s="243"/>
    </row>
    <row r="1718" spans="1:25" outlineLevel="2" x14ac:dyDescent="0.25">
      <c r="A1718" s="3" t="s">
        <v>262</v>
      </c>
      <c r="B1718" s="3" t="str">
        <f t="shared" si="570"/>
        <v>E3401 PRD Easements, Fredonia-3</v>
      </c>
      <c r="C1718" s="3" t="s">
        <v>9</v>
      </c>
      <c r="D1718" s="3"/>
      <c r="E1718" s="256">
        <v>43921</v>
      </c>
      <c r="F1718" s="61">
        <v>221928.75</v>
      </c>
      <c r="G1718" s="300">
        <v>1.17E-2</v>
      </c>
      <c r="H1718" s="62">
        <v>216.38</v>
      </c>
      <c r="I1718" s="276">
        <f t="shared" si="571"/>
        <v>221928.75</v>
      </c>
      <c r="J1718" s="300">
        <v>1.17E-2</v>
      </c>
      <c r="K1718" s="61">
        <f t="shared" si="572"/>
        <v>216.38053124999999</v>
      </c>
      <c r="L1718" s="62">
        <f t="shared" si="563"/>
        <v>0</v>
      </c>
      <c r="M1718" t="s">
        <v>10</v>
      </c>
      <c r="O1718" s="3" t="str">
        <f t="shared" si="573"/>
        <v>E340</v>
      </c>
      <c r="P1718" s="4"/>
      <c r="Q1718" s="245">
        <f t="shared" si="565"/>
        <v>0</v>
      </c>
      <c r="S1718" s="243"/>
      <c r="T1718" s="243"/>
      <c r="V1718" s="243"/>
      <c r="W1718" s="243"/>
      <c r="Y1718" s="243"/>
    </row>
    <row r="1719" spans="1:25" outlineLevel="2" x14ac:dyDescent="0.25">
      <c r="A1719" s="3" t="s">
        <v>262</v>
      </c>
      <c r="B1719" s="3" t="str">
        <f t="shared" si="570"/>
        <v>E3401 PRD Easements, Fredonia-4</v>
      </c>
      <c r="C1719" s="3" t="s">
        <v>9</v>
      </c>
      <c r="D1719" s="3"/>
      <c r="E1719" s="256">
        <v>43951</v>
      </c>
      <c r="F1719" s="61">
        <v>221928.75</v>
      </c>
      <c r="G1719" s="300">
        <v>1.17E-2</v>
      </c>
      <c r="H1719" s="62">
        <v>216.38</v>
      </c>
      <c r="I1719" s="276">
        <f t="shared" si="571"/>
        <v>221928.75</v>
      </c>
      <c r="J1719" s="300">
        <v>1.17E-2</v>
      </c>
      <c r="K1719" s="61">
        <f t="shared" si="572"/>
        <v>216.38053124999999</v>
      </c>
      <c r="L1719" s="62">
        <f t="shared" si="563"/>
        <v>0</v>
      </c>
      <c r="M1719" t="s">
        <v>10</v>
      </c>
      <c r="O1719" s="3" t="str">
        <f t="shared" si="573"/>
        <v>E340</v>
      </c>
      <c r="P1719" s="4"/>
      <c r="Q1719" s="245">
        <f t="shared" si="565"/>
        <v>0</v>
      </c>
      <c r="S1719" s="243"/>
      <c r="T1719" s="243"/>
      <c r="V1719" s="243"/>
      <c r="W1719" s="243"/>
      <c r="Y1719" s="243"/>
    </row>
    <row r="1720" spans="1:25" outlineLevel="2" x14ac:dyDescent="0.25">
      <c r="A1720" s="3" t="s">
        <v>262</v>
      </c>
      <c r="B1720" s="3" t="str">
        <f t="shared" si="570"/>
        <v>E3401 PRD Easements, Fredonia-5</v>
      </c>
      <c r="C1720" s="3" t="s">
        <v>9</v>
      </c>
      <c r="D1720" s="3"/>
      <c r="E1720" s="256">
        <v>43982</v>
      </c>
      <c r="F1720" s="61">
        <v>221928.75</v>
      </c>
      <c r="G1720" s="300">
        <v>1.17E-2</v>
      </c>
      <c r="H1720" s="62">
        <v>216.38</v>
      </c>
      <c r="I1720" s="276">
        <f t="shared" si="571"/>
        <v>221928.75</v>
      </c>
      <c r="J1720" s="300">
        <v>1.17E-2</v>
      </c>
      <c r="K1720" s="61">
        <f t="shared" si="572"/>
        <v>216.38053124999999</v>
      </c>
      <c r="L1720" s="62">
        <f t="shared" si="563"/>
        <v>0</v>
      </c>
      <c r="M1720" t="s">
        <v>10</v>
      </c>
      <c r="O1720" s="3" t="str">
        <f t="shared" si="573"/>
        <v>E340</v>
      </c>
      <c r="P1720" s="4"/>
      <c r="Q1720" s="245">
        <f t="shared" si="565"/>
        <v>0</v>
      </c>
      <c r="S1720" s="243"/>
      <c r="T1720" s="243"/>
      <c r="V1720" s="243"/>
      <c r="W1720" s="243"/>
      <c r="Y1720" s="243"/>
    </row>
    <row r="1721" spans="1:25" outlineLevel="2" x14ac:dyDescent="0.25">
      <c r="A1721" s="3" t="s">
        <v>262</v>
      </c>
      <c r="B1721" s="3" t="str">
        <f t="shared" si="570"/>
        <v>E3401 PRD Easements, Fredonia-6</v>
      </c>
      <c r="C1721" s="3" t="s">
        <v>9</v>
      </c>
      <c r="D1721" s="3"/>
      <c r="E1721" s="256">
        <v>44012</v>
      </c>
      <c r="F1721" s="61">
        <v>221928.75</v>
      </c>
      <c r="G1721" s="300">
        <v>1.17E-2</v>
      </c>
      <c r="H1721" s="62">
        <v>216.38</v>
      </c>
      <c r="I1721" s="276">
        <f t="shared" si="571"/>
        <v>221928.75</v>
      </c>
      <c r="J1721" s="300">
        <v>1.17E-2</v>
      </c>
      <c r="K1721" s="61">
        <f t="shared" si="572"/>
        <v>216.38053124999999</v>
      </c>
      <c r="L1721" s="62">
        <f t="shared" si="563"/>
        <v>0</v>
      </c>
      <c r="M1721" t="s">
        <v>10</v>
      </c>
      <c r="O1721" s="3" t="str">
        <f t="shared" si="573"/>
        <v>E340</v>
      </c>
      <c r="P1721" s="4"/>
      <c r="Q1721" s="245">
        <f t="shared" si="565"/>
        <v>221928.75</v>
      </c>
      <c r="S1721" s="243">
        <f>AVERAGE(F1710:F1721)-F1721</f>
        <v>0</v>
      </c>
      <c r="T1721" s="243">
        <f>AVERAGE(I1710:I1721)-I1721</f>
        <v>0</v>
      </c>
      <c r="V1721" s="243"/>
      <c r="W1721" s="243"/>
      <c r="Y1721" s="243"/>
    </row>
    <row r="1722" spans="1:25" ht="15.75" outlineLevel="1" thickBot="1" x14ac:dyDescent="0.3">
      <c r="A1722" s="5" t="s">
        <v>263</v>
      </c>
      <c r="C1722" s="14" t="s">
        <v>264</v>
      </c>
      <c r="E1722" s="255" t="s">
        <v>5</v>
      </c>
      <c r="F1722" s="8"/>
      <c r="G1722" s="299"/>
      <c r="H1722" s="264">
        <f>SUBTOTAL(9,H1710:H1721)</f>
        <v>2596.5600000000009</v>
      </c>
      <c r="I1722" s="275"/>
      <c r="J1722" s="299"/>
      <c r="K1722" s="25">
        <f>SUBTOTAL(9,K1710:K1721)</f>
        <v>2596.566374999999</v>
      </c>
      <c r="L1722" s="264">
        <f>SUBTOTAL(9,L1710:L1721)</f>
        <v>0</v>
      </c>
      <c r="O1722" s="3" t="str">
        <f>LEFT(A1722,5)</f>
        <v>E3401</v>
      </c>
      <c r="P1722" s="4">
        <f>-L1722</f>
        <v>0</v>
      </c>
      <c r="Q1722" s="245">
        <f t="shared" si="565"/>
        <v>0</v>
      </c>
      <c r="S1722" s="243"/>
    </row>
    <row r="1723" spans="1:25" ht="15.75" outlineLevel="2" thickTop="1" x14ac:dyDescent="0.25">
      <c r="A1723" s="16" t="s">
        <v>265</v>
      </c>
      <c r="B1723" s="16" t="str">
        <f t="shared" ref="B1723:B1734" si="574">CONCATENATE(A1723,"-",MONTH(E1723))</f>
        <v>E3410 PRD Str/Impv, Crystal Mtn-7</v>
      </c>
      <c r="C1723" s="16" t="s">
        <v>9</v>
      </c>
      <c r="D1723" s="16"/>
      <c r="E1723" s="257">
        <v>43676</v>
      </c>
      <c r="F1723" s="18">
        <v>811209.69000000006</v>
      </c>
      <c r="G1723" s="302" t="s">
        <v>759</v>
      </c>
      <c r="H1723" s="17">
        <v>-236.36999999999989</v>
      </c>
      <c r="I1723" s="278">
        <f t="shared" ref="I1723:I1734" si="575">VLOOKUP(CONCATENATE(A1723,"-6"),$B$8:$F$2996,5,FALSE)</f>
        <v>811209.69000000006</v>
      </c>
      <c r="J1723" s="302" t="s">
        <v>759</v>
      </c>
      <c r="K1723" s="18">
        <f>VLOOKUP(CONCATENATE(A1723,"-6"),B$9:$H$2996,7,0)</f>
        <v>-254.13999999999987</v>
      </c>
      <c r="L1723" s="17">
        <f t="shared" si="563"/>
        <v>-17.77</v>
      </c>
      <c r="M1723" t="s">
        <v>27</v>
      </c>
      <c r="N1723" t="s">
        <v>10</v>
      </c>
      <c r="O1723" s="3" t="str">
        <f t="shared" ref="O1723:O1734" si="576">LEFT(A1723,4)</f>
        <v>E341</v>
      </c>
      <c r="P1723" s="4"/>
      <c r="Q1723" s="245">
        <f t="shared" si="565"/>
        <v>0</v>
      </c>
      <c r="S1723" s="243"/>
      <c r="T1723" s="243"/>
      <c r="V1723" s="243"/>
      <c r="W1723" s="243"/>
      <c r="Y1723" s="243"/>
    </row>
    <row r="1724" spans="1:25" outlineLevel="2" x14ac:dyDescent="0.25">
      <c r="A1724" s="16" t="s">
        <v>265</v>
      </c>
      <c r="B1724" s="16" t="str">
        <f t="shared" si="574"/>
        <v>E3410 PRD Str/Impv, Crystal Mtn-8</v>
      </c>
      <c r="C1724" s="16" t="s">
        <v>9</v>
      </c>
      <c r="D1724" s="16"/>
      <c r="E1724" s="257">
        <v>43708</v>
      </c>
      <c r="F1724" s="18">
        <v>811209.69000000006</v>
      </c>
      <c r="G1724" s="302" t="s">
        <v>759</v>
      </c>
      <c r="H1724" s="17">
        <v>-237.98000000000002</v>
      </c>
      <c r="I1724" s="278">
        <f t="shared" si="575"/>
        <v>811209.69000000006</v>
      </c>
      <c r="J1724" s="302" t="s">
        <v>759</v>
      </c>
      <c r="K1724" s="18">
        <f>VLOOKUP(CONCATENATE(A1724,"-6"),B$9:$H$2996,7,0)</f>
        <v>-254.13999999999987</v>
      </c>
      <c r="L1724" s="17">
        <f t="shared" si="563"/>
        <v>-16.16</v>
      </c>
      <c r="M1724" t="s">
        <v>27</v>
      </c>
      <c r="N1724" t="s">
        <v>10</v>
      </c>
      <c r="O1724" s="3" t="str">
        <f t="shared" si="576"/>
        <v>E341</v>
      </c>
      <c r="P1724" s="4"/>
      <c r="Q1724" s="245">
        <f t="shared" si="565"/>
        <v>0</v>
      </c>
      <c r="S1724" s="243"/>
      <c r="T1724" s="243"/>
      <c r="V1724" s="243"/>
      <c r="W1724" s="243"/>
      <c r="Y1724" s="243"/>
    </row>
    <row r="1725" spans="1:25" outlineLevel="2" x14ac:dyDescent="0.25">
      <c r="A1725" s="16" t="s">
        <v>265</v>
      </c>
      <c r="B1725" s="16" t="str">
        <f t="shared" si="574"/>
        <v>E3410 PRD Str/Impv, Crystal Mtn-9</v>
      </c>
      <c r="C1725" s="16" t="s">
        <v>9</v>
      </c>
      <c r="D1725" s="16"/>
      <c r="E1725" s="257">
        <v>43738</v>
      </c>
      <c r="F1725" s="18">
        <v>811209.69000000006</v>
      </c>
      <c r="G1725" s="302" t="s">
        <v>759</v>
      </c>
      <c r="H1725" s="17">
        <v>-239.56999999999971</v>
      </c>
      <c r="I1725" s="278">
        <f t="shared" si="575"/>
        <v>811209.69000000006</v>
      </c>
      <c r="J1725" s="302" t="s">
        <v>759</v>
      </c>
      <c r="K1725" s="18">
        <f>VLOOKUP(CONCATENATE(A1725,"-6"),B$9:$H$2996,7,0)</f>
        <v>-254.13999999999987</v>
      </c>
      <c r="L1725" s="17">
        <f t="shared" si="563"/>
        <v>-14.57</v>
      </c>
      <c r="M1725" t="s">
        <v>27</v>
      </c>
      <c r="N1725" t="s">
        <v>10</v>
      </c>
      <c r="O1725" s="3" t="str">
        <f t="shared" si="576"/>
        <v>E341</v>
      </c>
      <c r="P1725" s="4"/>
      <c r="Q1725" s="245">
        <f t="shared" si="565"/>
        <v>0</v>
      </c>
      <c r="S1725" s="243"/>
      <c r="T1725" s="243"/>
      <c r="V1725" s="243"/>
      <c r="W1725" s="243"/>
      <c r="Y1725" s="243"/>
    </row>
    <row r="1726" spans="1:25" outlineLevel="2" x14ac:dyDescent="0.25">
      <c r="A1726" s="16" t="s">
        <v>265</v>
      </c>
      <c r="B1726" s="16" t="str">
        <f t="shared" si="574"/>
        <v>E3410 PRD Str/Impv, Crystal Mtn-10</v>
      </c>
      <c r="C1726" s="16" t="s">
        <v>9</v>
      </c>
      <c r="D1726" s="16"/>
      <c r="E1726" s="257">
        <v>43769</v>
      </c>
      <c r="F1726" s="18">
        <v>811209.69000000006</v>
      </c>
      <c r="G1726" s="302" t="s">
        <v>759</v>
      </c>
      <c r="H1726" s="17">
        <v>-241.17999999999984</v>
      </c>
      <c r="I1726" s="278">
        <f t="shared" si="575"/>
        <v>811209.69000000006</v>
      </c>
      <c r="J1726" s="302" t="s">
        <v>759</v>
      </c>
      <c r="K1726" s="18">
        <f>VLOOKUP(CONCATENATE(A1726,"-6"),B$9:$H$2996,7,0)</f>
        <v>-254.13999999999987</v>
      </c>
      <c r="L1726" s="17">
        <f t="shared" si="563"/>
        <v>-12.96</v>
      </c>
      <c r="M1726" t="s">
        <v>27</v>
      </c>
      <c r="N1726" t="s">
        <v>10</v>
      </c>
      <c r="O1726" s="3" t="str">
        <f t="shared" si="576"/>
        <v>E341</v>
      </c>
      <c r="P1726" s="4"/>
      <c r="Q1726" s="245">
        <f t="shared" si="565"/>
        <v>0</v>
      </c>
      <c r="S1726" s="243"/>
      <c r="T1726" s="243"/>
      <c r="V1726" s="243"/>
      <c r="W1726" s="243"/>
      <c r="Y1726" s="243"/>
    </row>
    <row r="1727" spans="1:25" outlineLevel="2" x14ac:dyDescent="0.25">
      <c r="A1727" s="16" t="s">
        <v>265</v>
      </c>
      <c r="B1727" s="16" t="str">
        <f t="shared" si="574"/>
        <v>E3410 PRD Str/Impv, Crystal Mtn-11</v>
      </c>
      <c r="C1727" s="16" t="s">
        <v>9</v>
      </c>
      <c r="D1727" s="16"/>
      <c r="E1727" s="257">
        <v>43799</v>
      </c>
      <c r="F1727" s="18">
        <v>811209.69000000006</v>
      </c>
      <c r="G1727" s="302" t="s">
        <v>759</v>
      </c>
      <c r="H1727" s="17">
        <v>-242.78999999999996</v>
      </c>
      <c r="I1727" s="278">
        <f t="shared" si="575"/>
        <v>811209.69000000006</v>
      </c>
      <c r="J1727" s="302" t="s">
        <v>759</v>
      </c>
      <c r="K1727" s="18">
        <f>VLOOKUP(CONCATENATE(A1727,"-6"),B$9:$H$2996,7,0)</f>
        <v>-254.13999999999987</v>
      </c>
      <c r="L1727" s="17">
        <f t="shared" si="563"/>
        <v>-11.35</v>
      </c>
      <c r="M1727" t="s">
        <v>27</v>
      </c>
      <c r="N1727" t="s">
        <v>10</v>
      </c>
      <c r="O1727" s="3" t="str">
        <f t="shared" si="576"/>
        <v>E341</v>
      </c>
      <c r="P1727" s="4"/>
      <c r="Q1727" s="245">
        <f t="shared" si="565"/>
        <v>0</v>
      </c>
      <c r="S1727" s="243"/>
      <c r="T1727" s="243"/>
      <c r="V1727" s="243"/>
      <c r="W1727" s="243"/>
      <c r="Y1727" s="243"/>
    </row>
    <row r="1728" spans="1:25" outlineLevel="2" x14ac:dyDescent="0.25">
      <c r="A1728" s="16" t="s">
        <v>265</v>
      </c>
      <c r="B1728" s="16" t="str">
        <f t="shared" si="574"/>
        <v>E3410 PRD Str/Impv, Crystal Mtn-12</v>
      </c>
      <c r="C1728" s="16" t="s">
        <v>9</v>
      </c>
      <c r="D1728" s="16"/>
      <c r="E1728" s="257">
        <v>43830</v>
      </c>
      <c r="F1728" s="18">
        <v>811209.69000000006</v>
      </c>
      <c r="G1728" s="302" t="s">
        <v>759</v>
      </c>
      <c r="H1728" s="17">
        <v>-244.40000000000009</v>
      </c>
      <c r="I1728" s="278">
        <f t="shared" si="575"/>
        <v>811209.69000000006</v>
      </c>
      <c r="J1728" s="302" t="s">
        <v>759</v>
      </c>
      <c r="K1728" s="18">
        <f>VLOOKUP(CONCATENATE(A1728,"-6"),B$9:$H$2996,7,0)</f>
        <v>-254.13999999999987</v>
      </c>
      <c r="L1728" s="17">
        <f t="shared" si="563"/>
        <v>-9.74</v>
      </c>
      <c r="M1728" t="s">
        <v>27</v>
      </c>
      <c r="N1728" t="s">
        <v>10</v>
      </c>
      <c r="O1728" s="3" t="str">
        <f t="shared" si="576"/>
        <v>E341</v>
      </c>
      <c r="P1728" s="4"/>
      <c r="Q1728" s="245">
        <f t="shared" si="565"/>
        <v>0</v>
      </c>
      <c r="S1728" s="243"/>
      <c r="T1728" s="243"/>
      <c r="V1728" s="243"/>
      <c r="W1728" s="243"/>
      <c r="Y1728" s="243"/>
    </row>
    <row r="1729" spans="1:25" outlineLevel="2" x14ac:dyDescent="0.25">
      <c r="A1729" s="16" t="s">
        <v>265</v>
      </c>
      <c r="B1729" s="16" t="str">
        <f t="shared" si="574"/>
        <v>E3410 PRD Str/Impv, Crystal Mtn-1</v>
      </c>
      <c r="C1729" s="16" t="s">
        <v>9</v>
      </c>
      <c r="D1729" s="16"/>
      <c r="E1729" s="257">
        <v>43861</v>
      </c>
      <c r="F1729" s="18">
        <v>811209.69000000006</v>
      </c>
      <c r="G1729" s="302" t="s">
        <v>759</v>
      </c>
      <c r="H1729" s="17">
        <v>-246.01999999999998</v>
      </c>
      <c r="I1729" s="278">
        <f t="shared" si="575"/>
        <v>811209.69000000006</v>
      </c>
      <c r="J1729" s="302" t="s">
        <v>759</v>
      </c>
      <c r="K1729" s="18">
        <f>VLOOKUP(CONCATENATE(A1729,"-6"),B$9:$H$2996,7,0)</f>
        <v>-254.13999999999987</v>
      </c>
      <c r="L1729" s="17">
        <f t="shared" si="563"/>
        <v>-8.1199999999999992</v>
      </c>
      <c r="M1729" t="s">
        <v>27</v>
      </c>
      <c r="N1729" t="s">
        <v>10</v>
      </c>
      <c r="O1729" s="3" t="str">
        <f t="shared" si="576"/>
        <v>E341</v>
      </c>
      <c r="P1729" s="4"/>
      <c r="Q1729" s="245">
        <f t="shared" si="565"/>
        <v>0</v>
      </c>
      <c r="S1729" s="243"/>
      <c r="T1729" s="243"/>
      <c r="V1729" s="243"/>
      <c r="W1729" s="243"/>
      <c r="Y1729" s="243"/>
    </row>
    <row r="1730" spans="1:25" outlineLevel="2" x14ac:dyDescent="0.25">
      <c r="A1730" s="16" t="s">
        <v>265</v>
      </c>
      <c r="B1730" s="16" t="str">
        <f t="shared" si="574"/>
        <v>E3410 PRD Str/Impv, Crystal Mtn-2</v>
      </c>
      <c r="C1730" s="16" t="s">
        <v>9</v>
      </c>
      <c r="D1730" s="16"/>
      <c r="E1730" s="257">
        <v>43889</v>
      </c>
      <c r="F1730" s="18">
        <v>811209.69000000006</v>
      </c>
      <c r="G1730" s="302" t="s">
        <v>759</v>
      </c>
      <c r="H1730" s="17">
        <v>-247.63000000000011</v>
      </c>
      <c r="I1730" s="278">
        <f t="shared" si="575"/>
        <v>811209.69000000006</v>
      </c>
      <c r="J1730" s="302" t="s">
        <v>759</v>
      </c>
      <c r="K1730" s="18">
        <f>VLOOKUP(CONCATENATE(A1730,"-6"),B$9:$H$2996,7,0)</f>
        <v>-254.13999999999987</v>
      </c>
      <c r="L1730" s="17">
        <f t="shared" si="563"/>
        <v>-6.51</v>
      </c>
      <c r="M1730" t="s">
        <v>27</v>
      </c>
      <c r="N1730" t="s">
        <v>10</v>
      </c>
      <c r="O1730" s="3" t="str">
        <f t="shared" si="576"/>
        <v>E341</v>
      </c>
      <c r="P1730" s="4"/>
      <c r="Q1730" s="245">
        <f t="shared" si="565"/>
        <v>0</v>
      </c>
      <c r="S1730" s="243"/>
      <c r="T1730" s="243"/>
      <c r="V1730" s="243"/>
      <c r="W1730" s="243"/>
      <c r="Y1730" s="243"/>
    </row>
    <row r="1731" spans="1:25" outlineLevel="2" x14ac:dyDescent="0.25">
      <c r="A1731" s="16" t="s">
        <v>265</v>
      </c>
      <c r="B1731" s="16" t="str">
        <f t="shared" si="574"/>
        <v>E3410 PRD Str/Impv, Crystal Mtn-3</v>
      </c>
      <c r="C1731" s="16" t="s">
        <v>9</v>
      </c>
      <c r="D1731" s="16"/>
      <c r="E1731" s="257">
        <v>43921</v>
      </c>
      <c r="F1731" s="18">
        <v>811209.69000000006</v>
      </c>
      <c r="G1731" s="302" t="s">
        <v>759</v>
      </c>
      <c r="H1731" s="17">
        <v>-249.25</v>
      </c>
      <c r="I1731" s="278">
        <f t="shared" si="575"/>
        <v>811209.69000000006</v>
      </c>
      <c r="J1731" s="302" t="s">
        <v>759</v>
      </c>
      <c r="K1731" s="18">
        <f>VLOOKUP(CONCATENATE(A1731,"-6"),B$9:$H$2996,7,0)</f>
        <v>-254.13999999999987</v>
      </c>
      <c r="L1731" s="17">
        <f t="shared" si="563"/>
        <v>-4.8899999999999997</v>
      </c>
      <c r="M1731" t="s">
        <v>27</v>
      </c>
      <c r="N1731" t="s">
        <v>10</v>
      </c>
      <c r="O1731" s="3" t="str">
        <f t="shared" si="576"/>
        <v>E341</v>
      </c>
      <c r="P1731" s="4"/>
      <c r="Q1731" s="245">
        <f t="shared" si="565"/>
        <v>0</v>
      </c>
      <c r="S1731" s="243"/>
      <c r="T1731" s="243"/>
      <c r="V1731" s="243"/>
      <c r="W1731" s="243"/>
      <c r="Y1731" s="243"/>
    </row>
    <row r="1732" spans="1:25" outlineLevel="2" x14ac:dyDescent="0.25">
      <c r="A1732" s="16" t="s">
        <v>265</v>
      </c>
      <c r="B1732" s="16" t="str">
        <f t="shared" si="574"/>
        <v>E3410 PRD Str/Impv, Crystal Mtn-4</v>
      </c>
      <c r="C1732" s="16" t="s">
        <v>9</v>
      </c>
      <c r="D1732" s="16"/>
      <c r="E1732" s="257">
        <v>43951</v>
      </c>
      <c r="F1732" s="18">
        <v>811209.69000000006</v>
      </c>
      <c r="G1732" s="302" t="s">
        <v>759</v>
      </c>
      <c r="H1732" s="17">
        <v>-250.86999999999989</v>
      </c>
      <c r="I1732" s="278">
        <f t="shared" si="575"/>
        <v>811209.69000000006</v>
      </c>
      <c r="J1732" s="302" t="s">
        <v>759</v>
      </c>
      <c r="K1732" s="18">
        <f>VLOOKUP(CONCATENATE(A1732,"-6"),B$9:$H$2996,7,0)</f>
        <v>-254.13999999999987</v>
      </c>
      <c r="L1732" s="17">
        <f t="shared" si="563"/>
        <v>-3.27</v>
      </c>
      <c r="M1732" t="s">
        <v>27</v>
      </c>
      <c r="N1732" t="s">
        <v>10</v>
      </c>
      <c r="O1732" s="3" t="str">
        <f t="shared" si="576"/>
        <v>E341</v>
      </c>
      <c r="P1732" s="4"/>
      <c r="Q1732" s="245">
        <f t="shared" si="565"/>
        <v>0</v>
      </c>
      <c r="S1732" s="243"/>
      <c r="T1732" s="243"/>
      <c r="V1732" s="243"/>
      <c r="W1732" s="243"/>
      <c r="Y1732" s="243"/>
    </row>
    <row r="1733" spans="1:25" outlineLevel="2" x14ac:dyDescent="0.25">
      <c r="A1733" s="16" t="s">
        <v>265</v>
      </c>
      <c r="B1733" s="16" t="str">
        <f t="shared" si="574"/>
        <v>E3410 PRD Str/Impv, Crystal Mtn-5</v>
      </c>
      <c r="C1733" s="16" t="s">
        <v>9</v>
      </c>
      <c r="D1733" s="16"/>
      <c r="E1733" s="257">
        <v>43982</v>
      </c>
      <c r="F1733" s="18">
        <v>811209.69000000006</v>
      </c>
      <c r="G1733" s="302" t="s">
        <v>759</v>
      </c>
      <c r="H1733" s="17">
        <v>-252.5</v>
      </c>
      <c r="I1733" s="278">
        <f t="shared" si="575"/>
        <v>811209.69000000006</v>
      </c>
      <c r="J1733" s="302" t="s">
        <v>759</v>
      </c>
      <c r="K1733" s="18">
        <f>VLOOKUP(CONCATENATE(A1733,"-6"),B$9:$H$2996,7,0)</f>
        <v>-254.13999999999987</v>
      </c>
      <c r="L1733" s="17">
        <f t="shared" si="563"/>
        <v>-1.64</v>
      </c>
      <c r="M1733" t="s">
        <v>27</v>
      </c>
      <c r="N1733" t="s">
        <v>10</v>
      </c>
      <c r="O1733" s="3" t="str">
        <f t="shared" si="576"/>
        <v>E341</v>
      </c>
      <c r="P1733" s="4"/>
      <c r="Q1733" s="245">
        <f t="shared" si="565"/>
        <v>0</v>
      </c>
      <c r="S1733" s="243"/>
      <c r="T1733" s="243"/>
      <c r="V1733" s="243"/>
      <c r="W1733" s="243"/>
      <c r="Y1733" s="243"/>
    </row>
    <row r="1734" spans="1:25" outlineLevel="2" x14ac:dyDescent="0.25">
      <c r="A1734" s="16" t="s">
        <v>265</v>
      </c>
      <c r="B1734" s="16" t="str">
        <f t="shared" si="574"/>
        <v>E3410 PRD Str/Impv, Crystal Mtn-6</v>
      </c>
      <c r="C1734" s="16" t="s">
        <v>9</v>
      </c>
      <c r="D1734" s="16"/>
      <c r="E1734" s="257">
        <v>44012</v>
      </c>
      <c r="F1734" s="18">
        <v>811209.69000000006</v>
      </c>
      <c r="G1734" s="302" t="s">
        <v>759</v>
      </c>
      <c r="H1734" s="17">
        <v>-254.13999999999987</v>
      </c>
      <c r="I1734" s="278">
        <f t="shared" si="575"/>
        <v>811209.69000000006</v>
      </c>
      <c r="J1734" s="302" t="s">
        <v>759</v>
      </c>
      <c r="K1734" s="18">
        <f>VLOOKUP(CONCATENATE(A1734,"-6"),B$9:$H$2996,7,0)</f>
        <v>-254.13999999999987</v>
      </c>
      <c r="L1734" s="17">
        <f t="shared" si="563"/>
        <v>0</v>
      </c>
      <c r="M1734" t="s">
        <v>27</v>
      </c>
      <c r="N1734" t="s">
        <v>10</v>
      </c>
      <c r="O1734" s="3" t="str">
        <f t="shared" si="576"/>
        <v>E341</v>
      </c>
      <c r="P1734" s="4"/>
      <c r="Q1734" s="245">
        <f t="shared" si="565"/>
        <v>811209.69000000006</v>
      </c>
      <c r="S1734" s="243">
        <f>AVERAGE(F1723:F1734)-F1734</f>
        <v>0</v>
      </c>
      <c r="T1734" s="243"/>
      <c r="V1734" s="243"/>
      <c r="W1734" s="243"/>
      <c r="Y1734" s="243"/>
    </row>
    <row r="1735" spans="1:25" ht="15.75" outlineLevel="1" thickBot="1" x14ac:dyDescent="0.3">
      <c r="A1735" s="5" t="s">
        <v>266</v>
      </c>
      <c r="C1735" s="14" t="s">
        <v>264</v>
      </c>
      <c r="E1735" s="255" t="s">
        <v>5</v>
      </c>
      <c r="F1735" s="8"/>
      <c r="G1735" s="299"/>
      <c r="H1735" s="264">
        <f>SUBTOTAL(9,H1723:H1734)</f>
        <v>-2942.6999999999994</v>
      </c>
      <c r="I1735" s="275"/>
      <c r="J1735" s="299"/>
      <c r="K1735" s="25">
        <f>SUBTOTAL(9,K1723:K1734)</f>
        <v>-3049.6799999999985</v>
      </c>
      <c r="L1735" s="264">
        <f>SUBTOTAL(9,L1723:L1734)</f>
        <v>-106.98</v>
      </c>
      <c r="O1735" s="3" t="str">
        <f>LEFT(A1735,5)</f>
        <v>E3410</v>
      </c>
      <c r="P1735" s="4">
        <f>-L1735</f>
        <v>106.98</v>
      </c>
      <c r="Q1735" s="245">
        <f t="shared" si="565"/>
        <v>0</v>
      </c>
      <c r="S1735" s="243"/>
    </row>
    <row r="1736" spans="1:25" ht="15.75" outlineLevel="2" thickTop="1" x14ac:dyDescent="0.25">
      <c r="A1736" s="3" t="s">
        <v>267</v>
      </c>
      <c r="B1736" s="3" t="str">
        <f t="shared" ref="B1736:B1747" si="577">CONCATENATE(A1736,"-",MONTH(E1736))</f>
        <v>E3410 PRD Str/Impv, Encogen-7</v>
      </c>
      <c r="C1736" s="3" t="s">
        <v>9</v>
      </c>
      <c r="D1736" s="3"/>
      <c r="E1736" s="256">
        <v>43676</v>
      </c>
      <c r="F1736" s="61">
        <v>9478993.8900000006</v>
      </c>
      <c r="G1736" s="300">
        <v>2.5100000000000001E-2</v>
      </c>
      <c r="H1736" s="62">
        <v>19826.900000000001</v>
      </c>
      <c r="I1736" s="276">
        <f t="shared" ref="I1736:I1747" si="578">VLOOKUP(CONCATENATE(A1736,"-6"),$B$8:$F$2996,5,FALSE)</f>
        <v>9478993.8900000006</v>
      </c>
      <c r="J1736" s="300">
        <v>2.5100000000000001E-2</v>
      </c>
      <c r="K1736" s="59">
        <f t="shared" ref="K1736:K1747" si="579">I1736*J1736/12</f>
        <v>19826.89555325</v>
      </c>
      <c r="L1736" s="62">
        <f t="shared" si="563"/>
        <v>0</v>
      </c>
      <c r="M1736" t="s">
        <v>10</v>
      </c>
      <c r="O1736" s="3" t="str">
        <f t="shared" ref="O1736:O1747" si="580">LEFT(A1736,4)</f>
        <v>E341</v>
      </c>
      <c r="P1736" s="4"/>
      <c r="Q1736" s="245">
        <f t="shared" si="565"/>
        <v>0</v>
      </c>
      <c r="S1736" s="243"/>
      <c r="T1736" s="243"/>
      <c r="V1736" s="243"/>
      <c r="W1736" s="243"/>
      <c r="Y1736" s="243"/>
    </row>
    <row r="1737" spans="1:25" outlineLevel="2" x14ac:dyDescent="0.25">
      <c r="A1737" s="3" t="s">
        <v>267</v>
      </c>
      <c r="B1737" s="3" t="str">
        <f t="shared" si="577"/>
        <v>E3410 PRD Str/Impv, Encogen-8</v>
      </c>
      <c r="C1737" s="3" t="s">
        <v>9</v>
      </c>
      <c r="D1737" s="3"/>
      <c r="E1737" s="256">
        <v>43708</v>
      </c>
      <c r="F1737" s="61">
        <v>9478993.8900000006</v>
      </c>
      <c r="G1737" s="300">
        <v>2.5100000000000001E-2</v>
      </c>
      <c r="H1737" s="62">
        <v>19826.900000000001</v>
      </c>
      <c r="I1737" s="276">
        <f t="shared" si="578"/>
        <v>9478993.8900000006</v>
      </c>
      <c r="J1737" s="300">
        <v>2.5100000000000001E-2</v>
      </c>
      <c r="K1737" s="61">
        <f t="shared" si="579"/>
        <v>19826.89555325</v>
      </c>
      <c r="L1737" s="62">
        <f t="shared" si="563"/>
        <v>0</v>
      </c>
      <c r="M1737" t="s">
        <v>10</v>
      </c>
      <c r="O1737" s="3" t="str">
        <f t="shared" si="580"/>
        <v>E341</v>
      </c>
      <c r="P1737" s="4"/>
      <c r="Q1737" s="245">
        <f t="shared" si="565"/>
        <v>0</v>
      </c>
      <c r="S1737" s="243"/>
      <c r="T1737" s="243"/>
      <c r="V1737" s="243"/>
      <c r="W1737" s="243"/>
      <c r="Y1737" s="243"/>
    </row>
    <row r="1738" spans="1:25" outlineLevel="2" x14ac:dyDescent="0.25">
      <c r="A1738" s="3" t="s">
        <v>267</v>
      </c>
      <c r="B1738" s="3" t="str">
        <f t="shared" si="577"/>
        <v>E3410 PRD Str/Impv, Encogen-9</v>
      </c>
      <c r="C1738" s="3" t="s">
        <v>9</v>
      </c>
      <c r="D1738" s="3"/>
      <c r="E1738" s="256">
        <v>43738</v>
      </c>
      <c r="F1738" s="61">
        <v>9478993.8900000006</v>
      </c>
      <c r="G1738" s="300">
        <v>2.5100000000000001E-2</v>
      </c>
      <c r="H1738" s="62">
        <v>19826.900000000001</v>
      </c>
      <c r="I1738" s="276">
        <f t="shared" si="578"/>
        <v>9478993.8900000006</v>
      </c>
      <c r="J1738" s="300">
        <v>2.5100000000000001E-2</v>
      </c>
      <c r="K1738" s="61">
        <f t="shared" si="579"/>
        <v>19826.89555325</v>
      </c>
      <c r="L1738" s="62">
        <f t="shared" si="563"/>
        <v>0</v>
      </c>
      <c r="M1738" t="s">
        <v>10</v>
      </c>
      <c r="O1738" s="3" t="str">
        <f t="shared" si="580"/>
        <v>E341</v>
      </c>
      <c r="P1738" s="4"/>
      <c r="Q1738" s="245">
        <f t="shared" si="565"/>
        <v>0</v>
      </c>
      <c r="S1738" s="243"/>
      <c r="T1738" s="243"/>
      <c r="V1738" s="243"/>
      <c r="W1738" s="243"/>
      <c r="Y1738" s="243"/>
    </row>
    <row r="1739" spans="1:25" outlineLevel="2" x14ac:dyDescent="0.25">
      <c r="A1739" s="3" t="s">
        <v>267</v>
      </c>
      <c r="B1739" s="3" t="str">
        <f t="shared" si="577"/>
        <v>E3410 PRD Str/Impv, Encogen-10</v>
      </c>
      <c r="C1739" s="3" t="s">
        <v>9</v>
      </c>
      <c r="D1739" s="3"/>
      <c r="E1739" s="256">
        <v>43769</v>
      </c>
      <c r="F1739" s="61">
        <v>9478993.8900000006</v>
      </c>
      <c r="G1739" s="300">
        <v>2.5100000000000001E-2</v>
      </c>
      <c r="H1739" s="62">
        <v>19826.900000000001</v>
      </c>
      <c r="I1739" s="276">
        <f t="shared" si="578"/>
        <v>9478993.8900000006</v>
      </c>
      <c r="J1739" s="300">
        <v>2.5100000000000001E-2</v>
      </c>
      <c r="K1739" s="61">
        <f t="shared" si="579"/>
        <v>19826.89555325</v>
      </c>
      <c r="L1739" s="62">
        <f t="shared" si="563"/>
        <v>0</v>
      </c>
      <c r="M1739" t="s">
        <v>10</v>
      </c>
      <c r="O1739" s="3" t="str">
        <f t="shared" si="580"/>
        <v>E341</v>
      </c>
      <c r="P1739" s="4"/>
      <c r="Q1739" s="245">
        <f t="shared" si="565"/>
        <v>0</v>
      </c>
      <c r="S1739" s="243"/>
      <c r="T1739" s="243"/>
      <c r="V1739" s="243"/>
      <c r="W1739" s="243"/>
      <c r="Y1739" s="243"/>
    </row>
    <row r="1740" spans="1:25" outlineLevel="2" x14ac:dyDescent="0.25">
      <c r="A1740" s="3" t="s">
        <v>267</v>
      </c>
      <c r="B1740" s="3" t="str">
        <f t="shared" si="577"/>
        <v>E3410 PRD Str/Impv, Encogen-11</v>
      </c>
      <c r="C1740" s="3" t="s">
        <v>9</v>
      </c>
      <c r="D1740" s="3"/>
      <c r="E1740" s="256">
        <v>43799</v>
      </c>
      <c r="F1740" s="61">
        <v>9478993.8900000006</v>
      </c>
      <c r="G1740" s="300">
        <v>2.5100000000000001E-2</v>
      </c>
      <c r="H1740" s="62">
        <v>19826.900000000001</v>
      </c>
      <c r="I1740" s="276">
        <f t="shared" si="578"/>
        <v>9478993.8900000006</v>
      </c>
      <c r="J1740" s="300">
        <v>2.5100000000000001E-2</v>
      </c>
      <c r="K1740" s="61">
        <f t="shared" si="579"/>
        <v>19826.89555325</v>
      </c>
      <c r="L1740" s="62">
        <f t="shared" si="563"/>
        <v>0</v>
      </c>
      <c r="M1740" t="s">
        <v>10</v>
      </c>
      <c r="O1740" s="3" t="str">
        <f t="shared" si="580"/>
        <v>E341</v>
      </c>
      <c r="P1740" s="4"/>
      <c r="Q1740" s="245">
        <f t="shared" si="565"/>
        <v>0</v>
      </c>
      <c r="S1740" s="243"/>
      <c r="T1740" s="243"/>
      <c r="V1740" s="243"/>
      <c r="W1740" s="243"/>
      <c r="Y1740" s="243"/>
    </row>
    <row r="1741" spans="1:25" outlineLevel="2" x14ac:dyDescent="0.25">
      <c r="A1741" s="3" t="s">
        <v>267</v>
      </c>
      <c r="B1741" s="3" t="str">
        <f t="shared" si="577"/>
        <v>E3410 PRD Str/Impv, Encogen-12</v>
      </c>
      <c r="C1741" s="3" t="s">
        <v>9</v>
      </c>
      <c r="D1741" s="3"/>
      <c r="E1741" s="256">
        <v>43830</v>
      </c>
      <c r="F1741" s="61">
        <v>9478993.8900000006</v>
      </c>
      <c r="G1741" s="300">
        <v>2.5100000000000001E-2</v>
      </c>
      <c r="H1741" s="62">
        <v>19826.900000000001</v>
      </c>
      <c r="I1741" s="276">
        <f t="shared" si="578"/>
        <v>9478993.8900000006</v>
      </c>
      <c r="J1741" s="300">
        <v>2.5100000000000001E-2</v>
      </c>
      <c r="K1741" s="61">
        <f t="shared" si="579"/>
        <v>19826.89555325</v>
      </c>
      <c r="L1741" s="62">
        <f t="shared" si="563"/>
        <v>0</v>
      </c>
      <c r="M1741" t="s">
        <v>10</v>
      </c>
      <c r="O1741" s="3" t="str">
        <f t="shared" si="580"/>
        <v>E341</v>
      </c>
      <c r="P1741" s="4"/>
      <c r="Q1741" s="245">
        <f t="shared" si="565"/>
        <v>0</v>
      </c>
      <c r="S1741" s="243"/>
      <c r="T1741" s="243"/>
      <c r="V1741" s="243"/>
      <c r="W1741" s="243"/>
      <c r="Y1741" s="243"/>
    </row>
    <row r="1742" spans="1:25" outlineLevel="2" x14ac:dyDescent="0.25">
      <c r="A1742" s="3" t="s">
        <v>267</v>
      </c>
      <c r="B1742" s="3" t="str">
        <f t="shared" si="577"/>
        <v>E3410 PRD Str/Impv, Encogen-1</v>
      </c>
      <c r="C1742" s="3" t="s">
        <v>9</v>
      </c>
      <c r="D1742" s="3"/>
      <c r="E1742" s="256">
        <v>43861</v>
      </c>
      <c r="F1742" s="61">
        <v>9478993.8900000006</v>
      </c>
      <c r="G1742" s="300">
        <v>2.5100000000000001E-2</v>
      </c>
      <c r="H1742" s="62">
        <v>19826.900000000001</v>
      </c>
      <c r="I1742" s="276">
        <f t="shared" si="578"/>
        <v>9478993.8900000006</v>
      </c>
      <c r="J1742" s="300">
        <v>2.5100000000000001E-2</v>
      </c>
      <c r="K1742" s="61">
        <f t="shared" si="579"/>
        <v>19826.89555325</v>
      </c>
      <c r="L1742" s="62">
        <f t="shared" si="563"/>
        <v>0</v>
      </c>
      <c r="M1742" t="s">
        <v>10</v>
      </c>
      <c r="O1742" s="3" t="str">
        <f t="shared" si="580"/>
        <v>E341</v>
      </c>
      <c r="P1742" s="4"/>
      <c r="Q1742" s="245">
        <f t="shared" si="565"/>
        <v>0</v>
      </c>
      <c r="S1742" s="243"/>
      <c r="T1742" s="243"/>
      <c r="V1742" s="243"/>
      <c r="W1742" s="243"/>
      <c r="Y1742" s="243"/>
    </row>
    <row r="1743" spans="1:25" outlineLevel="2" x14ac:dyDescent="0.25">
      <c r="A1743" s="3" t="s">
        <v>267</v>
      </c>
      <c r="B1743" s="3" t="str">
        <f t="shared" si="577"/>
        <v>E3410 PRD Str/Impv, Encogen-2</v>
      </c>
      <c r="C1743" s="3" t="s">
        <v>9</v>
      </c>
      <c r="D1743" s="3"/>
      <c r="E1743" s="256">
        <v>43889</v>
      </c>
      <c r="F1743" s="61">
        <v>9478993.8900000006</v>
      </c>
      <c r="G1743" s="300">
        <v>2.5100000000000001E-2</v>
      </c>
      <c r="H1743" s="62">
        <v>19826.900000000001</v>
      </c>
      <c r="I1743" s="276">
        <f t="shared" si="578"/>
        <v>9478993.8900000006</v>
      </c>
      <c r="J1743" s="300">
        <v>2.5100000000000001E-2</v>
      </c>
      <c r="K1743" s="61">
        <f t="shared" si="579"/>
        <v>19826.89555325</v>
      </c>
      <c r="L1743" s="62">
        <f t="shared" si="563"/>
        <v>0</v>
      </c>
      <c r="M1743" t="s">
        <v>10</v>
      </c>
      <c r="O1743" s="3" t="str">
        <f t="shared" si="580"/>
        <v>E341</v>
      </c>
      <c r="P1743" s="4"/>
      <c r="Q1743" s="245">
        <f t="shared" si="565"/>
        <v>0</v>
      </c>
      <c r="S1743" s="243"/>
      <c r="T1743" s="243"/>
      <c r="V1743" s="243"/>
      <c r="W1743" s="243"/>
      <c r="Y1743" s="243"/>
    </row>
    <row r="1744" spans="1:25" outlineLevel="2" x14ac:dyDescent="0.25">
      <c r="A1744" s="3" t="s">
        <v>267</v>
      </c>
      <c r="B1744" s="3" t="str">
        <f t="shared" si="577"/>
        <v>E3410 PRD Str/Impv, Encogen-3</v>
      </c>
      <c r="C1744" s="3" t="s">
        <v>9</v>
      </c>
      <c r="D1744" s="3"/>
      <c r="E1744" s="256">
        <v>43921</v>
      </c>
      <c r="F1744" s="61">
        <v>9478993.8900000006</v>
      </c>
      <c r="G1744" s="300">
        <v>2.5100000000000001E-2</v>
      </c>
      <c r="H1744" s="62">
        <v>19826.900000000001</v>
      </c>
      <c r="I1744" s="276">
        <f t="shared" si="578"/>
        <v>9478993.8900000006</v>
      </c>
      <c r="J1744" s="300">
        <v>2.5100000000000001E-2</v>
      </c>
      <c r="K1744" s="61">
        <f t="shared" si="579"/>
        <v>19826.89555325</v>
      </c>
      <c r="L1744" s="62">
        <f t="shared" si="563"/>
        <v>0</v>
      </c>
      <c r="M1744" t="s">
        <v>10</v>
      </c>
      <c r="O1744" s="3" t="str">
        <f t="shared" si="580"/>
        <v>E341</v>
      </c>
      <c r="P1744" s="4"/>
      <c r="Q1744" s="245">
        <f t="shared" si="565"/>
        <v>0</v>
      </c>
      <c r="S1744" s="243"/>
      <c r="T1744" s="243"/>
      <c r="V1744" s="243"/>
      <c r="W1744" s="243"/>
      <c r="Y1744" s="243"/>
    </row>
    <row r="1745" spans="1:25" outlineLevel="2" x14ac:dyDescent="0.25">
      <c r="A1745" s="3" t="s">
        <v>267</v>
      </c>
      <c r="B1745" s="3" t="str">
        <f t="shared" si="577"/>
        <v>E3410 PRD Str/Impv, Encogen-4</v>
      </c>
      <c r="C1745" s="3" t="s">
        <v>9</v>
      </c>
      <c r="D1745" s="3"/>
      <c r="E1745" s="256">
        <v>43951</v>
      </c>
      <c r="F1745" s="61">
        <v>9478993.8900000006</v>
      </c>
      <c r="G1745" s="300">
        <v>2.5100000000000001E-2</v>
      </c>
      <c r="H1745" s="62">
        <v>19826.900000000001</v>
      </c>
      <c r="I1745" s="276">
        <f t="shared" si="578"/>
        <v>9478993.8900000006</v>
      </c>
      <c r="J1745" s="300">
        <v>2.5100000000000001E-2</v>
      </c>
      <c r="K1745" s="61">
        <f t="shared" si="579"/>
        <v>19826.89555325</v>
      </c>
      <c r="L1745" s="62">
        <f t="shared" si="563"/>
        <v>0</v>
      </c>
      <c r="M1745" t="s">
        <v>10</v>
      </c>
      <c r="O1745" s="3" t="str">
        <f t="shared" si="580"/>
        <v>E341</v>
      </c>
      <c r="P1745" s="4"/>
      <c r="Q1745" s="245">
        <f t="shared" si="565"/>
        <v>0</v>
      </c>
      <c r="S1745" s="243"/>
      <c r="T1745" s="243"/>
      <c r="V1745" s="243"/>
      <c r="W1745" s="243"/>
      <c r="Y1745" s="243"/>
    </row>
    <row r="1746" spans="1:25" outlineLevel="2" x14ac:dyDescent="0.25">
      <c r="A1746" s="3" t="s">
        <v>267</v>
      </c>
      <c r="B1746" s="3" t="str">
        <f t="shared" si="577"/>
        <v>E3410 PRD Str/Impv, Encogen-5</v>
      </c>
      <c r="C1746" s="3" t="s">
        <v>9</v>
      </c>
      <c r="D1746" s="3"/>
      <c r="E1746" s="256">
        <v>43982</v>
      </c>
      <c r="F1746" s="61">
        <v>9478993.8900000006</v>
      </c>
      <c r="G1746" s="300">
        <v>2.5100000000000001E-2</v>
      </c>
      <c r="H1746" s="62">
        <v>19826.900000000001</v>
      </c>
      <c r="I1746" s="276">
        <f t="shared" si="578"/>
        <v>9478993.8900000006</v>
      </c>
      <c r="J1746" s="300">
        <v>2.5100000000000001E-2</v>
      </c>
      <c r="K1746" s="61">
        <f t="shared" si="579"/>
        <v>19826.89555325</v>
      </c>
      <c r="L1746" s="62">
        <f t="shared" si="563"/>
        <v>0</v>
      </c>
      <c r="M1746" t="s">
        <v>10</v>
      </c>
      <c r="O1746" s="3" t="str">
        <f t="shared" si="580"/>
        <v>E341</v>
      </c>
      <c r="P1746" s="4"/>
      <c r="Q1746" s="245">
        <f t="shared" si="565"/>
        <v>0</v>
      </c>
      <c r="S1746" s="243"/>
      <c r="T1746" s="243"/>
      <c r="V1746" s="243"/>
      <c r="W1746" s="243"/>
      <c r="Y1746" s="243"/>
    </row>
    <row r="1747" spans="1:25" outlineLevel="2" x14ac:dyDescent="0.25">
      <c r="A1747" s="3" t="s">
        <v>267</v>
      </c>
      <c r="B1747" s="3" t="str">
        <f t="shared" si="577"/>
        <v>E3410 PRD Str/Impv, Encogen-6</v>
      </c>
      <c r="C1747" s="3" t="s">
        <v>9</v>
      </c>
      <c r="D1747" s="3"/>
      <c r="E1747" s="256">
        <v>44012</v>
      </c>
      <c r="F1747" s="61">
        <v>9478993.8900000006</v>
      </c>
      <c r="G1747" s="300">
        <v>2.5100000000000001E-2</v>
      </c>
      <c r="H1747" s="62">
        <v>19826.900000000001</v>
      </c>
      <c r="I1747" s="276">
        <f t="shared" si="578"/>
        <v>9478993.8900000006</v>
      </c>
      <c r="J1747" s="300">
        <v>2.5100000000000001E-2</v>
      </c>
      <c r="K1747" s="61">
        <f t="shared" si="579"/>
        <v>19826.89555325</v>
      </c>
      <c r="L1747" s="62">
        <f t="shared" si="563"/>
        <v>0</v>
      </c>
      <c r="M1747" t="s">
        <v>10</v>
      </c>
      <c r="O1747" s="3" t="str">
        <f t="shared" si="580"/>
        <v>E341</v>
      </c>
      <c r="P1747" s="4"/>
      <c r="Q1747" s="245">
        <f t="shared" si="565"/>
        <v>9478993.8900000006</v>
      </c>
      <c r="S1747" s="243">
        <f>AVERAGE(F1736:F1747)-F1747</f>
        <v>0</v>
      </c>
      <c r="T1747" s="243">
        <f>AVERAGE(I1736:I1747)-I1747</f>
        <v>0</v>
      </c>
      <c r="V1747" s="243"/>
      <c r="W1747" s="243"/>
      <c r="Y1747" s="243"/>
    </row>
    <row r="1748" spans="1:25" ht="15.75" outlineLevel="1" thickBot="1" x14ac:dyDescent="0.3">
      <c r="A1748" s="5" t="s">
        <v>268</v>
      </c>
      <c r="C1748" s="14" t="s">
        <v>264</v>
      </c>
      <c r="E1748" s="255" t="s">
        <v>5</v>
      </c>
      <c r="F1748" s="8"/>
      <c r="G1748" s="299"/>
      <c r="H1748" s="264">
        <f>SUBTOTAL(9,H1736:H1747)</f>
        <v>237922.79999999996</v>
      </c>
      <c r="I1748" s="275"/>
      <c r="J1748" s="299"/>
      <c r="K1748" s="25">
        <f>SUBTOTAL(9,K1736:K1747)</f>
        <v>237922.74663900005</v>
      </c>
      <c r="L1748" s="264">
        <f>SUBTOTAL(9,L1736:L1747)</f>
        <v>0</v>
      </c>
      <c r="O1748" s="3" t="str">
        <f>LEFT(A1748,5)</f>
        <v>E3410</v>
      </c>
      <c r="P1748" s="4">
        <f>-L1748</f>
        <v>0</v>
      </c>
      <c r="Q1748" s="245">
        <f t="shared" si="565"/>
        <v>0</v>
      </c>
      <c r="S1748" s="243"/>
    </row>
    <row r="1749" spans="1:25" ht="15.75" outlineLevel="2" thickTop="1" x14ac:dyDescent="0.25">
      <c r="A1749" s="16" t="s">
        <v>269</v>
      </c>
      <c r="B1749" s="16" t="str">
        <f t="shared" ref="B1749:B1760" si="581">CONCATENATE(A1749,"-",MONTH(E1749))</f>
        <v>E3410 PRD Str/Impv, Ferndale-7</v>
      </c>
      <c r="C1749" s="16" t="s">
        <v>9</v>
      </c>
      <c r="D1749" s="16"/>
      <c r="E1749" s="257">
        <v>43676</v>
      </c>
      <c r="F1749" s="18">
        <v>5985702.5</v>
      </c>
      <c r="G1749" s="302" t="s">
        <v>759</v>
      </c>
      <c r="H1749" s="17">
        <v>3942.8500000000004</v>
      </c>
      <c r="I1749" s="278">
        <f t="shared" ref="I1749:I1760" si="582">VLOOKUP(CONCATENATE(A1749,"-6"),$B$8:$F$2996,5,FALSE)</f>
        <v>5985702.5</v>
      </c>
      <c r="J1749" s="302" t="s">
        <v>759</v>
      </c>
      <c r="K1749" s="18">
        <f>VLOOKUP(CONCATENATE(A1749,"-6"),B$9:$H$2996,7,0)</f>
        <v>3791.59</v>
      </c>
      <c r="L1749" s="17">
        <f t="shared" ref="L1749:L1811" si="583">ROUND(K1749-H1749,2)</f>
        <v>-151.26</v>
      </c>
      <c r="M1749" t="s">
        <v>27</v>
      </c>
      <c r="N1749" t="s">
        <v>10</v>
      </c>
      <c r="O1749" s="3" t="str">
        <f t="shared" ref="O1749:O1760" si="584">LEFT(A1749,4)</f>
        <v>E341</v>
      </c>
      <c r="P1749" s="4"/>
      <c r="Q1749" s="245">
        <f t="shared" si="565"/>
        <v>0</v>
      </c>
      <c r="S1749" s="243"/>
      <c r="T1749" s="243"/>
      <c r="V1749" s="243"/>
      <c r="W1749" s="243"/>
      <c r="Y1749" s="243"/>
    </row>
    <row r="1750" spans="1:25" outlineLevel="2" x14ac:dyDescent="0.25">
      <c r="A1750" s="16" t="s">
        <v>269</v>
      </c>
      <c r="B1750" s="16" t="str">
        <f t="shared" si="581"/>
        <v>E3410 PRD Str/Impv, Ferndale-8</v>
      </c>
      <c r="C1750" s="16" t="s">
        <v>9</v>
      </c>
      <c r="D1750" s="16"/>
      <c r="E1750" s="257">
        <v>43708</v>
      </c>
      <c r="F1750" s="18">
        <v>5985702.5</v>
      </c>
      <c r="G1750" s="302" t="s">
        <v>759</v>
      </c>
      <c r="H1750" s="17">
        <v>3929.3100000000004</v>
      </c>
      <c r="I1750" s="278">
        <f t="shared" si="582"/>
        <v>5985702.5</v>
      </c>
      <c r="J1750" s="302" t="s">
        <v>759</v>
      </c>
      <c r="K1750" s="18">
        <f>VLOOKUP(CONCATENATE(A1750,"-6"),B$9:$H$2996,7,0)</f>
        <v>3791.59</v>
      </c>
      <c r="L1750" s="17">
        <f t="shared" si="583"/>
        <v>-137.72</v>
      </c>
      <c r="M1750" t="s">
        <v>27</v>
      </c>
      <c r="N1750" t="s">
        <v>10</v>
      </c>
      <c r="O1750" s="3" t="str">
        <f t="shared" si="584"/>
        <v>E341</v>
      </c>
      <c r="P1750" s="4"/>
      <c r="Q1750" s="245">
        <f t="shared" si="565"/>
        <v>0</v>
      </c>
      <c r="S1750" s="243"/>
      <c r="T1750" s="243"/>
      <c r="V1750" s="243"/>
      <c r="W1750" s="243"/>
      <c r="Y1750" s="243"/>
    </row>
    <row r="1751" spans="1:25" outlineLevel="2" x14ac:dyDescent="0.25">
      <c r="A1751" s="16" t="s">
        <v>269</v>
      </c>
      <c r="B1751" s="16" t="str">
        <f t="shared" si="581"/>
        <v>E3410 PRD Str/Impv, Ferndale-9</v>
      </c>
      <c r="C1751" s="16" t="s">
        <v>9</v>
      </c>
      <c r="D1751" s="16"/>
      <c r="E1751" s="257">
        <v>43738</v>
      </c>
      <c r="F1751" s="18">
        <v>5985702.5</v>
      </c>
      <c r="G1751" s="302" t="s">
        <v>759</v>
      </c>
      <c r="H1751" s="17">
        <v>3915.74</v>
      </c>
      <c r="I1751" s="278">
        <f t="shared" si="582"/>
        <v>5985702.5</v>
      </c>
      <c r="J1751" s="302" t="s">
        <v>759</v>
      </c>
      <c r="K1751" s="18">
        <f>VLOOKUP(CONCATENATE(A1751,"-6"),B$9:$H$2996,7,0)</f>
        <v>3791.59</v>
      </c>
      <c r="L1751" s="17">
        <f t="shared" si="583"/>
        <v>-124.15</v>
      </c>
      <c r="M1751" t="s">
        <v>27</v>
      </c>
      <c r="N1751" t="s">
        <v>10</v>
      </c>
      <c r="O1751" s="3" t="str">
        <f t="shared" si="584"/>
        <v>E341</v>
      </c>
      <c r="P1751" s="4"/>
      <c r="Q1751" s="245">
        <f t="shared" si="565"/>
        <v>0</v>
      </c>
      <c r="S1751" s="243"/>
      <c r="T1751" s="243"/>
      <c r="V1751" s="243"/>
      <c r="W1751" s="243"/>
      <c r="Y1751" s="243"/>
    </row>
    <row r="1752" spans="1:25" outlineLevel="2" x14ac:dyDescent="0.25">
      <c r="A1752" s="16" t="s">
        <v>269</v>
      </c>
      <c r="B1752" s="16" t="str">
        <f t="shared" si="581"/>
        <v>E3410 PRD Str/Impv, Ferndale-10</v>
      </c>
      <c r="C1752" s="16" t="s">
        <v>9</v>
      </c>
      <c r="D1752" s="16"/>
      <c r="E1752" s="257">
        <v>43769</v>
      </c>
      <c r="F1752" s="18">
        <v>5985702.5</v>
      </c>
      <c r="G1752" s="302" t="s">
        <v>759</v>
      </c>
      <c r="H1752" s="17">
        <v>3902.12</v>
      </c>
      <c r="I1752" s="278">
        <f t="shared" si="582"/>
        <v>5985702.5</v>
      </c>
      <c r="J1752" s="302" t="s">
        <v>759</v>
      </c>
      <c r="K1752" s="18">
        <f>VLOOKUP(CONCATENATE(A1752,"-6"),B$9:$H$2996,7,0)</f>
        <v>3791.59</v>
      </c>
      <c r="L1752" s="17">
        <f t="shared" si="583"/>
        <v>-110.53</v>
      </c>
      <c r="M1752" t="s">
        <v>27</v>
      </c>
      <c r="N1752" t="s">
        <v>10</v>
      </c>
      <c r="O1752" s="3" t="str">
        <f t="shared" si="584"/>
        <v>E341</v>
      </c>
      <c r="P1752" s="4"/>
      <c r="Q1752" s="245">
        <f t="shared" si="565"/>
        <v>0</v>
      </c>
      <c r="S1752" s="243"/>
      <c r="T1752" s="243"/>
      <c r="V1752" s="243"/>
      <c r="W1752" s="243"/>
      <c r="Y1752" s="243"/>
    </row>
    <row r="1753" spans="1:25" outlineLevel="2" x14ac:dyDescent="0.25">
      <c r="A1753" s="16" t="s">
        <v>269</v>
      </c>
      <c r="B1753" s="16" t="str">
        <f t="shared" si="581"/>
        <v>E3410 PRD Str/Impv, Ferndale-11</v>
      </c>
      <c r="C1753" s="16" t="s">
        <v>9</v>
      </c>
      <c r="D1753" s="16"/>
      <c r="E1753" s="257">
        <v>43799</v>
      </c>
      <c r="F1753" s="18">
        <v>5985702.5</v>
      </c>
      <c r="G1753" s="302" t="s">
        <v>759</v>
      </c>
      <c r="H1753" s="17">
        <v>3888.46</v>
      </c>
      <c r="I1753" s="278">
        <f t="shared" si="582"/>
        <v>5985702.5</v>
      </c>
      <c r="J1753" s="302" t="s">
        <v>759</v>
      </c>
      <c r="K1753" s="18">
        <f>VLOOKUP(CONCATENATE(A1753,"-6"),B$9:$H$2996,7,0)</f>
        <v>3791.59</v>
      </c>
      <c r="L1753" s="17">
        <f t="shared" si="583"/>
        <v>-96.87</v>
      </c>
      <c r="M1753" t="s">
        <v>27</v>
      </c>
      <c r="N1753" t="s">
        <v>10</v>
      </c>
      <c r="O1753" s="3" t="str">
        <f t="shared" si="584"/>
        <v>E341</v>
      </c>
      <c r="P1753" s="4"/>
      <c r="Q1753" s="245">
        <f t="shared" si="565"/>
        <v>0</v>
      </c>
      <c r="S1753" s="243"/>
      <c r="T1753" s="243"/>
      <c r="V1753" s="243"/>
      <c r="W1753" s="243"/>
      <c r="Y1753" s="243"/>
    </row>
    <row r="1754" spans="1:25" outlineLevel="2" x14ac:dyDescent="0.25">
      <c r="A1754" s="16" t="s">
        <v>269</v>
      </c>
      <c r="B1754" s="16" t="str">
        <f t="shared" si="581"/>
        <v>E3410 PRD Str/Impv, Ferndale-12</v>
      </c>
      <c r="C1754" s="16" t="s">
        <v>9</v>
      </c>
      <c r="D1754" s="16"/>
      <c r="E1754" s="257">
        <v>43830</v>
      </c>
      <c r="F1754" s="18">
        <v>5985702.5</v>
      </c>
      <c r="G1754" s="302" t="s">
        <v>759</v>
      </c>
      <c r="H1754" s="17">
        <v>3874.75</v>
      </c>
      <c r="I1754" s="278">
        <f t="shared" si="582"/>
        <v>5985702.5</v>
      </c>
      <c r="J1754" s="302" t="s">
        <v>759</v>
      </c>
      <c r="K1754" s="18">
        <f>VLOOKUP(CONCATENATE(A1754,"-6"),B$9:$H$2996,7,0)</f>
        <v>3791.59</v>
      </c>
      <c r="L1754" s="17">
        <f t="shared" si="583"/>
        <v>-83.16</v>
      </c>
      <c r="M1754" t="s">
        <v>27</v>
      </c>
      <c r="N1754" t="s">
        <v>10</v>
      </c>
      <c r="O1754" s="3" t="str">
        <f t="shared" si="584"/>
        <v>E341</v>
      </c>
      <c r="P1754" s="4"/>
      <c r="Q1754" s="245">
        <f t="shared" si="565"/>
        <v>0</v>
      </c>
      <c r="S1754" s="243"/>
      <c r="T1754" s="243"/>
      <c r="V1754" s="243"/>
      <c r="W1754" s="243"/>
      <c r="Y1754" s="243"/>
    </row>
    <row r="1755" spans="1:25" outlineLevel="2" x14ac:dyDescent="0.25">
      <c r="A1755" s="16" t="s">
        <v>269</v>
      </c>
      <c r="B1755" s="16" t="str">
        <f t="shared" si="581"/>
        <v>E3410 PRD Str/Impv, Ferndale-1</v>
      </c>
      <c r="C1755" s="16" t="s">
        <v>9</v>
      </c>
      <c r="D1755" s="16"/>
      <c r="E1755" s="257">
        <v>43861</v>
      </c>
      <c r="F1755" s="18">
        <v>5985702.5</v>
      </c>
      <c r="G1755" s="302" t="s">
        <v>759</v>
      </c>
      <c r="H1755" s="17">
        <v>3861</v>
      </c>
      <c r="I1755" s="278">
        <f t="shared" si="582"/>
        <v>5985702.5</v>
      </c>
      <c r="J1755" s="302" t="s">
        <v>759</v>
      </c>
      <c r="K1755" s="18">
        <f>VLOOKUP(CONCATENATE(A1755,"-6"),B$9:$H$2996,7,0)</f>
        <v>3791.59</v>
      </c>
      <c r="L1755" s="17">
        <f t="shared" si="583"/>
        <v>-69.41</v>
      </c>
      <c r="M1755" t="s">
        <v>27</v>
      </c>
      <c r="N1755" t="s">
        <v>10</v>
      </c>
      <c r="O1755" s="3" t="str">
        <f t="shared" si="584"/>
        <v>E341</v>
      </c>
      <c r="P1755" s="4"/>
      <c r="Q1755" s="245">
        <f t="shared" si="565"/>
        <v>0</v>
      </c>
      <c r="S1755" s="243"/>
      <c r="T1755" s="243"/>
      <c r="V1755" s="243"/>
      <c r="W1755" s="243"/>
      <c r="Y1755" s="243"/>
    </row>
    <row r="1756" spans="1:25" outlineLevel="2" x14ac:dyDescent="0.25">
      <c r="A1756" s="16" t="s">
        <v>269</v>
      </c>
      <c r="B1756" s="16" t="str">
        <f t="shared" si="581"/>
        <v>E3410 PRD Str/Impv, Ferndale-2</v>
      </c>
      <c r="C1756" s="16" t="s">
        <v>9</v>
      </c>
      <c r="D1756" s="16"/>
      <c r="E1756" s="257">
        <v>43889</v>
      </c>
      <c r="F1756" s="18">
        <v>5985702.5</v>
      </c>
      <c r="G1756" s="302" t="s">
        <v>759</v>
      </c>
      <c r="H1756" s="17">
        <v>3847.21</v>
      </c>
      <c r="I1756" s="278">
        <f t="shared" si="582"/>
        <v>5985702.5</v>
      </c>
      <c r="J1756" s="302" t="s">
        <v>759</v>
      </c>
      <c r="K1756" s="18">
        <f>VLOOKUP(CONCATENATE(A1756,"-6"),B$9:$H$2996,7,0)</f>
        <v>3791.59</v>
      </c>
      <c r="L1756" s="17">
        <f t="shared" si="583"/>
        <v>-55.62</v>
      </c>
      <c r="M1756" t="s">
        <v>27</v>
      </c>
      <c r="N1756" t="s">
        <v>10</v>
      </c>
      <c r="O1756" s="3" t="str">
        <f t="shared" si="584"/>
        <v>E341</v>
      </c>
      <c r="P1756" s="4"/>
      <c r="Q1756" s="245">
        <f t="shared" si="565"/>
        <v>0</v>
      </c>
      <c r="S1756" s="243"/>
      <c r="T1756" s="243"/>
      <c r="V1756" s="243"/>
      <c r="W1756" s="243"/>
      <c r="Y1756" s="243"/>
    </row>
    <row r="1757" spans="1:25" outlineLevel="2" x14ac:dyDescent="0.25">
      <c r="A1757" s="16" t="s">
        <v>269</v>
      </c>
      <c r="B1757" s="16" t="str">
        <f t="shared" si="581"/>
        <v>E3410 PRD Str/Impv, Ferndale-3</v>
      </c>
      <c r="C1757" s="16" t="s">
        <v>9</v>
      </c>
      <c r="D1757" s="16"/>
      <c r="E1757" s="257">
        <v>43921</v>
      </c>
      <c r="F1757" s="18">
        <v>5985702.5</v>
      </c>
      <c r="G1757" s="302" t="s">
        <v>759</v>
      </c>
      <c r="H1757" s="17">
        <v>3833.37</v>
      </c>
      <c r="I1757" s="278">
        <f t="shared" si="582"/>
        <v>5985702.5</v>
      </c>
      <c r="J1757" s="302" t="s">
        <v>759</v>
      </c>
      <c r="K1757" s="18">
        <f>VLOOKUP(CONCATENATE(A1757,"-6"),B$9:$H$2996,7,0)</f>
        <v>3791.59</v>
      </c>
      <c r="L1757" s="17">
        <f t="shared" si="583"/>
        <v>-41.78</v>
      </c>
      <c r="M1757" t="s">
        <v>27</v>
      </c>
      <c r="N1757" t="s">
        <v>10</v>
      </c>
      <c r="O1757" s="3" t="str">
        <f t="shared" si="584"/>
        <v>E341</v>
      </c>
      <c r="P1757" s="4"/>
      <c r="Q1757" s="245">
        <f t="shared" si="565"/>
        <v>0</v>
      </c>
      <c r="S1757" s="243"/>
      <c r="T1757" s="243"/>
      <c r="V1757" s="243"/>
      <c r="W1757" s="243"/>
      <c r="Y1757" s="243"/>
    </row>
    <row r="1758" spans="1:25" outlineLevel="2" x14ac:dyDescent="0.25">
      <c r="A1758" s="16" t="s">
        <v>269</v>
      </c>
      <c r="B1758" s="16" t="str">
        <f t="shared" si="581"/>
        <v>E3410 PRD Str/Impv, Ferndale-4</v>
      </c>
      <c r="C1758" s="16" t="s">
        <v>9</v>
      </c>
      <c r="D1758" s="16"/>
      <c r="E1758" s="257">
        <v>43951</v>
      </c>
      <c r="F1758" s="18">
        <v>5985702.5</v>
      </c>
      <c r="G1758" s="302" t="s">
        <v>759</v>
      </c>
      <c r="H1758" s="17">
        <v>3819.49</v>
      </c>
      <c r="I1758" s="278">
        <f t="shared" si="582"/>
        <v>5985702.5</v>
      </c>
      <c r="J1758" s="302" t="s">
        <v>759</v>
      </c>
      <c r="K1758" s="18">
        <f>VLOOKUP(CONCATENATE(A1758,"-6"),B$9:$H$2996,7,0)</f>
        <v>3791.59</v>
      </c>
      <c r="L1758" s="17">
        <f t="shared" si="583"/>
        <v>-27.9</v>
      </c>
      <c r="M1758" t="s">
        <v>27</v>
      </c>
      <c r="N1758" t="s">
        <v>10</v>
      </c>
      <c r="O1758" s="3" t="str">
        <f t="shared" si="584"/>
        <v>E341</v>
      </c>
      <c r="P1758" s="4"/>
      <c r="Q1758" s="245">
        <f t="shared" si="565"/>
        <v>0</v>
      </c>
      <c r="S1758" s="243"/>
      <c r="T1758" s="243"/>
      <c r="V1758" s="243"/>
      <c r="W1758" s="243"/>
      <c r="Y1758" s="243"/>
    </row>
    <row r="1759" spans="1:25" outlineLevel="2" x14ac:dyDescent="0.25">
      <c r="A1759" s="16" t="s">
        <v>269</v>
      </c>
      <c r="B1759" s="16" t="str">
        <f t="shared" si="581"/>
        <v>E3410 PRD Str/Impv, Ferndale-5</v>
      </c>
      <c r="C1759" s="16" t="s">
        <v>9</v>
      </c>
      <c r="D1759" s="16"/>
      <c r="E1759" s="257">
        <v>43982</v>
      </c>
      <c r="F1759" s="18">
        <v>5985702.5</v>
      </c>
      <c r="G1759" s="302" t="s">
        <v>759</v>
      </c>
      <c r="H1759" s="17">
        <v>3805.5600000000004</v>
      </c>
      <c r="I1759" s="278">
        <f t="shared" si="582"/>
        <v>5985702.5</v>
      </c>
      <c r="J1759" s="302" t="s">
        <v>759</v>
      </c>
      <c r="K1759" s="18">
        <f>VLOOKUP(CONCATENATE(A1759,"-6"),B$9:$H$2996,7,0)</f>
        <v>3791.59</v>
      </c>
      <c r="L1759" s="17">
        <f t="shared" si="583"/>
        <v>-13.97</v>
      </c>
      <c r="M1759" t="s">
        <v>27</v>
      </c>
      <c r="N1759" t="s">
        <v>10</v>
      </c>
      <c r="O1759" s="3" t="str">
        <f t="shared" si="584"/>
        <v>E341</v>
      </c>
      <c r="P1759" s="4"/>
      <c r="Q1759" s="245">
        <f t="shared" si="565"/>
        <v>0</v>
      </c>
      <c r="S1759" s="243"/>
      <c r="T1759" s="243"/>
      <c r="V1759" s="243"/>
      <c r="W1759" s="243"/>
      <c r="Y1759" s="243"/>
    </row>
    <row r="1760" spans="1:25" outlineLevel="2" x14ac:dyDescent="0.25">
      <c r="A1760" s="16" t="s">
        <v>269</v>
      </c>
      <c r="B1760" s="16" t="str">
        <f t="shared" si="581"/>
        <v>E3410 PRD Str/Impv, Ferndale-6</v>
      </c>
      <c r="C1760" s="16" t="s">
        <v>9</v>
      </c>
      <c r="D1760" s="16"/>
      <c r="E1760" s="257">
        <v>44012</v>
      </c>
      <c r="F1760" s="18">
        <v>5985702.5</v>
      </c>
      <c r="G1760" s="302" t="s">
        <v>759</v>
      </c>
      <c r="H1760" s="17">
        <v>3791.59</v>
      </c>
      <c r="I1760" s="278">
        <f t="shared" si="582"/>
        <v>5985702.5</v>
      </c>
      <c r="J1760" s="302" t="s">
        <v>759</v>
      </c>
      <c r="K1760" s="18">
        <f>VLOOKUP(CONCATENATE(A1760,"-6"),B$9:$H$2996,7,0)</f>
        <v>3791.59</v>
      </c>
      <c r="L1760" s="17">
        <f t="shared" si="583"/>
        <v>0</v>
      </c>
      <c r="M1760" t="s">
        <v>27</v>
      </c>
      <c r="N1760" t="s">
        <v>10</v>
      </c>
      <c r="O1760" s="3" t="str">
        <f t="shared" si="584"/>
        <v>E341</v>
      </c>
      <c r="P1760" s="4"/>
      <c r="Q1760" s="245">
        <f t="shared" ref="Q1760:Q1823" si="585">IF(E1760=DATE(2020,6,30),I1760,0)</f>
        <v>5985702.5</v>
      </c>
      <c r="S1760" s="243">
        <f>AVERAGE(F1749:F1760)-F1760</f>
        <v>0</v>
      </c>
      <c r="T1760" s="243"/>
      <c r="V1760" s="243"/>
      <c r="W1760" s="243"/>
      <c r="Y1760" s="243"/>
    </row>
    <row r="1761" spans="1:25" ht="15.75" outlineLevel="1" thickBot="1" x14ac:dyDescent="0.3">
      <c r="A1761" s="5" t="s">
        <v>270</v>
      </c>
      <c r="C1761" s="14" t="s">
        <v>264</v>
      </c>
      <c r="E1761" s="255" t="s">
        <v>5</v>
      </c>
      <c r="F1761" s="8"/>
      <c r="G1761" s="299"/>
      <c r="H1761" s="264">
        <f>SUBTOTAL(9,H1749:H1760)</f>
        <v>46411.45</v>
      </c>
      <c r="I1761" s="275"/>
      <c r="J1761" s="299"/>
      <c r="K1761" s="25">
        <f>SUBTOTAL(9,K1749:K1760)</f>
        <v>45499.079999999987</v>
      </c>
      <c r="L1761" s="264">
        <f>SUBTOTAL(9,L1749:L1760)</f>
        <v>-912.36999999999989</v>
      </c>
      <c r="O1761" s="3" t="str">
        <f>LEFT(A1761,5)</f>
        <v>E3410</v>
      </c>
      <c r="P1761" s="4">
        <f>-L1761</f>
        <v>912.36999999999989</v>
      </c>
      <c r="Q1761" s="245">
        <f t="shared" si="585"/>
        <v>0</v>
      </c>
      <c r="S1761" s="243"/>
    </row>
    <row r="1762" spans="1:25" ht="15.75" outlineLevel="2" thickTop="1" x14ac:dyDescent="0.25">
      <c r="A1762" s="16" t="s">
        <v>271</v>
      </c>
      <c r="B1762" s="16" t="str">
        <f t="shared" ref="B1762:B1773" si="586">CONCATENATE(A1762,"-",MONTH(E1762))</f>
        <v>E3410 PRD Str/Impv, Fred 1/APC-7</v>
      </c>
      <c r="C1762" s="16" t="s">
        <v>9</v>
      </c>
      <c r="D1762" s="16"/>
      <c r="E1762" s="257">
        <v>43676</v>
      </c>
      <c r="F1762" s="18">
        <v>5774386.75</v>
      </c>
      <c r="G1762" s="302" t="s">
        <v>759</v>
      </c>
      <c r="H1762" s="17">
        <v>9149.9600000000009</v>
      </c>
      <c r="I1762" s="278">
        <f t="shared" ref="I1762:I1773" si="587">VLOOKUP(CONCATENATE(A1762,"-6"),$B$8:$F$2996,5,FALSE)</f>
        <v>5774386.75</v>
      </c>
      <c r="J1762" s="302" t="s">
        <v>759</v>
      </c>
      <c r="K1762" s="18">
        <f>VLOOKUP(CONCATENATE(A1762,"-6"),B$9:$H$2996,7,0)</f>
        <v>9011.18</v>
      </c>
      <c r="L1762" s="17">
        <f t="shared" si="583"/>
        <v>-138.78</v>
      </c>
      <c r="M1762" t="s">
        <v>27</v>
      </c>
      <c r="O1762" s="3" t="str">
        <f t="shared" ref="O1762:O1773" si="588">LEFT(A1762,4)</f>
        <v>E341</v>
      </c>
      <c r="P1762" s="4"/>
      <c r="Q1762" s="245">
        <f t="shared" si="585"/>
        <v>0</v>
      </c>
      <c r="S1762" s="243"/>
      <c r="T1762" s="243"/>
      <c r="V1762" s="243"/>
      <c r="W1762" s="243"/>
      <c r="Y1762" s="243"/>
    </row>
    <row r="1763" spans="1:25" outlineLevel="2" x14ac:dyDescent="0.25">
      <c r="A1763" s="16" t="s">
        <v>271</v>
      </c>
      <c r="B1763" s="16" t="str">
        <f t="shared" si="586"/>
        <v>E3410 PRD Str/Impv, Fred 1/APC-8</v>
      </c>
      <c r="C1763" s="16" t="s">
        <v>9</v>
      </c>
      <c r="D1763" s="16"/>
      <c r="E1763" s="257">
        <v>43708</v>
      </c>
      <c r="F1763" s="18">
        <v>5774386.75</v>
      </c>
      <c r="G1763" s="302" t="s">
        <v>759</v>
      </c>
      <c r="H1763" s="17">
        <v>9137.66</v>
      </c>
      <c r="I1763" s="278">
        <f t="shared" si="587"/>
        <v>5774386.75</v>
      </c>
      <c r="J1763" s="302" t="s">
        <v>759</v>
      </c>
      <c r="K1763" s="18">
        <f>VLOOKUP(CONCATENATE(A1763,"-6"),B$9:$H$2996,7,0)</f>
        <v>9011.18</v>
      </c>
      <c r="L1763" s="17">
        <f t="shared" si="583"/>
        <v>-126.48</v>
      </c>
      <c r="M1763" t="s">
        <v>27</v>
      </c>
      <c r="O1763" s="3" t="str">
        <f t="shared" si="588"/>
        <v>E341</v>
      </c>
      <c r="P1763" s="4"/>
      <c r="Q1763" s="245">
        <f t="shared" si="585"/>
        <v>0</v>
      </c>
      <c r="S1763" s="243"/>
      <c r="T1763" s="243"/>
      <c r="V1763" s="243"/>
      <c r="W1763" s="243"/>
      <c r="Y1763" s="243"/>
    </row>
    <row r="1764" spans="1:25" outlineLevel="2" x14ac:dyDescent="0.25">
      <c r="A1764" s="16" t="s">
        <v>271</v>
      </c>
      <c r="B1764" s="16" t="str">
        <f t="shared" si="586"/>
        <v>E3410 PRD Str/Impv, Fred 1/APC-9</v>
      </c>
      <c r="C1764" s="16" t="s">
        <v>9</v>
      </c>
      <c r="D1764" s="16"/>
      <c r="E1764" s="257">
        <v>43738</v>
      </c>
      <c r="F1764" s="18">
        <v>5774386.75</v>
      </c>
      <c r="G1764" s="302" t="s">
        <v>759</v>
      </c>
      <c r="H1764" s="17">
        <v>9125.2800000000007</v>
      </c>
      <c r="I1764" s="278">
        <f t="shared" si="587"/>
        <v>5774386.75</v>
      </c>
      <c r="J1764" s="302" t="s">
        <v>759</v>
      </c>
      <c r="K1764" s="18">
        <f>VLOOKUP(CONCATENATE(A1764,"-6"),B$9:$H$2996,7,0)</f>
        <v>9011.18</v>
      </c>
      <c r="L1764" s="17">
        <f t="shared" si="583"/>
        <v>-114.1</v>
      </c>
      <c r="M1764" t="s">
        <v>27</v>
      </c>
      <c r="O1764" s="3" t="str">
        <f t="shared" si="588"/>
        <v>E341</v>
      </c>
      <c r="P1764" s="4"/>
      <c r="Q1764" s="245">
        <f t="shared" si="585"/>
        <v>0</v>
      </c>
      <c r="S1764" s="243"/>
      <c r="T1764" s="243"/>
      <c r="V1764" s="243"/>
      <c r="W1764" s="243"/>
      <c r="Y1764" s="243"/>
    </row>
    <row r="1765" spans="1:25" outlineLevel="2" x14ac:dyDescent="0.25">
      <c r="A1765" s="16" t="s">
        <v>271</v>
      </c>
      <c r="B1765" s="16" t="str">
        <f t="shared" si="586"/>
        <v>E3410 PRD Str/Impv, Fred 1/APC-10</v>
      </c>
      <c r="C1765" s="16" t="s">
        <v>9</v>
      </c>
      <c r="D1765" s="16"/>
      <c r="E1765" s="257">
        <v>43769</v>
      </c>
      <c r="F1765" s="18">
        <v>5774386.75</v>
      </c>
      <c r="G1765" s="302" t="s">
        <v>759</v>
      </c>
      <c r="H1765" s="17">
        <v>9112.8700000000008</v>
      </c>
      <c r="I1765" s="278">
        <f t="shared" si="587"/>
        <v>5774386.75</v>
      </c>
      <c r="J1765" s="302" t="s">
        <v>759</v>
      </c>
      <c r="K1765" s="18">
        <f>VLOOKUP(CONCATENATE(A1765,"-6"),B$9:$H$2996,7,0)</f>
        <v>9011.18</v>
      </c>
      <c r="L1765" s="17">
        <f t="shared" si="583"/>
        <v>-101.69</v>
      </c>
      <c r="M1765" t="s">
        <v>27</v>
      </c>
      <c r="O1765" s="3" t="str">
        <f t="shared" si="588"/>
        <v>E341</v>
      </c>
      <c r="P1765" s="4"/>
      <c r="Q1765" s="245">
        <f t="shared" si="585"/>
        <v>0</v>
      </c>
      <c r="S1765" s="243"/>
      <c r="T1765" s="243"/>
      <c r="V1765" s="243"/>
      <c r="W1765" s="243"/>
      <c r="Y1765" s="243"/>
    </row>
    <row r="1766" spans="1:25" outlineLevel="2" x14ac:dyDescent="0.25">
      <c r="A1766" s="16" t="s">
        <v>271</v>
      </c>
      <c r="B1766" s="16" t="str">
        <f t="shared" si="586"/>
        <v>E3410 PRD Str/Impv, Fred 1/APC-11</v>
      </c>
      <c r="C1766" s="16" t="s">
        <v>9</v>
      </c>
      <c r="D1766" s="16"/>
      <c r="E1766" s="257">
        <v>43799</v>
      </c>
      <c r="F1766" s="18">
        <v>5774386.75</v>
      </c>
      <c r="G1766" s="302" t="s">
        <v>759</v>
      </c>
      <c r="H1766" s="17">
        <v>9100.39</v>
      </c>
      <c r="I1766" s="278">
        <f t="shared" si="587"/>
        <v>5774386.75</v>
      </c>
      <c r="J1766" s="302" t="s">
        <v>759</v>
      </c>
      <c r="K1766" s="18">
        <f>VLOOKUP(CONCATENATE(A1766,"-6"),B$9:$H$2996,7,0)</f>
        <v>9011.18</v>
      </c>
      <c r="L1766" s="17">
        <f t="shared" si="583"/>
        <v>-89.21</v>
      </c>
      <c r="M1766" t="s">
        <v>27</v>
      </c>
      <c r="O1766" s="3" t="str">
        <f t="shared" si="588"/>
        <v>E341</v>
      </c>
      <c r="P1766" s="4"/>
      <c r="Q1766" s="245">
        <f t="shared" si="585"/>
        <v>0</v>
      </c>
      <c r="S1766" s="243"/>
      <c r="T1766" s="243"/>
      <c r="V1766" s="243"/>
      <c r="W1766" s="243"/>
      <c r="Y1766" s="243"/>
    </row>
    <row r="1767" spans="1:25" outlineLevel="2" x14ac:dyDescent="0.25">
      <c r="A1767" s="16" t="s">
        <v>271</v>
      </c>
      <c r="B1767" s="16" t="str">
        <f t="shared" si="586"/>
        <v>E3410 PRD Str/Impv, Fred 1/APC-12</v>
      </c>
      <c r="C1767" s="16" t="s">
        <v>9</v>
      </c>
      <c r="D1767" s="16"/>
      <c r="E1767" s="257">
        <v>43830</v>
      </c>
      <c r="F1767" s="18">
        <v>5774386.75</v>
      </c>
      <c r="G1767" s="302" t="s">
        <v>759</v>
      </c>
      <c r="H1767" s="17">
        <v>9087.83</v>
      </c>
      <c r="I1767" s="278">
        <f t="shared" si="587"/>
        <v>5774386.75</v>
      </c>
      <c r="J1767" s="302" t="s">
        <v>759</v>
      </c>
      <c r="K1767" s="18">
        <f>VLOOKUP(CONCATENATE(A1767,"-6"),B$9:$H$2996,7,0)</f>
        <v>9011.18</v>
      </c>
      <c r="L1767" s="17">
        <f t="shared" si="583"/>
        <v>-76.650000000000006</v>
      </c>
      <c r="M1767" t="s">
        <v>27</v>
      </c>
      <c r="O1767" s="3" t="str">
        <f t="shared" si="588"/>
        <v>E341</v>
      </c>
      <c r="P1767" s="4"/>
      <c r="Q1767" s="245">
        <f t="shared" si="585"/>
        <v>0</v>
      </c>
      <c r="S1767" s="243"/>
      <c r="T1767" s="243"/>
      <c r="V1767" s="243"/>
      <c r="W1767" s="243"/>
      <c r="Y1767" s="243"/>
    </row>
    <row r="1768" spans="1:25" outlineLevel="2" x14ac:dyDescent="0.25">
      <c r="A1768" s="16" t="s">
        <v>271</v>
      </c>
      <c r="B1768" s="16" t="str">
        <f t="shared" si="586"/>
        <v>E3410 PRD Str/Impv, Fred 1/APC-1</v>
      </c>
      <c r="C1768" s="16" t="s">
        <v>9</v>
      </c>
      <c r="D1768" s="16"/>
      <c r="E1768" s="257">
        <v>43861</v>
      </c>
      <c r="F1768" s="18">
        <v>5774386.75</v>
      </c>
      <c r="G1768" s="302" t="s">
        <v>759</v>
      </c>
      <c r="H1768" s="17">
        <v>9075.23</v>
      </c>
      <c r="I1768" s="278">
        <f t="shared" si="587"/>
        <v>5774386.75</v>
      </c>
      <c r="J1768" s="302" t="s">
        <v>759</v>
      </c>
      <c r="K1768" s="18">
        <f>VLOOKUP(CONCATENATE(A1768,"-6"),B$9:$H$2996,7,0)</f>
        <v>9011.18</v>
      </c>
      <c r="L1768" s="17">
        <f t="shared" si="583"/>
        <v>-64.05</v>
      </c>
      <c r="M1768" t="s">
        <v>27</v>
      </c>
      <c r="O1768" s="3" t="str">
        <f t="shared" si="588"/>
        <v>E341</v>
      </c>
      <c r="P1768" s="4"/>
      <c r="Q1768" s="245">
        <f t="shared" si="585"/>
        <v>0</v>
      </c>
      <c r="S1768" s="243"/>
      <c r="T1768" s="243"/>
      <c r="V1768" s="243"/>
      <c r="W1768" s="243"/>
      <c r="Y1768" s="243"/>
    </row>
    <row r="1769" spans="1:25" outlineLevel="2" x14ac:dyDescent="0.25">
      <c r="A1769" s="16" t="s">
        <v>271</v>
      </c>
      <c r="B1769" s="16" t="str">
        <f t="shared" si="586"/>
        <v>E3410 PRD Str/Impv, Fred 1/APC-2</v>
      </c>
      <c r="C1769" s="16" t="s">
        <v>9</v>
      </c>
      <c r="D1769" s="16"/>
      <c r="E1769" s="257">
        <v>43889</v>
      </c>
      <c r="F1769" s="18">
        <v>5774386.75</v>
      </c>
      <c r="G1769" s="302" t="s">
        <v>759</v>
      </c>
      <c r="H1769" s="17">
        <v>9062.5300000000007</v>
      </c>
      <c r="I1769" s="278">
        <f t="shared" si="587"/>
        <v>5774386.75</v>
      </c>
      <c r="J1769" s="302" t="s">
        <v>759</v>
      </c>
      <c r="K1769" s="18">
        <f>VLOOKUP(CONCATENATE(A1769,"-6"),B$9:$H$2996,7,0)</f>
        <v>9011.18</v>
      </c>
      <c r="L1769" s="17">
        <f t="shared" si="583"/>
        <v>-51.35</v>
      </c>
      <c r="M1769" t="s">
        <v>27</v>
      </c>
      <c r="O1769" s="3" t="str">
        <f t="shared" si="588"/>
        <v>E341</v>
      </c>
      <c r="P1769" s="4"/>
      <c r="Q1769" s="245">
        <f t="shared" si="585"/>
        <v>0</v>
      </c>
      <c r="S1769" s="243"/>
      <c r="T1769" s="243"/>
      <c r="V1769" s="243"/>
      <c r="W1769" s="243"/>
      <c r="Y1769" s="243"/>
    </row>
    <row r="1770" spans="1:25" outlineLevel="2" x14ac:dyDescent="0.25">
      <c r="A1770" s="16" t="s">
        <v>271</v>
      </c>
      <c r="B1770" s="16" t="str">
        <f t="shared" si="586"/>
        <v>E3410 PRD Str/Impv, Fred 1/APC-3</v>
      </c>
      <c r="C1770" s="16" t="s">
        <v>9</v>
      </c>
      <c r="D1770" s="16"/>
      <c r="E1770" s="257">
        <v>43921</v>
      </c>
      <c r="F1770" s="18">
        <v>5774386.75</v>
      </c>
      <c r="G1770" s="302" t="s">
        <v>759</v>
      </c>
      <c r="H1770" s="17">
        <v>9049.8100000000013</v>
      </c>
      <c r="I1770" s="278">
        <f t="shared" si="587"/>
        <v>5774386.75</v>
      </c>
      <c r="J1770" s="302" t="s">
        <v>759</v>
      </c>
      <c r="K1770" s="18">
        <f>VLOOKUP(CONCATENATE(A1770,"-6"),B$9:$H$2996,7,0)</f>
        <v>9011.18</v>
      </c>
      <c r="L1770" s="17">
        <f t="shared" si="583"/>
        <v>-38.630000000000003</v>
      </c>
      <c r="M1770" t="s">
        <v>27</v>
      </c>
      <c r="O1770" s="3" t="str">
        <f t="shared" si="588"/>
        <v>E341</v>
      </c>
      <c r="P1770" s="4"/>
      <c r="Q1770" s="245">
        <f t="shared" si="585"/>
        <v>0</v>
      </c>
      <c r="S1770" s="243"/>
      <c r="T1770" s="243"/>
      <c r="V1770" s="243"/>
      <c r="W1770" s="243"/>
      <c r="Y1770" s="243"/>
    </row>
    <row r="1771" spans="1:25" outlineLevel="2" x14ac:dyDescent="0.25">
      <c r="A1771" s="16" t="s">
        <v>271</v>
      </c>
      <c r="B1771" s="16" t="str">
        <f t="shared" si="586"/>
        <v>E3410 PRD Str/Impv, Fred 1/APC-4</v>
      </c>
      <c r="C1771" s="16" t="s">
        <v>9</v>
      </c>
      <c r="D1771" s="16"/>
      <c r="E1771" s="257">
        <v>43951</v>
      </c>
      <c r="F1771" s="18">
        <v>5774386.75</v>
      </c>
      <c r="G1771" s="302" t="s">
        <v>759</v>
      </c>
      <c r="H1771" s="17">
        <v>9036.98</v>
      </c>
      <c r="I1771" s="278">
        <f t="shared" si="587"/>
        <v>5774386.75</v>
      </c>
      <c r="J1771" s="302" t="s">
        <v>759</v>
      </c>
      <c r="K1771" s="18">
        <f>VLOOKUP(CONCATENATE(A1771,"-6"),B$9:$H$2996,7,0)</f>
        <v>9011.18</v>
      </c>
      <c r="L1771" s="17">
        <f t="shared" si="583"/>
        <v>-25.8</v>
      </c>
      <c r="M1771" t="s">
        <v>27</v>
      </c>
      <c r="O1771" s="3" t="str">
        <f t="shared" si="588"/>
        <v>E341</v>
      </c>
      <c r="P1771" s="4"/>
      <c r="Q1771" s="245">
        <f t="shared" si="585"/>
        <v>0</v>
      </c>
      <c r="S1771" s="243"/>
      <c r="T1771" s="243"/>
      <c r="V1771" s="243"/>
      <c r="W1771" s="243"/>
      <c r="Y1771" s="243"/>
    </row>
    <row r="1772" spans="1:25" outlineLevel="2" x14ac:dyDescent="0.25">
      <c r="A1772" s="16" t="s">
        <v>271</v>
      </c>
      <c r="B1772" s="16" t="str">
        <f t="shared" si="586"/>
        <v>E3410 PRD Str/Impv, Fred 1/APC-5</v>
      </c>
      <c r="C1772" s="16" t="s">
        <v>9</v>
      </c>
      <c r="D1772" s="16"/>
      <c r="E1772" s="257">
        <v>43982</v>
      </c>
      <c r="F1772" s="18">
        <v>5774386.75</v>
      </c>
      <c r="G1772" s="302" t="s">
        <v>759</v>
      </c>
      <c r="H1772" s="17">
        <v>9024.130000000001</v>
      </c>
      <c r="I1772" s="278">
        <f t="shared" si="587"/>
        <v>5774386.75</v>
      </c>
      <c r="J1772" s="302" t="s">
        <v>759</v>
      </c>
      <c r="K1772" s="18">
        <f>VLOOKUP(CONCATENATE(A1772,"-6"),B$9:$H$2996,7,0)</f>
        <v>9011.18</v>
      </c>
      <c r="L1772" s="17">
        <f t="shared" si="583"/>
        <v>-12.95</v>
      </c>
      <c r="M1772" t="s">
        <v>27</v>
      </c>
      <c r="O1772" s="3" t="str">
        <f t="shared" si="588"/>
        <v>E341</v>
      </c>
      <c r="P1772" s="4"/>
      <c r="Q1772" s="245">
        <f t="shared" si="585"/>
        <v>0</v>
      </c>
      <c r="S1772" s="243"/>
      <c r="T1772" s="243"/>
      <c r="V1772" s="243"/>
      <c r="W1772" s="243"/>
      <c r="Y1772" s="243"/>
    </row>
    <row r="1773" spans="1:25" outlineLevel="2" x14ac:dyDescent="0.25">
      <c r="A1773" s="16" t="s">
        <v>271</v>
      </c>
      <c r="B1773" s="16" t="str">
        <f t="shared" si="586"/>
        <v>E3410 PRD Str/Impv, Fred 1/APC-6</v>
      </c>
      <c r="C1773" s="16" t="s">
        <v>9</v>
      </c>
      <c r="D1773" s="16"/>
      <c r="E1773" s="257">
        <v>44012</v>
      </c>
      <c r="F1773" s="18">
        <v>5774386.75</v>
      </c>
      <c r="G1773" s="302" t="s">
        <v>759</v>
      </c>
      <c r="H1773" s="17">
        <v>9011.18</v>
      </c>
      <c r="I1773" s="278">
        <f t="shared" si="587"/>
        <v>5774386.75</v>
      </c>
      <c r="J1773" s="302" t="s">
        <v>759</v>
      </c>
      <c r="K1773" s="18">
        <f>VLOOKUP(CONCATENATE(A1773,"-6"),B$9:$H$2996,7,0)</f>
        <v>9011.18</v>
      </c>
      <c r="L1773" s="17">
        <f t="shared" si="583"/>
        <v>0</v>
      </c>
      <c r="M1773" t="s">
        <v>27</v>
      </c>
      <c r="O1773" s="3" t="str">
        <f t="shared" si="588"/>
        <v>E341</v>
      </c>
      <c r="P1773" s="4"/>
      <c r="Q1773" s="245">
        <f t="shared" si="585"/>
        <v>5774386.75</v>
      </c>
      <c r="S1773" s="243">
        <f>AVERAGE(F1762:F1773)-F1773</f>
        <v>0</v>
      </c>
      <c r="T1773" s="243"/>
      <c r="V1773" s="243"/>
      <c r="W1773" s="243"/>
      <c r="Y1773" s="243"/>
    </row>
    <row r="1774" spans="1:25" ht="15.75" outlineLevel="1" thickBot="1" x14ac:dyDescent="0.3">
      <c r="A1774" s="5" t="s">
        <v>272</v>
      </c>
      <c r="C1774" s="14" t="s">
        <v>264</v>
      </c>
      <c r="E1774" s="255" t="s">
        <v>5</v>
      </c>
      <c r="F1774" s="8"/>
      <c r="G1774" s="299"/>
      <c r="H1774" s="264">
        <f>SUBTOTAL(9,H1762:H1773)</f>
        <v>108973.85</v>
      </c>
      <c r="I1774" s="275"/>
      <c r="J1774" s="299"/>
      <c r="K1774" s="25">
        <f>SUBTOTAL(9,K1762:K1773)</f>
        <v>108134.15999999997</v>
      </c>
      <c r="L1774" s="264">
        <f>SUBTOTAL(9,L1762:L1773)</f>
        <v>-839.68999999999994</v>
      </c>
      <c r="O1774" s="3" t="str">
        <f>LEFT(A1774,5)</f>
        <v>E3410</v>
      </c>
      <c r="P1774" s="4">
        <f>-L1774</f>
        <v>839.68999999999994</v>
      </c>
      <c r="Q1774" s="245">
        <f t="shared" si="585"/>
        <v>0</v>
      </c>
      <c r="S1774" s="243"/>
    </row>
    <row r="1775" spans="1:25" ht="15.75" outlineLevel="2" thickTop="1" x14ac:dyDescent="0.25">
      <c r="A1775" s="3" t="s">
        <v>273</v>
      </c>
      <c r="B1775" s="3" t="str">
        <f t="shared" ref="B1775:B1786" si="589">CONCATENATE(A1775,"-",MONTH(E1775))</f>
        <v>E3410 PRD Str/Impv, Frederickson-7</v>
      </c>
      <c r="C1775" s="3" t="s">
        <v>9</v>
      </c>
      <c r="D1775" s="3"/>
      <c r="E1775" s="256">
        <v>43676</v>
      </c>
      <c r="F1775" s="61">
        <v>3194161.35</v>
      </c>
      <c r="G1775" s="300">
        <v>9.0999999999999987E-3</v>
      </c>
      <c r="H1775" s="62">
        <v>2422.2399999999998</v>
      </c>
      <c r="I1775" s="276">
        <f t="shared" ref="I1775:I1786" si="590">VLOOKUP(CONCATENATE(A1775,"-6"),$B$8:$F$2996,5,FALSE)</f>
        <v>3194161.35</v>
      </c>
      <c r="J1775" s="300">
        <v>9.0999999999999987E-3</v>
      </c>
      <c r="K1775" s="59">
        <f t="shared" ref="K1775:K1786" si="591">I1775*J1775/12</f>
        <v>2422.2390237499999</v>
      </c>
      <c r="L1775" s="62">
        <f t="shared" si="583"/>
        <v>0</v>
      </c>
      <c r="M1775" t="s">
        <v>10</v>
      </c>
      <c r="O1775" s="3" t="str">
        <f t="shared" ref="O1775:O1786" si="592">LEFT(A1775,4)</f>
        <v>E341</v>
      </c>
      <c r="P1775" s="4"/>
      <c r="Q1775" s="245">
        <f t="shared" si="585"/>
        <v>0</v>
      </c>
      <c r="S1775" s="243"/>
      <c r="T1775" s="243"/>
      <c r="V1775" s="243"/>
      <c r="W1775" s="243"/>
      <c r="Y1775" s="243"/>
    </row>
    <row r="1776" spans="1:25" outlineLevel="2" x14ac:dyDescent="0.25">
      <c r="A1776" s="3" t="s">
        <v>273</v>
      </c>
      <c r="B1776" s="3" t="str">
        <f t="shared" si="589"/>
        <v>E3410 PRD Str/Impv, Frederickson-8</v>
      </c>
      <c r="C1776" s="3" t="s">
        <v>9</v>
      </c>
      <c r="D1776" s="3"/>
      <c r="E1776" s="256">
        <v>43708</v>
      </c>
      <c r="F1776" s="61">
        <v>3194161.35</v>
      </c>
      <c r="G1776" s="300">
        <v>9.0999999999999987E-3</v>
      </c>
      <c r="H1776" s="62">
        <v>2422.2399999999998</v>
      </c>
      <c r="I1776" s="276">
        <f t="shared" si="590"/>
        <v>3194161.35</v>
      </c>
      <c r="J1776" s="300">
        <v>9.0999999999999987E-3</v>
      </c>
      <c r="K1776" s="61">
        <f t="shared" si="591"/>
        <v>2422.2390237499999</v>
      </c>
      <c r="L1776" s="62">
        <f t="shared" si="583"/>
        <v>0</v>
      </c>
      <c r="M1776" t="s">
        <v>10</v>
      </c>
      <c r="O1776" s="3" t="str">
        <f t="shared" si="592"/>
        <v>E341</v>
      </c>
      <c r="P1776" s="4"/>
      <c r="Q1776" s="245">
        <f t="shared" si="585"/>
        <v>0</v>
      </c>
      <c r="S1776" s="243"/>
      <c r="T1776" s="243"/>
      <c r="V1776" s="243"/>
      <c r="W1776" s="243"/>
      <c r="Y1776" s="243"/>
    </row>
    <row r="1777" spans="1:25" outlineLevel="2" x14ac:dyDescent="0.25">
      <c r="A1777" s="3" t="s">
        <v>273</v>
      </c>
      <c r="B1777" s="3" t="str">
        <f t="shared" si="589"/>
        <v>E3410 PRD Str/Impv, Frederickson-9</v>
      </c>
      <c r="C1777" s="3" t="s">
        <v>9</v>
      </c>
      <c r="D1777" s="3"/>
      <c r="E1777" s="256">
        <v>43738</v>
      </c>
      <c r="F1777" s="61">
        <v>3194161.35</v>
      </c>
      <c r="G1777" s="300">
        <v>9.0999999999999987E-3</v>
      </c>
      <c r="H1777" s="62">
        <v>2422.2399999999998</v>
      </c>
      <c r="I1777" s="276">
        <f t="shared" si="590"/>
        <v>3194161.35</v>
      </c>
      <c r="J1777" s="300">
        <v>9.0999999999999987E-3</v>
      </c>
      <c r="K1777" s="61">
        <f t="shared" si="591"/>
        <v>2422.2390237499999</v>
      </c>
      <c r="L1777" s="62">
        <f t="shared" si="583"/>
        <v>0</v>
      </c>
      <c r="M1777" t="s">
        <v>10</v>
      </c>
      <c r="O1777" s="3" t="str">
        <f t="shared" si="592"/>
        <v>E341</v>
      </c>
      <c r="P1777" s="4"/>
      <c r="Q1777" s="245">
        <f t="shared" si="585"/>
        <v>0</v>
      </c>
      <c r="S1777" s="243"/>
      <c r="T1777" s="243"/>
      <c r="V1777" s="243"/>
      <c r="W1777" s="243"/>
      <c r="Y1777" s="243"/>
    </row>
    <row r="1778" spans="1:25" outlineLevel="2" x14ac:dyDescent="0.25">
      <c r="A1778" s="3" t="s">
        <v>273</v>
      </c>
      <c r="B1778" s="3" t="str">
        <f t="shared" si="589"/>
        <v>E3410 PRD Str/Impv, Frederickson-10</v>
      </c>
      <c r="C1778" s="3" t="s">
        <v>9</v>
      </c>
      <c r="D1778" s="3"/>
      <c r="E1778" s="256">
        <v>43769</v>
      </c>
      <c r="F1778" s="61">
        <v>3194161.35</v>
      </c>
      <c r="G1778" s="300">
        <v>9.0999999999999987E-3</v>
      </c>
      <c r="H1778" s="62">
        <v>2422.2399999999998</v>
      </c>
      <c r="I1778" s="276">
        <f t="shared" si="590"/>
        <v>3194161.35</v>
      </c>
      <c r="J1778" s="300">
        <v>9.0999999999999987E-3</v>
      </c>
      <c r="K1778" s="61">
        <f t="shared" si="591"/>
        <v>2422.2390237499999</v>
      </c>
      <c r="L1778" s="62">
        <f t="shared" si="583"/>
        <v>0</v>
      </c>
      <c r="M1778" t="s">
        <v>10</v>
      </c>
      <c r="O1778" s="3" t="str">
        <f t="shared" si="592"/>
        <v>E341</v>
      </c>
      <c r="P1778" s="4"/>
      <c r="Q1778" s="245">
        <f t="shared" si="585"/>
        <v>0</v>
      </c>
      <c r="S1778" s="243"/>
      <c r="T1778" s="243"/>
      <c r="V1778" s="243"/>
      <c r="W1778" s="243"/>
      <c r="Y1778" s="243"/>
    </row>
    <row r="1779" spans="1:25" outlineLevel="2" x14ac:dyDescent="0.25">
      <c r="A1779" s="3" t="s">
        <v>273</v>
      </c>
      <c r="B1779" s="3" t="str">
        <f t="shared" si="589"/>
        <v>E3410 PRD Str/Impv, Frederickson-11</v>
      </c>
      <c r="C1779" s="3" t="s">
        <v>9</v>
      </c>
      <c r="D1779" s="3"/>
      <c r="E1779" s="256">
        <v>43799</v>
      </c>
      <c r="F1779" s="61">
        <v>3194161.35</v>
      </c>
      <c r="G1779" s="300">
        <v>9.0999999999999987E-3</v>
      </c>
      <c r="H1779" s="62">
        <v>2422.2399999999998</v>
      </c>
      <c r="I1779" s="276">
        <f t="shared" si="590"/>
        <v>3194161.35</v>
      </c>
      <c r="J1779" s="300">
        <v>9.0999999999999987E-3</v>
      </c>
      <c r="K1779" s="61">
        <f t="shared" si="591"/>
        <v>2422.2390237499999</v>
      </c>
      <c r="L1779" s="62">
        <f t="shared" si="583"/>
        <v>0</v>
      </c>
      <c r="M1779" t="s">
        <v>10</v>
      </c>
      <c r="O1779" s="3" t="str">
        <f t="shared" si="592"/>
        <v>E341</v>
      </c>
      <c r="P1779" s="4"/>
      <c r="Q1779" s="245">
        <f t="shared" si="585"/>
        <v>0</v>
      </c>
      <c r="S1779" s="243"/>
      <c r="T1779" s="243"/>
      <c r="V1779" s="243"/>
      <c r="W1779" s="243"/>
      <c r="Y1779" s="243"/>
    </row>
    <row r="1780" spans="1:25" outlineLevel="2" x14ac:dyDescent="0.25">
      <c r="A1780" s="3" t="s">
        <v>273</v>
      </c>
      <c r="B1780" s="3" t="str">
        <f t="shared" si="589"/>
        <v>E3410 PRD Str/Impv, Frederickson-12</v>
      </c>
      <c r="C1780" s="3" t="s">
        <v>9</v>
      </c>
      <c r="D1780" s="3"/>
      <c r="E1780" s="256">
        <v>43830</v>
      </c>
      <c r="F1780" s="61">
        <v>3194161.35</v>
      </c>
      <c r="G1780" s="300">
        <v>9.0999999999999987E-3</v>
      </c>
      <c r="H1780" s="62">
        <v>2422.2399999999998</v>
      </c>
      <c r="I1780" s="276">
        <f t="shared" si="590"/>
        <v>3194161.35</v>
      </c>
      <c r="J1780" s="300">
        <v>9.0999999999999987E-3</v>
      </c>
      <c r="K1780" s="61">
        <f t="shared" si="591"/>
        <v>2422.2390237499999</v>
      </c>
      <c r="L1780" s="62">
        <f t="shared" si="583"/>
        <v>0</v>
      </c>
      <c r="M1780" t="s">
        <v>10</v>
      </c>
      <c r="O1780" s="3" t="str">
        <f t="shared" si="592"/>
        <v>E341</v>
      </c>
      <c r="P1780" s="4"/>
      <c r="Q1780" s="245">
        <f t="shared" si="585"/>
        <v>0</v>
      </c>
      <c r="S1780" s="243"/>
      <c r="T1780" s="243"/>
      <c r="V1780" s="243"/>
      <c r="W1780" s="243"/>
      <c r="Y1780" s="243"/>
    </row>
    <row r="1781" spans="1:25" outlineLevel="2" x14ac:dyDescent="0.25">
      <c r="A1781" s="3" t="s">
        <v>273</v>
      </c>
      <c r="B1781" s="3" t="str">
        <f t="shared" si="589"/>
        <v>E3410 PRD Str/Impv, Frederickson-1</v>
      </c>
      <c r="C1781" s="3" t="s">
        <v>9</v>
      </c>
      <c r="D1781" s="3"/>
      <c r="E1781" s="256">
        <v>43861</v>
      </c>
      <c r="F1781" s="61">
        <v>3194161.35</v>
      </c>
      <c r="G1781" s="300">
        <v>9.0999999999999987E-3</v>
      </c>
      <c r="H1781" s="62">
        <v>2422.2399999999998</v>
      </c>
      <c r="I1781" s="276">
        <f t="shared" si="590"/>
        <v>3194161.35</v>
      </c>
      <c r="J1781" s="300">
        <v>9.0999999999999987E-3</v>
      </c>
      <c r="K1781" s="61">
        <f t="shared" si="591"/>
        <v>2422.2390237499999</v>
      </c>
      <c r="L1781" s="62">
        <f t="shared" si="583"/>
        <v>0</v>
      </c>
      <c r="M1781" t="s">
        <v>10</v>
      </c>
      <c r="O1781" s="3" t="str">
        <f t="shared" si="592"/>
        <v>E341</v>
      </c>
      <c r="P1781" s="4"/>
      <c r="Q1781" s="245">
        <f t="shared" si="585"/>
        <v>0</v>
      </c>
      <c r="S1781" s="243"/>
      <c r="T1781" s="243"/>
      <c r="V1781" s="243"/>
      <c r="W1781" s="243"/>
      <c r="Y1781" s="243"/>
    </row>
    <row r="1782" spans="1:25" outlineLevel="2" x14ac:dyDescent="0.25">
      <c r="A1782" s="3" t="s">
        <v>273</v>
      </c>
      <c r="B1782" s="3" t="str">
        <f t="shared" si="589"/>
        <v>E3410 PRD Str/Impv, Frederickson-2</v>
      </c>
      <c r="C1782" s="3" t="s">
        <v>9</v>
      </c>
      <c r="D1782" s="3"/>
      <c r="E1782" s="256">
        <v>43889</v>
      </c>
      <c r="F1782" s="61">
        <v>3194161.35</v>
      </c>
      <c r="G1782" s="300">
        <v>9.0999999999999987E-3</v>
      </c>
      <c r="H1782" s="62">
        <v>2422.2399999999998</v>
      </c>
      <c r="I1782" s="276">
        <f t="shared" si="590"/>
        <v>3194161.35</v>
      </c>
      <c r="J1782" s="300">
        <v>9.0999999999999987E-3</v>
      </c>
      <c r="K1782" s="61">
        <f t="shared" si="591"/>
        <v>2422.2390237499999</v>
      </c>
      <c r="L1782" s="62">
        <f t="shared" si="583"/>
        <v>0</v>
      </c>
      <c r="M1782" t="s">
        <v>10</v>
      </c>
      <c r="O1782" s="3" t="str">
        <f t="shared" si="592"/>
        <v>E341</v>
      </c>
      <c r="P1782" s="4"/>
      <c r="Q1782" s="245">
        <f t="shared" si="585"/>
        <v>0</v>
      </c>
      <c r="S1782" s="243"/>
      <c r="T1782" s="243"/>
      <c r="V1782" s="243"/>
      <c r="W1782" s="243"/>
      <c r="Y1782" s="243"/>
    </row>
    <row r="1783" spans="1:25" outlineLevel="2" x14ac:dyDescent="0.25">
      <c r="A1783" s="3" t="s">
        <v>273</v>
      </c>
      <c r="B1783" s="3" t="str">
        <f t="shared" si="589"/>
        <v>E3410 PRD Str/Impv, Frederickson-3</v>
      </c>
      <c r="C1783" s="3" t="s">
        <v>9</v>
      </c>
      <c r="D1783" s="3"/>
      <c r="E1783" s="256">
        <v>43921</v>
      </c>
      <c r="F1783" s="61">
        <v>3194161.35</v>
      </c>
      <c r="G1783" s="300">
        <v>9.0999999999999987E-3</v>
      </c>
      <c r="H1783" s="62">
        <v>2422.2399999999998</v>
      </c>
      <c r="I1783" s="276">
        <f t="shared" si="590"/>
        <v>3194161.35</v>
      </c>
      <c r="J1783" s="300">
        <v>9.0999999999999987E-3</v>
      </c>
      <c r="K1783" s="61">
        <f t="shared" si="591"/>
        <v>2422.2390237499999</v>
      </c>
      <c r="L1783" s="62">
        <f t="shared" si="583"/>
        <v>0</v>
      </c>
      <c r="M1783" t="s">
        <v>10</v>
      </c>
      <c r="O1783" s="3" t="str">
        <f t="shared" si="592"/>
        <v>E341</v>
      </c>
      <c r="P1783" s="4"/>
      <c r="Q1783" s="245">
        <f t="shared" si="585"/>
        <v>0</v>
      </c>
      <c r="S1783" s="243"/>
      <c r="T1783" s="243"/>
      <c r="V1783" s="243"/>
      <c r="W1783" s="243"/>
      <c r="Y1783" s="243"/>
    </row>
    <row r="1784" spans="1:25" outlineLevel="2" x14ac:dyDescent="0.25">
      <c r="A1784" s="3" t="s">
        <v>273</v>
      </c>
      <c r="B1784" s="3" t="str">
        <f t="shared" si="589"/>
        <v>E3410 PRD Str/Impv, Frederickson-4</v>
      </c>
      <c r="C1784" s="3" t="s">
        <v>9</v>
      </c>
      <c r="D1784" s="3"/>
      <c r="E1784" s="256">
        <v>43951</v>
      </c>
      <c r="F1784" s="61">
        <v>3194161.35</v>
      </c>
      <c r="G1784" s="300">
        <v>9.0999999999999987E-3</v>
      </c>
      <c r="H1784" s="62">
        <v>2422.2399999999998</v>
      </c>
      <c r="I1784" s="276">
        <f t="shared" si="590"/>
        <v>3194161.35</v>
      </c>
      <c r="J1784" s="300">
        <v>9.0999999999999987E-3</v>
      </c>
      <c r="K1784" s="61">
        <f t="shared" si="591"/>
        <v>2422.2390237499999</v>
      </c>
      <c r="L1784" s="62">
        <f t="shared" si="583"/>
        <v>0</v>
      </c>
      <c r="M1784" t="s">
        <v>10</v>
      </c>
      <c r="O1784" s="3" t="str">
        <f t="shared" si="592"/>
        <v>E341</v>
      </c>
      <c r="P1784" s="4"/>
      <c r="Q1784" s="245">
        <f t="shared" si="585"/>
        <v>0</v>
      </c>
      <c r="S1784" s="243"/>
      <c r="T1784" s="243"/>
      <c r="V1784" s="243"/>
      <c r="W1784" s="243"/>
      <c r="Y1784" s="243"/>
    </row>
    <row r="1785" spans="1:25" outlineLevel="2" x14ac:dyDescent="0.25">
      <c r="A1785" s="3" t="s">
        <v>273</v>
      </c>
      <c r="B1785" s="3" t="str">
        <f t="shared" si="589"/>
        <v>E3410 PRD Str/Impv, Frederickson-5</v>
      </c>
      <c r="C1785" s="3" t="s">
        <v>9</v>
      </c>
      <c r="D1785" s="3"/>
      <c r="E1785" s="256">
        <v>43982</v>
      </c>
      <c r="F1785" s="61">
        <v>3194161.35</v>
      </c>
      <c r="G1785" s="300">
        <v>9.0999999999999987E-3</v>
      </c>
      <c r="H1785" s="62">
        <v>2422.2399999999998</v>
      </c>
      <c r="I1785" s="276">
        <f t="shared" si="590"/>
        <v>3194161.35</v>
      </c>
      <c r="J1785" s="300">
        <v>9.0999999999999987E-3</v>
      </c>
      <c r="K1785" s="61">
        <f t="shared" si="591"/>
        <v>2422.2390237499999</v>
      </c>
      <c r="L1785" s="62">
        <f t="shared" si="583"/>
        <v>0</v>
      </c>
      <c r="M1785" t="s">
        <v>10</v>
      </c>
      <c r="O1785" s="3" t="str">
        <f t="shared" si="592"/>
        <v>E341</v>
      </c>
      <c r="P1785" s="4"/>
      <c r="Q1785" s="245">
        <f t="shared" si="585"/>
        <v>0</v>
      </c>
      <c r="S1785" s="243"/>
      <c r="T1785" s="243"/>
      <c r="V1785" s="243"/>
      <c r="W1785" s="243"/>
      <c r="Y1785" s="243"/>
    </row>
    <row r="1786" spans="1:25" outlineLevel="2" x14ac:dyDescent="0.25">
      <c r="A1786" s="3" t="s">
        <v>273</v>
      </c>
      <c r="B1786" s="3" t="str">
        <f t="shared" si="589"/>
        <v>E3410 PRD Str/Impv, Frederickson-6</v>
      </c>
      <c r="C1786" s="3" t="s">
        <v>9</v>
      </c>
      <c r="D1786" s="3"/>
      <c r="E1786" s="256">
        <v>44012</v>
      </c>
      <c r="F1786" s="61">
        <v>3194161.35</v>
      </c>
      <c r="G1786" s="300">
        <v>9.0999999999999987E-3</v>
      </c>
      <c r="H1786" s="62">
        <v>2422.2399999999998</v>
      </c>
      <c r="I1786" s="276">
        <f t="shared" si="590"/>
        <v>3194161.35</v>
      </c>
      <c r="J1786" s="300">
        <v>9.0999999999999987E-3</v>
      </c>
      <c r="K1786" s="61">
        <f t="shared" si="591"/>
        <v>2422.2390237499999</v>
      </c>
      <c r="L1786" s="62">
        <f t="shared" si="583"/>
        <v>0</v>
      </c>
      <c r="M1786" t="s">
        <v>10</v>
      </c>
      <c r="O1786" s="3" t="str">
        <f t="shared" si="592"/>
        <v>E341</v>
      </c>
      <c r="P1786" s="4"/>
      <c r="Q1786" s="245">
        <f t="shared" si="585"/>
        <v>3194161.35</v>
      </c>
      <c r="S1786" s="243">
        <f>AVERAGE(F1775:F1786)-F1786</f>
        <v>0</v>
      </c>
      <c r="T1786" s="243">
        <f>AVERAGE(I1775:I1786)-I1786</f>
        <v>0</v>
      </c>
      <c r="V1786" s="243"/>
      <c r="W1786" s="243"/>
      <c r="Y1786" s="243"/>
    </row>
    <row r="1787" spans="1:25" ht="15.75" outlineLevel="1" thickBot="1" x14ac:dyDescent="0.3">
      <c r="A1787" s="5" t="s">
        <v>274</v>
      </c>
      <c r="C1787" s="14" t="s">
        <v>264</v>
      </c>
      <c r="E1787" s="255" t="s">
        <v>5</v>
      </c>
      <c r="F1787" s="8"/>
      <c r="G1787" s="299"/>
      <c r="H1787" s="264">
        <f>SUBTOTAL(9,H1775:H1786)</f>
        <v>29066.87999999999</v>
      </c>
      <c r="I1787" s="275"/>
      <c r="J1787" s="299"/>
      <c r="K1787" s="25">
        <f>SUBTOTAL(9,K1775:K1786)</f>
        <v>29066.868285</v>
      </c>
      <c r="L1787" s="264">
        <f>SUBTOTAL(9,L1775:L1786)</f>
        <v>0</v>
      </c>
      <c r="O1787" s="3" t="str">
        <f>LEFT(A1787,5)</f>
        <v>E3410</v>
      </c>
      <c r="P1787" s="4">
        <f>-L1787</f>
        <v>0</v>
      </c>
      <c r="Q1787" s="245">
        <f t="shared" si="585"/>
        <v>0</v>
      </c>
      <c r="S1787" s="243"/>
    </row>
    <row r="1788" spans="1:25" ht="15.75" outlineLevel="2" thickTop="1" x14ac:dyDescent="0.25">
      <c r="A1788" s="3" t="s">
        <v>275</v>
      </c>
      <c r="B1788" s="3" t="str">
        <f t="shared" ref="B1788:B1799" si="593">CONCATENATE(A1788,"-",MONTH(E1788))</f>
        <v>E3410 PRD Str/Impv, Fredonia-7</v>
      </c>
      <c r="C1788" s="3" t="s">
        <v>9</v>
      </c>
      <c r="D1788" s="3"/>
      <c r="E1788" s="256">
        <v>43676</v>
      </c>
      <c r="F1788" s="61">
        <v>3782845.56</v>
      </c>
      <c r="G1788" s="300">
        <v>1.8000000000000002E-2</v>
      </c>
      <c r="H1788" s="62">
        <v>5674.26</v>
      </c>
      <c r="I1788" s="276">
        <f t="shared" ref="I1788:I1799" si="594">VLOOKUP(CONCATENATE(A1788,"-6"),$B$8:$F$2996,5,FALSE)</f>
        <v>3782845.56</v>
      </c>
      <c r="J1788" s="300">
        <v>1.8000000000000002E-2</v>
      </c>
      <c r="K1788" s="59">
        <f t="shared" ref="K1788:K1799" si="595">I1788*J1788/12</f>
        <v>5674.2683400000014</v>
      </c>
      <c r="L1788" s="62">
        <f t="shared" si="583"/>
        <v>0.01</v>
      </c>
      <c r="M1788" t="s">
        <v>10</v>
      </c>
      <c r="O1788" s="3" t="str">
        <f t="shared" ref="O1788:O1799" si="596">LEFT(A1788,4)</f>
        <v>E341</v>
      </c>
      <c r="P1788" s="4"/>
      <c r="Q1788" s="245">
        <f t="shared" si="585"/>
        <v>0</v>
      </c>
      <c r="S1788" s="243"/>
      <c r="T1788" s="243"/>
      <c r="V1788" s="243"/>
      <c r="W1788" s="243"/>
      <c r="Y1788" s="243"/>
    </row>
    <row r="1789" spans="1:25" outlineLevel="2" x14ac:dyDescent="0.25">
      <c r="A1789" s="3" t="s">
        <v>275</v>
      </c>
      <c r="B1789" s="3" t="str">
        <f t="shared" si="593"/>
        <v>E3410 PRD Str/Impv, Fredonia-8</v>
      </c>
      <c r="C1789" s="3" t="s">
        <v>9</v>
      </c>
      <c r="D1789" s="3"/>
      <c r="E1789" s="256">
        <v>43708</v>
      </c>
      <c r="F1789" s="61">
        <v>3782845.56</v>
      </c>
      <c r="G1789" s="300">
        <v>1.8000000000000002E-2</v>
      </c>
      <c r="H1789" s="62">
        <v>5674.26</v>
      </c>
      <c r="I1789" s="276">
        <f t="shared" si="594"/>
        <v>3782845.56</v>
      </c>
      <c r="J1789" s="300">
        <v>1.8000000000000002E-2</v>
      </c>
      <c r="K1789" s="61">
        <f t="shared" si="595"/>
        <v>5674.2683400000014</v>
      </c>
      <c r="L1789" s="62">
        <f t="shared" si="583"/>
        <v>0.01</v>
      </c>
      <c r="M1789" t="s">
        <v>10</v>
      </c>
      <c r="O1789" s="3" t="str">
        <f t="shared" si="596"/>
        <v>E341</v>
      </c>
      <c r="P1789" s="4"/>
      <c r="Q1789" s="245">
        <f t="shared" si="585"/>
        <v>0</v>
      </c>
      <c r="S1789" s="243"/>
      <c r="T1789" s="243"/>
      <c r="V1789" s="243"/>
      <c r="W1789" s="243"/>
      <c r="Y1789" s="243"/>
    </row>
    <row r="1790" spans="1:25" outlineLevel="2" x14ac:dyDescent="0.25">
      <c r="A1790" s="3" t="s">
        <v>275</v>
      </c>
      <c r="B1790" s="3" t="str">
        <f t="shared" si="593"/>
        <v>E3410 PRD Str/Impv, Fredonia-9</v>
      </c>
      <c r="C1790" s="3" t="s">
        <v>9</v>
      </c>
      <c r="D1790" s="3"/>
      <c r="E1790" s="256">
        <v>43738</v>
      </c>
      <c r="F1790" s="61">
        <v>3782845.56</v>
      </c>
      <c r="G1790" s="300">
        <v>1.8000000000000002E-2</v>
      </c>
      <c r="H1790" s="62">
        <v>5674.26</v>
      </c>
      <c r="I1790" s="276">
        <f t="shared" si="594"/>
        <v>3782845.56</v>
      </c>
      <c r="J1790" s="300">
        <v>1.8000000000000002E-2</v>
      </c>
      <c r="K1790" s="61">
        <f t="shared" si="595"/>
        <v>5674.2683400000014</v>
      </c>
      <c r="L1790" s="62">
        <f t="shared" si="583"/>
        <v>0.01</v>
      </c>
      <c r="M1790" t="s">
        <v>10</v>
      </c>
      <c r="O1790" s="3" t="str">
        <f t="shared" si="596"/>
        <v>E341</v>
      </c>
      <c r="P1790" s="4"/>
      <c r="Q1790" s="245">
        <f t="shared" si="585"/>
        <v>0</v>
      </c>
      <c r="S1790" s="243"/>
      <c r="T1790" s="243"/>
      <c r="V1790" s="243"/>
      <c r="W1790" s="243"/>
      <c r="Y1790" s="243"/>
    </row>
    <row r="1791" spans="1:25" outlineLevel="2" x14ac:dyDescent="0.25">
      <c r="A1791" s="3" t="s">
        <v>275</v>
      </c>
      <c r="B1791" s="3" t="str">
        <f t="shared" si="593"/>
        <v>E3410 PRD Str/Impv, Fredonia-10</v>
      </c>
      <c r="C1791" s="3" t="s">
        <v>9</v>
      </c>
      <c r="D1791" s="3"/>
      <c r="E1791" s="256">
        <v>43769</v>
      </c>
      <c r="F1791" s="61">
        <v>3782845.56</v>
      </c>
      <c r="G1791" s="300">
        <v>1.8000000000000002E-2</v>
      </c>
      <c r="H1791" s="62">
        <v>5674.26</v>
      </c>
      <c r="I1791" s="276">
        <f t="shared" si="594"/>
        <v>3782845.56</v>
      </c>
      <c r="J1791" s="300">
        <v>1.8000000000000002E-2</v>
      </c>
      <c r="K1791" s="61">
        <f t="shared" si="595"/>
        <v>5674.2683400000014</v>
      </c>
      <c r="L1791" s="62">
        <f t="shared" si="583"/>
        <v>0.01</v>
      </c>
      <c r="M1791" t="s">
        <v>10</v>
      </c>
      <c r="O1791" s="3" t="str">
        <f t="shared" si="596"/>
        <v>E341</v>
      </c>
      <c r="P1791" s="4"/>
      <c r="Q1791" s="245">
        <f t="shared" si="585"/>
        <v>0</v>
      </c>
      <c r="S1791" s="243"/>
      <c r="T1791" s="243"/>
      <c r="V1791" s="243"/>
      <c r="W1791" s="243"/>
      <c r="Y1791" s="243"/>
    </row>
    <row r="1792" spans="1:25" outlineLevel="2" x14ac:dyDescent="0.25">
      <c r="A1792" s="3" t="s">
        <v>275</v>
      </c>
      <c r="B1792" s="3" t="str">
        <f t="shared" si="593"/>
        <v>E3410 PRD Str/Impv, Fredonia-11</v>
      </c>
      <c r="C1792" s="3" t="s">
        <v>9</v>
      </c>
      <c r="D1792" s="3"/>
      <c r="E1792" s="256">
        <v>43799</v>
      </c>
      <c r="F1792" s="61">
        <v>3782845.56</v>
      </c>
      <c r="G1792" s="300">
        <v>1.8000000000000002E-2</v>
      </c>
      <c r="H1792" s="62">
        <v>5674.26</v>
      </c>
      <c r="I1792" s="276">
        <f t="shared" si="594"/>
        <v>3782845.56</v>
      </c>
      <c r="J1792" s="300">
        <v>1.8000000000000002E-2</v>
      </c>
      <c r="K1792" s="61">
        <f t="shared" si="595"/>
        <v>5674.2683400000014</v>
      </c>
      <c r="L1792" s="62">
        <f t="shared" si="583"/>
        <v>0.01</v>
      </c>
      <c r="M1792" t="s">
        <v>10</v>
      </c>
      <c r="O1792" s="3" t="str">
        <f t="shared" si="596"/>
        <v>E341</v>
      </c>
      <c r="P1792" s="4"/>
      <c r="Q1792" s="245">
        <f t="shared" si="585"/>
        <v>0</v>
      </c>
      <c r="S1792" s="243"/>
      <c r="T1792" s="243"/>
      <c r="V1792" s="243"/>
      <c r="W1792" s="243"/>
      <c r="Y1792" s="243"/>
    </row>
    <row r="1793" spans="1:25" outlineLevel="2" x14ac:dyDescent="0.25">
      <c r="A1793" s="3" t="s">
        <v>275</v>
      </c>
      <c r="B1793" s="3" t="str">
        <f t="shared" si="593"/>
        <v>E3410 PRD Str/Impv, Fredonia-12</v>
      </c>
      <c r="C1793" s="3" t="s">
        <v>9</v>
      </c>
      <c r="D1793" s="3"/>
      <c r="E1793" s="256">
        <v>43830</v>
      </c>
      <c r="F1793" s="61">
        <v>3782845.56</v>
      </c>
      <c r="G1793" s="300">
        <v>1.8000000000000002E-2</v>
      </c>
      <c r="H1793" s="62">
        <v>5674.26</v>
      </c>
      <c r="I1793" s="276">
        <f t="shared" si="594"/>
        <v>3782845.56</v>
      </c>
      <c r="J1793" s="300">
        <v>1.8000000000000002E-2</v>
      </c>
      <c r="K1793" s="61">
        <f t="shared" si="595"/>
        <v>5674.2683400000014</v>
      </c>
      <c r="L1793" s="62">
        <f t="shared" si="583"/>
        <v>0.01</v>
      </c>
      <c r="M1793" t="s">
        <v>10</v>
      </c>
      <c r="O1793" s="3" t="str">
        <f t="shared" si="596"/>
        <v>E341</v>
      </c>
      <c r="P1793" s="4"/>
      <c r="Q1793" s="245">
        <f t="shared" si="585"/>
        <v>0</v>
      </c>
      <c r="S1793" s="243"/>
      <c r="T1793" s="243"/>
      <c r="V1793" s="243"/>
      <c r="W1793" s="243"/>
      <c r="Y1793" s="243"/>
    </row>
    <row r="1794" spans="1:25" outlineLevel="2" x14ac:dyDescent="0.25">
      <c r="A1794" s="3" t="s">
        <v>275</v>
      </c>
      <c r="B1794" s="3" t="str">
        <f t="shared" si="593"/>
        <v>E3410 PRD Str/Impv, Fredonia-1</v>
      </c>
      <c r="C1794" s="3" t="s">
        <v>9</v>
      </c>
      <c r="D1794" s="3"/>
      <c r="E1794" s="256">
        <v>43861</v>
      </c>
      <c r="F1794" s="61">
        <v>3782845.56</v>
      </c>
      <c r="G1794" s="300">
        <v>1.8000000000000002E-2</v>
      </c>
      <c r="H1794" s="62">
        <v>5674.26</v>
      </c>
      <c r="I1794" s="276">
        <f t="shared" si="594"/>
        <v>3782845.56</v>
      </c>
      <c r="J1794" s="300">
        <v>1.8000000000000002E-2</v>
      </c>
      <c r="K1794" s="61">
        <f t="shared" si="595"/>
        <v>5674.2683400000014</v>
      </c>
      <c r="L1794" s="62">
        <f t="shared" si="583"/>
        <v>0.01</v>
      </c>
      <c r="M1794" t="s">
        <v>10</v>
      </c>
      <c r="O1794" s="3" t="str">
        <f t="shared" si="596"/>
        <v>E341</v>
      </c>
      <c r="P1794" s="4"/>
      <c r="Q1794" s="245">
        <f t="shared" si="585"/>
        <v>0</v>
      </c>
      <c r="S1794" s="243"/>
      <c r="T1794" s="243"/>
      <c r="V1794" s="243"/>
      <c r="W1794" s="243"/>
      <c r="Y1794" s="243"/>
    </row>
    <row r="1795" spans="1:25" outlineLevel="2" x14ac:dyDescent="0.25">
      <c r="A1795" s="3" t="s">
        <v>275</v>
      </c>
      <c r="B1795" s="3" t="str">
        <f t="shared" si="593"/>
        <v>E3410 PRD Str/Impv, Fredonia-2</v>
      </c>
      <c r="C1795" s="3" t="s">
        <v>9</v>
      </c>
      <c r="D1795" s="3"/>
      <c r="E1795" s="256">
        <v>43889</v>
      </c>
      <c r="F1795" s="61">
        <v>3782845.56</v>
      </c>
      <c r="G1795" s="300">
        <v>1.8000000000000002E-2</v>
      </c>
      <c r="H1795" s="62">
        <v>5674.26</v>
      </c>
      <c r="I1795" s="276">
        <f t="shared" si="594"/>
        <v>3782845.56</v>
      </c>
      <c r="J1795" s="300">
        <v>1.8000000000000002E-2</v>
      </c>
      <c r="K1795" s="61">
        <f t="shared" si="595"/>
        <v>5674.2683400000014</v>
      </c>
      <c r="L1795" s="62">
        <f t="shared" si="583"/>
        <v>0.01</v>
      </c>
      <c r="M1795" t="s">
        <v>10</v>
      </c>
      <c r="O1795" s="3" t="str">
        <f t="shared" si="596"/>
        <v>E341</v>
      </c>
      <c r="P1795" s="4"/>
      <c r="Q1795" s="245">
        <f t="shared" si="585"/>
        <v>0</v>
      </c>
      <c r="S1795" s="243"/>
      <c r="T1795" s="243"/>
      <c r="V1795" s="243"/>
      <c r="W1795" s="243"/>
      <c r="Y1795" s="243"/>
    </row>
    <row r="1796" spans="1:25" outlineLevel="2" x14ac:dyDescent="0.25">
      <c r="A1796" s="3" t="s">
        <v>275</v>
      </c>
      <c r="B1796" s="3" t="str">
        <f t="shared" si="593"/>
        <v>E3410 PRD Str/Impv, Fredonia-3</v>
      </c>
      <c r="C1796" s="3" t="s">
        <v>9</v>
      </c>
      <c r="D1796" s="3"/>
      <c r="E1796" s="256">
        <v>43921</v>
      </c>
      <c r="F1796" s="61">
        <v>3782845.56</v>
      </c>
      <c r="G1796" s="300">
        <v>1.8000000000000002E-2</v>
      </c>
      <c r="H1796" s="62">
        <v>5674.26</v>
      </c>
      <c r="I1796" s="276">
        <f t="shared" si="594"/>
        <v>3782845.56</v>
      </c>
      <c r="J1796" s="300">
        <v>1.8000000000000002E-2</v>
      </c>
      <c r="K1796" s="61">
        <f t="shared" si="595"/>
        <v>5674.2683400000014</v>
      </c>
      <c r="L1796" s="62">
        <f t="shared" si="583"/>
        <v>0.01</v>
      </c>
      <c r="M1796" t="s">
        <v>10</v>
      </c>
      <c r="O1796" s="3" t="str">
        <f t="shared" si="596"/>
        <v>E341</v>
      </c>
      <c r="P1796" s="4"/>
      <c r="Q1796" s="245">
        <f t="shared" si="585"/>
        <v>0</v>
      </c>
      <c r="S1796" s="243"/>
      <c r="T1796" s="243"/>
      <c r="V1796" s="243"/>
      <c r="W1796" s="243"/>
      <c r="Y1796" s="243"/>
    </row>
    <row r="1797" spans="1:25" outlineLevel="2" x14ac:dyDescent="0.25">
      <c r="A1797" s="3" t="s">
        <v>275</v>
      </c>
      <c r="B1797" s="3" t="str">
        <f t="shared" si="593"/>
        <v>E3410 PRD Str/Impv, Fredonia-4</v>
      </c>
      <c r="C1797" s="3" t="s">
        <v>9</v>
      </c>
      <c r="D1797" s="3"/>
      <c r="E1797" s="256">
        <v>43951</v>
      </c>
      <c r="F1797" s="61">
        <v>3782845.56</v>
      </c>
      <c r="G1797" s="300">
        <v>1.8000000000000002E-2</v>
      </c>
      <c r="H1797" s="62">
        <v>5674.26</v>
      </c>
      <c r="I1797" s="276">
        <f t="shared" si="594"/>
        <v>3782845.56</v>
      </c>
      <c r="J1797" s="300">
        <v>1.8000000000000002E-2</v>
      </c>
      <c r="K1797" s="61">
        <f t="shared" si="595"/>
        <v>5674.2683400000014</v>
      </c>
      <c r="L1797" s="62">
        <f t="shared" si="583"/>
        <v>0.01</v>
      </c>
      <c r="M1797" t="s">
        <v>10</v>
      </c>
      <c r="O1797" s="3" t="str">
        <f t="shared" si="596"/>
        <v>E341</v>
      </c>
      <c r="P1797" s="4"/>
      <c r="Q1797" s="245">
        <f t="shared" si="585"/>
        <v>0</v>
      </c>
      <c r="S1797" s="243"/>
      <c r="T1797" s="243"/>
      <c r="V1797" s="243"/>
      <c r="W1797" s="243"/>
      <c r="Y1797" s="243"/>
    </row>
    <row r="1798" spans="1:25" outlineLevel="2" x14ac:dyDescent="0.25">
      <c r="A1798" s="3" t="s">
        <v>275</v>
      </c>
      <c r="B1798" s="3" t="str">
        <f t="shared" si="593"/>
        <v>E3410 PRD Str/Impv, Fredonia-5</v>
      </c>
      <c r="C1798" s="3" t="s">
        <v>9</v>
      </c>
      <c r="D1798" s="3"/>
      <c r="E1798" s="256">
        <v>43982</v>
      </c>
      <c r="F1798" s="61">
        <v>3782845.56</v>
      </c>
      <c r="G1798" s="300">
        <v>1.8000000000000002E-2</v>
      </c>
      <c r="H1798" s="62">
        <v>5674.26</v>
      </c>
      <c r="I1798" s="276">
        <f t="shared" si="594"/>
        <v>3782845.56</v>
      </c>
      <c r="J1798" s="300">
        <v>1.8000000000000002E-2</v>
      </c>
      <c r="K1798" s="61">
        <f t="shared" si="595"/>
        <v>5674.2683400000014</v>
      </c>
      <c r="L1798" s="62">
        <f t="shared" si="583"/>
        <v>0.01</v>
      </c>
      <c r="M1798" t="s">
        <v>10</v>
      </c>
      <c r="O1798" s="3" t="str">
        <f t="shared" si="596"/>
        <v>E341</v>
      </c>
      <c r="P1798" s="4"/>
      <c r="Q1798" s="245">
        <f t="shared" si="585"/>
        <v>0</v>
      </c>
      <c r="S1798" s="243"/>
      <c r="T1798" s="243"/>
      <c r="V1798" s="243"/>
      <c r="W1798" s="243"/>
      <c r="Y1798" s="243"/>
    </row>
    <row r="1799" spans="1:25" outlineLevel="2" x14ac:dyDescent="0.25">
      <c r="A1799" s="3" t="s">
        <v>275</v>
      </c>
      <c r="B1799" s="3" t="str">
        <f t="shared" si="593"/>
        <v>E3410 PRD Str/Impv, Fredonia-6</v>
      </c>
      <c r="C1799" s="3" t="s">
        <v>9</v>
      </c>
      <c r="D1799" s="3"/>
      <c r="E1799" s="256">
        <v>44012</v>
      </c>
      <c r="F1799" s="61">
        <v>3782845.56</v>
      </c>
      <c r="G1799" s="300">
        <v>1.8000000000000002E-2</v>
      </c>
      <c r="H1799" s="62">
        <v>5674.26</v>
      </c>
      <c r="I1799" s="276">
        <f t="shared" si="594"/>
        <v>3782845.56</v>
      </c>
      <c r="J1799" s="300">
        <v>1.8000000000000002E-2</v>
      </c>
      <c r="K1799" s="61">
        <f t="shared" si="595"/>
        <v>5674.2683400000014</v>
      </c>
      <c r="L1799" s="62">
        <f t="shared" si="583"/>
        <v>0.01</v>
      </c>
      <c r="M1799" t="s">
        <v>10</v>
      </c>
      <c r="O1799" s="3" t="str">
        <f t="shared" si="596"/>
        <v>E341</v>
      </c>
      <c r="P1799" s="4"/>
      <c r="Q1799" s="245">
        <f t="shared" si="585"/>
        <v>3782845.56</v>
      </c>
      <c r="S1799" s="243">
        <f>AVERAGE(F1788:F1799)-F1799</f>
        <v>0</v>
      </c>
      <c r="T1799" s="243">
        <f>AVERAGE(I1788:I1799)-I1799</f>
        <v>0</v>
      </c>
      <c r="V1799" s="243"/>
      <c r="W1799" s="243"/>
      <c r="Y1799" s="243"/>
    </row>
    <row r="1800" spans="1:25" ht="15.75" outlineLevel="1" thickBot="1" x14ac:dyDescent="0.3">
      <c r="A1800" s="5" t="s">
        <v>276</v>
      </c>
      <c r="C1800" s="14" t="s">
        <v>264</v>
      </c>
      <c r="E1800" s="255" t="s">
        <v>5</v>
      </c>
      <c r="F1800" s="8"/>
      <c r="G1800" s="299"/>
      <c r="H1800" s="264">
        <f>SUBTOTAL(9,H1788:H1799)</f>
        <v>68091.12000000001</v>
      </c>
      <c r="I1800" s="275"/>
      <c r="J1800" s="299"/>
      <c r="K1800" s="25">
        <f>SUBTOTAL(9,K1788:K1799)</f>
        <v>68091.220080000014</v>
      </c>
      <c r="L1800" s="264">
        <f>SUBTOTAL(9,L1788:L1799)</f>
        <v>0.11999999999999998</v>
      </c>
      <c r="O1800" s="3" t="str">
        <f>LEFT(A1800,5)</f>
        <v>E3410</v>
      </c>
      <c r="P1800" s="4">
        <f>-L1800</f>
        <v>-0.11999999999999998</v>
      </c>
      <c r="Q1800" s="245">
        <f t="shared" si="585"/>
        <v>0</v>
      </c>
      <c r="S1800" s="243"/>
    </row>
    <row r="1801" spans="1:25" ht="15.75" outlineLevel="2" thickTop="1" x14ac:dyDescent="0.25">
      <c r="A1801" s="3" t="s">
        <v>277</v>
      </c>
      <c r="B1801" s="3" t="str">
        <f t="shared" ref="B1801:B1812" si="597">CONCATENATE(A1801,"-",MONTH(E1801))</f>
        <v>E3410 PRD Str/Impv, Fredonia 3&amp;4 OP-7</v>
      </c>
      <c r="C1801" s="3" t="s">
        <v>9</v>
      </c>
      <c r="D1801" s="3"/>
      <c r="E1801" s="256">
        <v>43676</v>
      </c>
      <c r="F1801" s="61">
        <v>1635069.32</v>
      </c>
      <c r="G1801" s="300">
        <v>1.8000000000000002E-2</v>
      </c>
      <c r="H1801" s="62">
        <v>2452.6000000000004</v>
      </c>
      <c r="I1801" s="276">
        <f t="shared" ref="I1801:I1812" si="598">VLOOKUP(CONCATENATE(A1801,"-6"),$B$8:$F$2996,5,FALSE)</f>
        <v>1635069.32</v>
      </c>
      <c r="J1801" s="300">
        <v>1.8000000000000002E-2</v>
      </c>
      <c r="K1801" s="59">
        <f t="shared" ref="K1801:K1812" si="599">I1801*J1801/12</f>
        <v>2452.6039800000003</v>
      </c>
      <c r="L1801" s="62">
        <f t="shared" si="583"/>
        <v>0</v>
      </c>
      <c r="M1801" t="s">
        <v>10</v>
      </c>
      <c r="O1801" s="3" t="str">
        <f t="shared" ref="O1801:O1812" si="600">LEFT(A1801,4)</f>
        <v>E341</v>
      </c>
      <c r="P1801" s="4"/>
      <c r="Q1801" s="245">
        <f t="shared" si="585"/>
        <v>0</v>
      </c>
      <c r="S1801" s="243"/>
      <c r="T1801" s="243"/>
      <c r="V1801" s="243"/>
      <c r="W1801" s="243"/>
      <c r="Y1801" s="243"/>
    </row>
    <row r="1802" spans="1:25" outlineLevel="2" x14ac:dyDescent="0.25">
      <c r="A1802" s="3" t="s">
        <v>277</v>
      </c>
      <c r="B1802" s="3" t="str">
        <f t="shared" si="597"/>
        <v>E3410 PRD Str/Impv, Fredonia 3&amp;4 OP-8</v>
      </c>
      <c r="C1802" s="3" t="s">
        <v>9</v>
      </c>
      <c r="D1802" s="3"/>
      <c r="E1802" s="256">
        <v>43708</v>
      </c>
      <c r="F1802" s="61">
        <v>1635069.32</v>
      </c>
      <c r="G1802" s="300">
        <v>1.8000000000000002E-2</v>
      </c>
      <c r="H1802" s="62">
        <v>2452.6000000000004</v>
      </c>
      <c r="I1802" s="276">
        <f t="shared" si="598"/>
        <v>1635069.32</v>
      </c>
      <c r="J1802" s="300">
        <v>1.8000000000000002E-2</v>
      </c>
      <c r="K1802" s="61">
        <f t="shared" si="599"/>
        <v>2452.6039800000003</v>
      </c>
      <c r="L1802" s="62">
        <f t="shared" si="583"/>
        <v>0</v>
      </c>
      <c r="M1802" t="s">
        <v>10</v>
      </c>
      <c r="O1802" s="3" t="str">
        <f t="shared" si="600"/>
        <v>E341</v>
      </c>
      <c r="P1802" s="4"/>
      <c r="Q1802" s="245">
        <f t="shared" si="585"/>
        <v>0</v>
      </c>
      <c r="S1802" s="243"/>
      <c r="T1802" s="243"/>
      <c r="V1802" s="243"/>
      <c r="W1802" s="243"/>
      <c r="Y1802" s="243"/>
    </row>
    <row r="1803" spans="1:25" outlineLevel="2" x14ac:dyDescent="0.25">
      <c r="A1803" s="3" t="s">
        <v>277</v>
      </c>
      <c r="B1803" s="3" t="str">
        <f t="shared" si="597"/>
        <v>E3410 PRD Str/Impv, Fredonia 3&amp;4 OP-9</v>
      </c>
      <c r="C1803" s="3" t="s">
        <v>9</v>
      </c>
      <c r="D1803" s="3"/>
      <c r="E1803" s="256">
        <v>43738</v>
      </c>
      <c r="F1803" s="61">
        <v>1635069.32</v>
      </c>
      <c r="G1803" s="300">
        <v>1.8000000000000002E-2</v>
      </c>
      <c r="H1803" s="62">
        <v>2452.6000000000004</v>
      </c>
      <c r="I1803" s="276">
        <f t="shared" si="598"/>
        <v>1635069.32</v>
      </c>
      <c r="J1803" s="300">
        <v>1.8000000000000002E-2</v>
      </c>
      <c r="K1803" s="61">
        <f t="shared" si="599"/>
        <v>2452.6039800000003</v>
      </c>
      <c r="L1803" s="62">
        <f t="shared" si="583"/>
        <v>0</v>
      </c>
      <c r="M1803" t="s">
        <v>10</v>
      </c>
      <c r="O1803" s="3" t="str">
        <f t="shared" si="600"/>
        <v>E341</v>
      </c>
      <c r="P1803" s="4"/>
      <c r="Q1803" s="245">
        <f t="shared" si="585"/>
        <v>0</v>
      </c>
      <c r="S1803" s="243"/>
      <c r="T1803" s="243"/>
      <c r="V1803" s="243"/>
      <c r="W1803" s="243"/>
      <c r="Y1803" s="243"/>
    </row>
    <row r="1804" spans="1:25" outlineLevel="2" x14ac:dyDescent="0.25">
      <c r="A1804" s="3" t="s">
        <v>277</v>
      </c>
      <c r="B1804" s="3" t="str">
        <f t="shared" si="597"/>
        <v>E3410 PRD Str/Impv, Fredonia 3&amp;4 OP-10</v>
      </c>
      <c r="C1804" s="3" t="s">
        <v>9</v>
      </c>
      <c r="D1804" s="3"/>
      <c r="E1804" s="256">
        <v>43769</v>
      </c>
      <c r="F1804" s="61">
        <v>1635069.32</v>
      </c>
      <c r="G1804" s="300">
        <v>1.8000000000000002E-2</v>
      </c>
      <c r="H1804" s="62">
        <v>2452.6000000000004</v>
      </c>
      <c r="I1804" s="276">
        <f t="shared" si="598"/>
        <v>1635069.32</v>
      </c>
      <c r="J1804" s="300">
        <v>1.8000000000000002E-2</v>
      </c>
      <c r="K1804" s="61">
        <f t="shared" si="599"/>
        <v>2452.6039800000003</v>
      </c>
      <c r="L1804" s="62">
        <f t="shared" si="583"/>
        <v>0</v>
      </c>
      <c r="M1804" t="s">
        <v>10</v>
      </c>
      <c r="O1804" s="3" t="str">
        <f t="shared" si="600"/>
        <v>E341</v>
      </c>
      <c r="P1804" s="4"/>
      <c r="Q1804" s="245">
        <f t="shared" si="585"/>
        <v>0</v>
      </c>
      <c r="S1804" s="243"/>
      <c r="T1804" s="243"/>
      <c r="V1804" s="243"/>
      <c r="W1804" s="243"/>
      <c r="Y1804" s="243"/>
    </row>
    <row r="1805" spans="1:25" outlineLevel="2" x14ac:dyDescent="0.25">
      <c r="A1805" s="3" t="s">
        <v>277</v>
      </c>
      <c r="B1805" s="3" t="str">
        <f t="shared" si="597"/>
        <v>E3410 PRD Str/Impv, Fredonia 3&amp;4 OP-11</v>
      </c>
      <c r="C1805" s="3" t="s">
        <v>9</v>
      </c>
      <c r="D1805" s="3"/>
      <c r="E1805" s="256">
        <v>43799</v>
      </c>
      <c r="F1805" s="61">
        <v>1635069.32</v>
      </c>
      <c r="G1805" s="300">
        <v>1.8000000000000002E-2</v>
      </c>
      <c r="H1805" s="62">
        <v>2452.6000000000004</v>
      </c>
      <c r="I1805" s="276">
        <f t="shared" si="598"/>
        <v>1635069.32</v>
      </c>
      <c r="J1805" s="300">
        <v>1.8000000000000002E-2</v>
      </c>
      <c r="K1805" s="61">
        <f t="shared" si="599"/>
        <v>2452.6039800000003</v>
      </c>
      <c r="L1805" s="62">
        <f t="shared" si="583"/>
        <v>0</v>
      </c>
      <c r="M1805" t="s">
        <v>10</v>
      </c>
      <c r="O1805" s="3" t="str">
        <f t="shared" si="600"/>
        <v>E341</v>
      </c>
      <c r="P1805" s="4"/>
      <c r="Q1805" s="245">
        <f t="shared" si="585"/>
        <v>0</v>
      </c>
      <c r="S1805" s="243"/>
      <c r="T1805" s="243"/>
      <c r="V1805" s="243"/>
      <c r="W1805" s="243"/>
      <c r="Y1805" s="243"/>
    </row>
    <row r="1806" spans="1:25" outlineLevel="2" x14ac:dyDescent="0.25">
      <c r="A1806" s="3" t="s">
        <v>277</v>
      </c>
      <c r="B1806" s="3" t="str">
        <f t="shared" si="597"/>
        <v>E3410 PRD Str/Impv, Fredonia 3&amp;4 OP-12</v>
      </c>
      <c r="C1806" s="3" t="s">
        <v>9</v>
      </c>
      <c r="D1806" s="3"/>
      <c r="E1806" s="256">
        <v>43830</v>
      </c>
      <c r="F1806" s="61">
        <v>1635069.32</v>
      </c>
      <c r="G1806" s="300">
        <v>1.8000000000000002E-2</v>
      </c>
      <c r="H1806" s="62">
        <v>2452.6000000000004</v>
      </c>
      <c r="I1806" s="276">
        <f t="shared" si="598"/>
        <v>1635069.32</v>
      </c>
      <c r="J1806" s="300">
        <v>1.8000000000000002E-2</v>
      </c>
      <c r="K1806" s="61">
        <f t="shared" si="599"/>
        <v>2452.6039800000003</v>
      </c>
      <c r="L1806" s="62">
        <f t="shared" si="583"/>
        <v>0</v>
      </c>
      <c r="M1806" t="s">
        <v>10</v>
      </c>
      <c r="O1806" s="3" t="str">
        <f t="shared" si="600"/>
        <v>E341</v>
      </c>
      <c r="P1806" s="4"/>
      <c r="Q1806" s="245">
        <f t="shared" si="585"/>
        <v>0</v>
      </c>
      <c r="S1806" s="243"/>
      <c r="T1806" s="243"/>
      <c r="V1806" s="243"/>
      <c r="W1806" s="243"/>
      <c r="Y1806" s="243"/>
    </row>
    <row r="1807" spans="1:25" outlineLevel="2" x14ac:dyDescent="0.25">
      <c r="A1807" s="3" t="s">
        <v>277</v>
      </c>
      <c r="B1807" s="3" t="str">
        <f t="shared" si="597"/>
        <v>E3410 PRD Str/Impv, Fredonia 3&amp;4 OP-1</v>
      </c>
      <c r="C1807" s="3" t="s">
        <v>9</v>
      </c>
      <c r="D1807" s="3"/>
      <c r="E1807" s="256">
        <v>43861</v>
      </c>
      <c r="F1807" s="61">
        <v>1635069.32</v>
      </c>
      <c r="G1807" s="300">
        <v>1.8000000000000002E-2</v>
      </c>
      <c r="H1807" s="62">
        <v>2452.6000000000004</v>
      </c>
      <c r="I1807" s="276">
        <f t="shared" si="598"/>
        <v>1635069.32</v>
      </c>
      <c r="J1807" s="300">
        <v>1.8000000000000002E-2</v>
      </c>
      <c r="K1807" s="61">
        <f t="shared" si="599"/>
        <v>2452.6039800000003</v>
      </c>
      <c r="L1807" s="62">
        <f t="shared" si="583"/>
        <v>0</v>
      </c>
      <c r="M1807" t="s">
        <v>10</v>
      </c>
      <c r="O1807" s="3" t="str">
        <f t="shared" si="600"/>
        <v>E341</v>
      </c>
      <c r="P1807" s="4"/>
      <c r="Q1807" s="245">
        <f t="shared" si="585"/>
        <v>0</v>
      </c>
      <c r="S1807" s="243"/>
      <c r="T1807" s="243"/>
      <c r="V1807" s="243"/>
      <c r="W1807" s="243"/>
      <c r="Y1807" s="243"/>
    </row>
    <row r="1808" spans="1:25" outlineLevel="2" x14ac:dyDescent="0.25">
      <c r="A1808" s="3" t="s">
        <v>277</v>
      </c>
      <c r="B1808" s="3" t="str">
        <f t="shared" si="597"/>
        <v>E3410 PRD Str/Impv, Fredonia 3&amp;4 OP-2</v>
      </c>
      <c r="C1808" s="3" t="s">
        <v>9</v>
      </c>
      <c r="D1808" s="3"/>
      <c r="E1808" s="256">
        <v>43889</v>
      </c>
      <c r="F1808" s="61">
        <v>1635069.32</v>
      </c>
      <c r="G1808" s="300">
        <v>1.8000000000000002E-2</v>
      </c>
      <c r="H1808" s="62">
        <v>2452.6000000000004</v>
      </c>
      <c r="I1808" s="276">
        <f t="shared" si="598"/>
        <v>1635069.32</v>
      </c>
      <c r="J1808" s="300">
        <v>1.8000000000000002E-2</v>
      </c>
      <c r="K1808" s="61">
        <f t="shared" si="599"/>
        <v>2452.6039800000003</v>
      </c>
      <c r="L1808" s="62">
        <f t="shared" si="583"/>
        <v>0</v>
      </c>
      <c r="M1808" t="s">
        <v>10</v>
      </c>
      <c r="O1808" s="3" t="str">
        <f t="shared" si="600"/>
        <v>E341</v>
      </c>
      <c r="P1808" s="4"/>
      <c r="Q1808" s="245">
        <f t="shared" si="585"/>
        <v>0</v>
      </c>
      <c r="S1808" s="243"/>
      <c r="T1808" s="243"/>
      <c r="V1808" s="243"/>
      <c r="W1808" s="243"/>
      <c r="Y1808" s="243"/>
    </row>
    <row r="1809" spans="1:25" outlineLevel="2" x14ac:dyDescent="0.25">
      <c r="A1809" s="3" t="s">
        <v>277</v>
      </c>
      <c r="B1809" s="3" t="str">
        <f t="shared" si="597"/>
        <v>E3410 PRD Str/Impv, Fredonia 3&amp;4 OP-3</v>
      </c>
      <c r="C1809" s="3" t="s">
        <v>9</v>
      </c>
      <c r="D1809" s="3"/>
      <c r="E1809" s="256">
        <v>43921</v>
      </c>
      <c r="F1809" s="61">
        <v>1635069.32</v>
      </c>
      <c r="G1809" s="300">
        <v>1.8000000000000002E-2</v>
      </c>
      <c r="H1809" s="62">
        <v>2452.6000000000004</v>
      </c>
      <c r="I1809" s="276">
        <f t="shared" si="598"/>
        <v>1635069.32</v>
      </c>
      <c r="J1809" s="300">
        <v>1.8000000000000002E-2</v>
      </c>
      <c r="K1809" s="61">
        <f t="shared" si="599"/>
        <v>2452.6039800000003</v>
      </c>
      <c r="L1809" s="62">
        <f t="shared" si="583"/>
        <v>0</v>
      </c>
      <c r="M1809" t="s">
        <v>10</v>
      </c>
      <c r="O1809" s="3" t="str">
        <f t="shared" si="600"/>
        <v>E341</v>
      </c>
      <c r="P1809" s="4"/>
      <c r="Q1809" s="245">
        <f t="shared" si="585"/>
        <v>0</v>
      </c>
      <c r="S1809" s="243"/>
      <c r="T1809" s="243"/>
      <c r="V1809" s="243"/>
      <c r="W1809" s="243"/>
      <c r="Y1809" s="243"/>
    </row>
    <row r="1810" spans="1:25" outlineLevel="2" x14ac:dyDescent="0.25">
      <c r="A1810" s="3" t="s">
        <v>277</v>
      </c>
      <c r="B1810" s="3" t="str">
        <f t="shared" si="597"/>
        <v>E3410 PRD Str/Impv, Fredonia 3&amp;4 OP-4</v>
      </c>
      <c r="C1810" s="3" t="s">
        <v>9</v>
      </c>
      <c r="D1810" s="3"/>
      <c r="E1810" s="256">
        <v>43951</v>
      </c>
      <c r="F1810" s="61">
        <v>1635069.32</v>
      </c>
      <c r="G1810" s="300">
        <v>1.8000000000000002E-2</v>
      </c>
      <c r="H1810" s="62">
        <v>2452.6000000000004</v>
      </c>
      <c r="I1810" s="276">
        <f t="shared" si="598"/>
        <v>1635069.32</v>
      </c>
      <c r="J1810" s="300">
        <v>1.8000000000000002E-2</v>
      </c>
      <c r="K1810" s="61">
        <f t="shared" si="599"/>
        <v>2452.6039800000003</v>
      </c>
      <c r="L1810" s="62">
        <f t="shared" si="583"/>
        <v>0</v>
      </c>
      <c r="M1810" t="s">
        <v>10</v>
      </c>
      <c r="O1810" s="3" t="str">
        <f t="shared" si="600"/>
        <v>E341</v>
      </c>
      <c r="P1810" s="4"/>
      <c r="Q1810" s="245">
        <f t="shared" si="585"/>
        <v>0</v>
      </c>
      <c r="S1810" s="243"/>
      <c r="T1810" s="243"/>
      <c r="V1810" s="243"/>
      <c r="W1810" s="243"/>
      <c r="Y1810" s="243"/>
    </row>
    <row r="1811" spans="1:25" outlineLevel="2" x14ac:dyDescent="0.25">
      <c r="A1811" s="3" t="s">
        <v>277</v>
      </c>
      <c r="B1811" s="3" t="str">
        <f t="shared" si="597"/>
        <v>E3410 PRD Str/Impv, Fredonia 3&amp;4 OP-5</v>
      </c>
      <c r="C1811" s="3" t="s">
        <v>9</v>
      </c>
      <c r="D1811" s="3"/>
      <c r="E1811" s="256">
        <v>43982</v>
      </c>
      <c r="F1811" s="61">
        <v>1635069.32</v>
      </c>
      <c r="G1811" s="300">
        <v>1.8000000000000002E-2</v>
      </c>
      <c r="H1811" s="62">
        <v>2452.6000000000004</v>
      </c>
      <c r="I1811" s="276">
        <f t="shared" si="598"/>
        <v>1635069.32</v>
      </c>
      <c r="J1811" s="300">
        <v>1.8000000000000002E-2</v>
      </c>
      <c r="K1811" s="61">
        <f t="shared" si="599"/>
        <v>2452.6039800000003</v>
      </c>
      <c r="L1811" s="62">
        <f t="shared" si="583"/>
        <v>0</v>
      </c>
      <c r="M1811" t="s">
        <v>10</v>
      </c>
      <c r="O1811" s="3" t="str">
        <f t="shared" si="600"/>
        <v>E341</v>
      </c>
      <c r="P1811" s="4"/>
      <c r="Q1811" s="245">
        <f t="shared" si="585"/>
        <v>0</v>
      </c>
      <c r="S1811" s="243"/>
      <c r="T1811" s="243"/>
      <c r="V1811" s="243"/>
      <c r="W1811" s="243"/>
      <c r="Y1811" s="243"/>
    </row>
    <row r="1812" spans="1:25" outlineLevel="2" x14ac:dyDescent="0.25">
      <c r="A1812" s="3" t="s">
        <v>277</v>
      </c>
      <c r="B1812" s="3" t="str">
        <f t="shared" si="597"/>
        <v>E3410 PRD Str/Impv, Fredonia 3&amp;4 OP-6</v>
      </c>
      <c r="C1812" s="3" t="s">
        <v>9</v>
      </c>
      <c r="D1812" s="3"/>
      <c r="E1812" s="256">
        <v>44012</v>
      </c>
      <c r="F1812" s="61">
        <v>1635069.32</v>
      </c>
      <c r="G1812" s="300">
        <v>1.8000000000000002E-2</v>
      </c>
      <c r="H1812" s="62">
        <v>2452.6000000000004</v>
      </c>
      <c r="I1812" s="276">
        <f t="shared" si="598"/>
        <v>1635069.32</v>
      </c>
      <c r="J1812" s="300">
        <v>1.8000000000000002E-2</v>
      </c>
      <c r="K1812" s="61">
        <f t="shared" si="599"/>
        <v>2452.6039800000003</v>
      </c>
      <c r="L1812" s="62">
        <f t="shared" ref="L1812:L1875" si="601">ROUND(K1812-H1812,2)</f>
        <v>0</v>
      </c>
      <c r="M1812" t="s">
        <v>10</v>
      </c>
      <c r="O1812" s="3" t="str">
        <f t="shared" si="600"/>
        <v>E341</v>
      </c>
      <c r="P1812" s="4"/>
      <c r="Q1812" s="245">
        <f t="shared" si="585"/>
        <v>1635069.32</v>
      </c>
      <c r="S1812" s="243">
        <f>AVERAGE(F1801:F1812)-F1812</f>
        <v>0</v>
      </c>
      <c r="T1812" s="243">
        <f>AVERAGE(I1801:I1812)-I1812</f>
        <v>0</v>
      </c>
      <c r="V1812" s="243"/>
      <c r="W1812" s="243"/>
      <c r="Y1812" s="243"/>
    </row>
    <row r="1813" spans="1:25" ht="15.75" outlineLevel="1" thickBot="1" x14ac:dyDescent="0.3">
      <c r="A1813" s="5" t="s">
        <v>278</v>
      </c>
      <c r="C1813" s="14" t="s">
        <v>264</v>
      </c>
      <c r="E1813" s="255" t="s">
        <v>5</v>
      </c>
      <c r="F1813" s="8"/>
      <c r="G1813" s="299"/>
      <c r="H1813" s="264">
        <f>SUBTOTAL(9,H1801:H1812)</f>
        <v>29431.199999999997</v>
      </c>
      <c r="I1813" s="275"/>
      <c r="J1813" s="299"/>
      <c r="K1813" s="25">
        <f>SUBTOTAL(9,K1801:K1812)</f>
        <v>29431.247760000002</v>
      </c>
      <c r="L1813" s="264">
        <f>SUBTOTAL(9,L1801:L1812)</f>
        <v>0</v>
      </c>
      <c r="O1813" s="3" t="str">
        <f>LEFT(A1813,5)</f>
        <v>E3410</v>
      </c>
      <c r="P1813" s="4">
        <f>-L1813</f>
        <v>0</v>
      </c>
      <c r="Q1813" s="245">
        <f t="shared" si="585"/>
        <v>0</v>
      </c>
      <c r="S1813" s="243"/>
    </row>
    <row r="1814" spans="1:25" ht="15.75" outlineLevel="2" thickTop="1" x14ac:dyDescent="0.25">
      <c r="A1814" s="3" t="s">
        <v>279</v>
      </c>
      <c r="B1814" s="3" t="str">
        <f t="shared" ref="B1814:B1825" si="602">CONCATENATE(A1814,"-",MONTH(E1814))</f>
        <v>E3410 PRD Str/Impv, Goldendale-7</v>
      </c>
      <c r="C1814" s="3" t="s">
        <v>9</v>
      </c>
      <c r="D1814" s="3"/>
      <c r="E1814" s="256">
        <v>43676</v>
      </c>
      <c r="F1814" s="61">
        <v>457760.72000000003</v>
      </c>
      <c r="G1814" s="300">
        <v>1.01E-2</v>
      </c>
      <c r="H1814" s="62">
        <v>385.28</v>
      </c>
      <c r="I1814" s="276">
        <f t="shared" ref="I1814:I1825" si="603">VLOOKUP(CONCATENATE(A1814,"-6"),$B$8:$F$2996,5,FALSE)</f>
        <v>457760.72000000003</v>
      </c>
      <c r="J1814" s="300">
        <v>1.01E-2</v>
      </c>
      <c r="K1814" s="59">
        <f t="shared" ref="K1814:K1825" si="604">I1814*J1814/12</f>
        <v>385.28193933333336</v>
      </c>
      <c r="L1814" s="62">
        <f t="shared" si="601"/>
        <v>0</v>
      </c>
      <c r="M1814" t="s">
        <v>10</v>
      </c>
      <c r="O1814" s="3" t="str">
        <f t="shared" ref="O1814:O1825" si="605">LEFT(A1814,4)</f>
        <v>E341</v>
      </c>
      <c r="P1814" s="4"/>
      <c r="Q1814" s="245">
        <f t="shared" si="585"/>
        <v>0</v>
      </c>
      <c r="S1814" s="243"/>
      <c r="T1814" s="243"/>
      <c r="V1814" s="243"/>
      <c r="W1814" s="243"/>
      <c r="Y1814" s="243"/>
    </row>
    <row r="1815" spans="1:25" outlineLevel="2" x14ac:dyDescent="0.25">
      <c r="A1815" s="3" t="s">
        <v>279</v>
      </c>
      <c r="B1815" s="3" t="str">
        <f t="shared" si="602"/>
        <v>E3410 PRD Str/Impv, Goldendale-8</v>
      </c>
      <c r="C1815" s="3" t="s">
        <v>9</v>
      </c>
      <c r="D1815" s="3"/>
      <c r="E1815" s="256">
        <v>43708</v>
      </c>
      <c r="F1815" s="61">
        <v>457760.72000000003</v>
      </c>
      <c r="G1815" s="300">
        <v>1.01E-2</v>
      </c>
      <c r="H1815" s="62">
        <v>385.28</v>
      </c>
      <c r="I1815" s="276">
        <f t="shared" si="603"/>
        <v>457760.72000000003</v>
      </c>
      <c r="J1815" s="300">
        <v>1.01E-2</v>
      </c>
      <c r="K1815" s="61">
        <f t="shared" si="604"/>
        <v>385.28193933333336</v>
      </c>
      <c r="L1815" s="62">
        <f t="shared" si="601"/>
        <v>0</v>
      </c>
      <c r="M1815" t="s">
        <v>10</v>
      </c>
      <c r="O1815" s="3" t="str">
        <f t="shared" si="605"/>
        <v>E341</v>
      </c>
      <c r="P1815" s="4"/>
      <c r="Q1815" s="245">
        <f t="shared" si="585"/>
        <v>0</v>
      </c>
      <c r="S1815" s="243"/>
      <c r="T1815" s="243"/>
      <c r="V1815" s="243"/>
      <c r="W1815" s="243"/>
      <c r="Y1815" s="243"/>
    </row>
    <row r="1816" spans="1:25" outlineLevel="2" x14ac:dyDescent="0.25">
      <c r="A1816" s="3" t="s">
        <v>279</v>
      </c>
      <c r="B1816" s="3" t="str">
        <f t="shared" si="602"/>
        <v>E3410 PRD Str/Impv, Goldendale-9</v>
      </c>
      <c r="C1816" s="3" t="s">
        <v>9</v>
      </c>
      <c r="D1816" s="3"/>
      <c r="E1816" s="256">
        <v>43738</v>
      </c>
      <c r="F1816" s="61">
        <v>457760.72000000003</v>
      </c>
      <c r="G1816" s="300">
        <v>1.01E-2</v>
      </c>
      <c r="H1816" s="62">
        <v>385.28</v>
      </c>
      <c r="I1816" s="276">
        <f t="shared" si="603"/>
        <v>457760.72000000003</v>
      </c>
      <c r="J1816" s="300">
        <v>1.01E-2</v>
      </c>
      <c r="K1816" s="61">
        <f t="shared" si="604"/>
        <v>385.28193933333336</v>
      </c>
      <c r="L1816" s="62">
        <f t="shared" si="601"/>
        <v>0</v>
      </c>
      <c r="M1816" t="s">
        <v>10</v>
      </c>
      <c r="O1816" s="3" t="str">
        <f t="shared" si="605"/>
        <v>E341</v>
      </c>
      <c r="P1816" s="4"/>
      <c r="Q1816" s="245">
        <f t="shared" si="585"/>
        <v>0</v>
      </c>
      <c r="S1816" s="243"/>
      <c r="T1816" s="243"/>
      <c r="V1816" s="243"/>
      <c r="W1816" s="243"/>
      <c r="Y1816" s="243"/>
    </row>
    <row r="1817" spans="1:25" outlineLevel="2" x14ac:dyDescent="0.25">
      <c r="A1817" s="3" t="s">
        <v>279</v>
      </c>
      <c r="B1817" s="3" t="str">
        <f t="shared" si="602"/>
        <v>E3410 PRD Str/Impv, Goldendale-10</v>
      </c>
      <c r="C1817" s="3" t="s">
        <v>9</v>
      </c>
      <c r="D1817" s="3"/>
      <c r="E1817" s="256">
        <v>43769</v>
      </c>
      <c r="F1817" s="61">
        <v>457760.72000000003</v>
      </c>
      <c r="G1817" s="300">
        <v>1.01E-2</v>
      </c>
      <c r="H1817" s="62">
        <v>385.28</v>
      </c>
      <c r="I1817" s="276">
        <f t="shared" si="603"/>
        <v>457760.72000000003</v>
      </c>
      <c r="J1817" s="300">
        <v>1.01E-2</v>
      </c>
      <c r="K1817" s="61">
        <f t="shared" si="604"/>
        <v>385.28193933333336</v>
      </c>
      <c r="L1817" s="62">
        <f t="shared" si="601"/>
        <v>0</v>
      </c>
      <c r="M1817" t="s">
        <v>10</v>
      </c>
      <c r="O1817" s="3" t="str">
        <f t="shared" si="605"/>
        <v>E341</v>
      </c>
      <c r="P1817" s="4"/>
      <c r="Q1817" s="245">
        <f t="shared" si="585"/>
        <v>0</v>
      </c>
      <c r="S1817" s="243"/>
      <c r="T1817" s="243"/>
      <c r="V1817" s="243"/>
      <c r="W1817" s="243"/>
      <c r="Y1817" s="243"/>
    </row>
    <row r="1818" spans="1:25" outlineLevel="2" x14ac:dyDescent="0.25">
      <c r="A1818" s="3" t="s">
        <v>279</v>
      </c>
      <c r="B1818" s="3" t="str">
        <f t="shared" si="602"/>
        <v>E3410 PRD Str/Impv, Goldendale-11</v>
      </c>
      <c r="C1818" s="3" t="s">
        <v>9</v>
      </c>
      <c r="D1818" s="3"/>
      <c r="E1818" s="256">
        <v>43799</v>
      </c>
      <c r="F1818" s="61">
        <v>457760.72000000003</v>
      </c>
      <c r="G1818" s="300">
        <v>1.01E-2</v>
      </c>
      <c r="H1818" s="62">
        <v>385.28</v>
      </c>
      <c r="I1818" s="276">
        <f t="shared" si="603"/>
        <v>457760.72000000003</v>
      </c>
      <c r="J1818" s="300">
        <v>1.01E-2</v>
      </c>
      <c r="K1818" s="61">
        <f t="shared" si="604"/>
        <v>385.28193933333336</v>
      </c>
      <c r="L1818" s="62">
        <f t="shared" si="601"/>
        <v>0</v>
      </c>
      <c r="M1818" t="s">
        <v>10</v>
      </c>
      <c r="O1818" s="3" t="str">
        <f t="shared" si="605"/>
        <v>E341</v>
      </c>
      <c r="P1818" s="4"/>
      <c r="Q1818" s="245">
        <f t="shared" si="585"/>
        <v>0</v>
      </c>
      <c r="S1818" s="243"/>
      <c r="T1818" s="243"/>
      <c r="V1818" s="243"/>
      <c r="W1818" s="243"/>
      <c r="Y1818" s="243"/>
    </row>
    <row r="1819" spans="1:25" outlineLevel="2" x14ac:dyDescent="0.25">
      <c r="A1819" s="3" t="s">
        <v>279</v>
      </c>
      <c r="B1819" s="3" t="str">
        <f t="shared" si="602"/>
        <v>E3410 PRD Str/Impv, Goldendale-12</v>
      </c>
      <c r="C1819" s="3" t="s">
        <v>9</v>
      </c>
      <c r="D1819" s="3"/>
      <c r="E1819" s="256">
        <v>43830</v>
      </c>
      <c r="F1819" s="61">
        <v>457760.72000000003</v>
      </c>
      <c r="G1819" s="300">
        <v>1.01E-2</v>
      </c>
      <c r="H1819" s="62">
        <v>385.28</v>
      </c>
      <c r="I1819" s="276">
        <f t="shared" si="603"/>
        <v>457760.72000000003</v>
      </c>
      <c r="J1819" s="300">
        <v>1.01E-2</v>
      </c>
      <c r="K1819" s="61">
        <f t="shared" si="604"/>
        <v>385.28193933333336</v>
      </c>
      <c r="L1819" s="62">
        <f t="shared" si="601"/>
        <v>0</v>
      </c>
      <c r="M1819" t="s">
        <v>10</v>
      </c>
      <c r="O1819" s="3" t="str">
        <f t="shared" si="605"/>
        <v>E341</v>
      </c>
      <c r="P1819" s="4"/>
      <c r="Q1819" s="245">
        <f t="shared" si="585"/>
        <v>0</v>
      </c>
      <c r="S1819" s="243"/>
      <c r="T1819" s="243"/>
      <c r="V1819" s="243"/>
      <c r="W1819" s="243"/>
      <c r="Y1819" s="243"/>
    </row>
    <row r="1820" spans="1:25" outlineLevel="2" x14ac:dyDescent="0.25">
      <c r="A1820" s="3" t="s">
        <v>279</v>
      </c>
      <c r="B1820" s="3" t="str">
        <f t="shared" si="602"/>
        <v>E3410 PRD Str/Impv, Goldendale-1</v>
      </c>
      <c r="C1820" s="3" t="s">
        <v>9</v>
      </c>
      <c r="D1820" s="3"/>
      <c r="E1820" s="256">
        <v>43861</v>
      </c>
      <c r="F1820" s="61">
        <v>457760.72000000003</v>
      </c>
      <c r="G1820" s="300">
        <v>1.01E-2</v>
      </c>
      <c r="H1820" s="62">
        <v>385.28</v>
      </c>
      <c r="I1820" s="276">
        <f t="shared" si="603"/>
        <v>457760.72000000003</v>
      </c>
      <c r="J1820" s="300">
        <v>1.01E-2</v>
      </c>
      <c r="K1820" s="61">
        <f t="shared" si="604"/>
        <v>385.28193933333336</v>
      </c>
      <c r="L1820" s="62">
        <f t="shared" si="601"/>
        <v>0</v>
      </c>
      <c r="M1820" t="s">
        <v>10</v>
      </c>
      <c r="O1820" s="3" t="str">
        <f t="shared" si="605"/>
        <v>E341</v>
      </c>
      <c r="P1820" s="4"/>
      <c r="Q1820" s="245">
        <f t="shared" si="585"/>
        <v>0</v>
      </c>
      <c r="S1820" s="243"/>
      <c r="T1820" s="243"/>
      <c r="V1820" s="243"/>
      <c r="W1820" s="243"/>
      <c r="Y1820" s="243"/>
    </row>
    <row r="1821" spans="1:25" outlineLevel="2" x14ac:dyDescent="0.25">
      <c r="A1821" s="3" t="s">
        <v>279</v>
      </c>
      <c r="B1821" s="3" t="str">
        <f t="shared" si="602"/>
        <v>E3410 PRD Str/Impv, Goldendale-2</v>
      </c>
      <c r="C1821" s="3" t="s">
        <v>9</v>
      </c>
      <c r="D1821" s="3"/>
      <c r="E1821" s="256">
        <v>43889</v>
      </c>
      <c r="F1821" s="61">
        <v>457760.72000000003</v>
      </c>
      <c r="G1821" s="300">
        <v>1.01E-2</v>
      </c>
      <c r="H1821" s="62">
        <v>385.28</v>
      </c>
      <c r="I1821" s="276">
        <f t="shared" si="603"/>
        <v>457760.72000000003</v>
      </c>
      <c r="J1821" s="300">
        <v>1.01E-2</v>
      </c>
      <c r="K1821" s="61">
        <f t="shared" si="604"/>
        <v>385.28193933333336</v>
      </c>
      <c r="L1821" s="62">
        <f t="shared" si="601"/>
        <v>0</v>
      </c>
      <c r="M1821" t="s">
        <v>10</v>
      </c>
      <c r="O1821" s="3" t="str">
        <f t="shared" si="605"/>
        <v>E341</v>
      </c>
      <c r="P1821" s="4"/>
      <c r="Q1821" s="245">
        <f t="shared" si="585"/>
        <v>0</v>
      </c>
      <c r="S1821" s="243"/>
      <c r="T1821" s="243"/>
      <c r="V1821" s="243"/>
      <c r="W1821" s="243"/>
      <c r="Y1821" s="243"/>
    </row>
    <row r="1822" spans="1:25" outlineLevel="2" x14ac:dyDescent="0.25">
      <c r="A1822" s="3" t="s">
        <v>279</v>
      </c>
      <c r="B1822" s="3" t="str">
        <f t="shared" si="602"/>
        <v>E3410 PRD Str/Impv, Goldendale-3</v>
      </c>
      <c r="C1822" s="3" t="s">
        <v>9</v>
      </c>
      <c r="D1822" s="3"/>
      <c r="E1822" s="256">
        <v>43921</v>
      </c>
      <c r="F1822" s="61">
        <v>457760.72000000003</v>
      </c>
      <c r="G1822" s="300">
        <v>1.01E-2</v>
      </c>
      <c r="H1822" s="62">
        <v>385.28</v>
      </c>
      <c r="I1822" s="276">
        <f t="shared" si="603"/>
        <v>457760.72000000003</v>
      </c>
      <c r="J1822" s="300">
        <v>1.01E-2</v>
      </c>
      <c r="K1822" s="61">
        <f t="shared" si="604"/>
        <v>385.28193933333336</v>
      </c>
      <c r="L1822" s="62">
        <f t="shared" si="601"/>
        <v>0</v>
      </c>
      <c r="M1822" t="s">
        <v>10</v>
      </c>
      <c r="O1822" s="3" t="str">
        <f t="shared" si="605"/>
        <v>E341</v>
      </c>
      <c r="P1822" s="4"/>
      <c r="Q1822" s="245">
        <f t="shared" si="585"/>
        <v>0</v>
      </c>
      <c r="S1822" s="243"/>
      <c r="T1822" s="243"/>
      <c r="V1822" s="243"/>
      <c r="W1822" s="243"/>
      <c r="Y1822" s="243"/>
    </row>
    <row r="1823" spans="1:25" outlineLevel="2" x14ac:dyDescent="0.25">
      <c r="A1823" s="3" t="s">
        <v>279</v>
      </c>
      <c r="B1823" s="3" t="str">
        <f t="shared" si="602"/>
        <v>E3410 PRD Str/Impv, Goldendale-4</v>
      </c>
      <c r="C1823" s="3" t="s">
        <v>9</v>
      </c>
      <c r="D1823" s="3"/>
      <c r="E1823" s="256">
        <v>43951</v>
      </c>
      <c r="F1823" s="61">
        <v>457760.72000000003</v>
      </c>
      <c r="G1823" s="300">
        <v>1.01E-2</v>
      </c>
      <c r="H1823" s="62">
        <v>385.28</v>
      </c>
      <c r="I1823" s="276">
        <f t="shared" si="603"/>
        <v>457760.72000000003</v>
      </c>
      <c r="J1823" s="300">
        <v>1.01E-2</v>
      </c>
      <c r="K1823" s="61">
        <f t="shared" si="604"/>
        <v>385.28193933333336</v>
      </c>
      <c r="L1823" s="62">
        <f t="shared" si="601"/>
        <v>0</v>
      </c>
      <c r="M1823" t="s">
        <v>10</v>
      </c>
      <c r="O1823" s="3" t="str">
        <f t="shared" si="605"/>
        <v>E341</v>
      </c>
      <c r="P1823" s="4"/>
      <c r="Q1823" s="245">
        <f t="shared" si="585"/>
        <v>0</v>
      </c>
      <c r="S1823" s="243"/>
      <c r="T1823" s="243"/>
      <c r="V1823" s="243"/>
      <c r="W1823" s="243"/>
      <c r="Y1823" s="243"/>
    </row>
    <row r="1824" spans="1:25" outlineLevel="2" x14ac:dyDescent="0.25">
      <c r="A1824" s="3" t="s">
        <v>279</v>
      </c>
      <c r="B1824" s="3" t="str">
        <f t="shared" si="602"/>
        <v>E3410 PRD Str/Impv, Goldendale-5</v>
      </c>
      <c r="C1824" s="3" t="s">
        <v>9</v>
      </c>
      <c r="D1824" s="3"/>
      <c r="E1824" s="256">
        <v>43982</v>
      </c>
      <c r="F1824" s="61">
        <v>457760.72000000003</v>
      </c>
      <c r="G1824" s="300">
        <v>1.01E-2</v>
      </c>
      <c r="H1824" s="62">
        <v>385.28</v>
      </c>
      <c r="I1824" s="276">
        <f t="shared" si="603"/>
        <v>457760.72000000003</v>
      </c>
      <c r="J1824" s="300">
        <v>1.01E-2</v>
      </c>
      <c r="K1824" s="61">
        <f t="shared" si="604"/>
        <v>385.28193933333336</v>
      </c>
      <c r="L1824" s="62">
        <f t="shared" si="601"/>
        <v>0</v>
      </c>
      <c r="M1824" t="s">
        <v>10</v>
      </c>
      <c r="O1824" s="3" t="str">
        <f t="shared" si="605"/>
        <v>E341</v>
      </c>
      <c r="P1824" s="4"/>
      <c r="Q1824" s="245">
        <f t="shared" ref="Q1824:Q1887" si="606">IF(E1824=DATE(2020,6,30),I1824,0)</f>
        <v>0</v>
      </c>
      <c r="S1824" s="243"/>
      <c r="T1824" s="243"/>
      <c r="V1824" s="243"/>
      <c r="W1824" s="243"/>
      <c r="Y1824" s="243"/>
    </row>
    <row r="1825" spans="1:25" outlineLevel="2" x14ac:dyDescent="0.25">
      <c r="A1825" s="3" t="s">
        <v>279</v>
      </c>
      <c r="B1825" s="3" t="str">
        <f t="shared" si="602"/>
        <v>E3410 PRD Str/Impv, Goldendale-6</v>
      </c>
      <c r="C1825" s="3" t="s">
        <v>9</v>
      </c>
      <c r="D1825" s="3"/>
      <c r="E1825" s="256">
        <v>44012</v>
      </c>
      <c r="F1825" s="61">
        <v>457760.72000000003</v>
      </c>
      <c r="G1825" s="300">
        <v>1.01E-2</v>
      </c>
      <c r="H1825" s="62">
        <v>385.28</v>
      </c>
      <c r="I1825" s="276">
        <f t="shared" si="603"/>
        <v>457760.72000000003</v>
      </c>
      <c r="J1825" s="300">
        <v>1.01E-2</v>
      </c>
      <c r="K1825" s="61">
        <f t="shared" si="604"/>
        <v>385.28193933333336</v>
      </c>
      <c r="L1825" s="62">
        <f t="shared" si="601"/>
        <v>0</v>
      </c>
      <c r="M1825" t="s">
        <v>10</v>
      </c>
      <c r="O1825" s="3" t="str">
        <f t="shared" si="605"/>
        <v>E341</v>
      </c>
      <c r="P1825" s="4"/>
      <c r="Q1825" s="245">
        <f t="shared" si="606"/>
        <v>457760.72000000003</v>
      </c>
      <c r="S1825" s="243">
        <f>AVERAGE(F1814:F1825)-F1825</f>
        <v>0</v>
      </c>
      <c r="T1825" s="243">
        <f>AVERAGE(I1814:I1825)-I1825</f>
        <v>0</v>
      </c>
      <c r="V1825" s="243"/>
      <c r="W1825" s="243"/>
      <c r="Y1825" s="243"/>
    </row>
    <row r="1826" spans="1:25" ht="15.75" outlineLevel="1" thickBot="1" x14ac:dyDescent="0.3">
      <c r="A1826" s="5" t="s">
        <v>280</v>
      </c>
      <c r="C1826" s="14" t="s">
        <v>264</v>
      </c>
      <c r="E1826" s="255" t="s">
        <v>5</v>
      </c>
      <c r="F1826" s="8"/>
      <c r="G1826" s="299"/>
      <c r="H1826" s="264">
        <f>SUBTOTAL(9,H1814:H1825)</f>
        <v>4623.3599999999988</v>
      </c>
      <c r="I1826" s="275"/>
      <c r="J1826" s="299"/>
      <c r="K1826" s="25">
        <f>SUBTOTAL(9,K1814:K1825)</f>
        <v>4623.383272</v>
      </c>
      <c r="L1826" s="264">
        <f>SUBTOTAL(9,L1814:L1825)</f>
        <v>0</v>
      </c>
      <c r="O1826" s="3" t="str">
        <f>LEFT(A1826,5)</f>
        <v>E3410</v>
      </c>
      <c r="P1826" s="4">
        <f>-L1826</f>
        <v>0</v>
      </c>
      <c r="Q1826" s="245">
        <f t="shared" si="606"/>
        <v>0</v>
      </c>
      <c r="S1826" s="243"/>
    </row>
    <row r="1827" spans="1:25" ht="15.75" outlineLevel="2" thickTop="1" x14ac:dyDescent="0.25">
      <c r="A1827" s="3" t="s">
        <v>281</v>
      </c>
      <c r="B1827" s="3" t="str">
        <f t="shared" ref="B1827:B1838" si="607">CONCATENATE(A1827,"-",MONTH(E1827))</f>
        <v>E3410 PRD Str/Impv, Goldendale OP-7</v>
      </c>
      <c r="C1827" s="3" t="s">
        <v>9</v>
      </c>
      <c r="D1827" s="3"/>
      <c r="E1827" s="256">
        <v>43676</v>
      </c>
      <c r="F1827" s="61">
        <v>33993049</v>
      </c>
      <c r="G1827" s="300">
        <v>1.01E-2</v>
      </c>
      <c r="H1827" s="62">
        <v>28610.820000000003</v>
      </c>
      <c r="I1827" s="276">
        <f t="shared" ref="I1827:I1838" si="608">VLOOKUP(CONCATENATE(A1827,"-6"),$B$8:$F$2996,5,FALSE)</f>
        <v>33993049</v>
      </c>
      <c r="J1827" s="300">
        <v>1.01E-2</v>
      </c>
      <c r="K1827" s="59">
        <f t="shared" ref="K1827:K1838" si="609">I1827*J1827/12</f>
        <v>28610.816241666664</v>
      </c>
      <c r="L1827" s="62">
        <f t="shared" si="601"/>
        <v>0</v>
      </c>
      <c r="M1827" t="s">
        <v>10</v>
      </c>
      <c r="O1827" s="3" t="str">
        <f t="shared" ref="O1827:O1838" si="610">LEFT(A1827,4)</f>
        <v>E341</v>
      </c>
      <c r="P1827" s="4"/>
      <c r="Q1827" s="245">
        <f t="shared" si="606"/>
        <v>0</v>
      </c>
      <c r="S1827" s="243"/>
      <c r="T1827" s="243"/>
      <c r="V1827" s="243"/>
      <c r="W1827" s="243"/>
      <c r="Y1827" s="243"/>
    </row>
    <row r="1828" spans="1:25" outlineLevel="2" x14ac:dyDescent="0.25">
      <c r="A1828" s="3" t="s">
        <v>281</v>
      </c>
      <c r="B1828" s="3" t="str">
        <f t="shared" si="607"/>
        <v>E3410 PRD Str/Impv, Goldendale OP-8</v>
      </c>
      <c r="C1828" s="3" t="s">
        <v>9</v>
      </c>
      <c r="D1828" s="3"/>
      <c r="E1828" s="256">
        <v>43708</v>
      </c>
      <c r="F1828" s="61">
        <v>33993049</v>
      </c>
      <c r="G1828" s="300">
        <v>1.01E-2</v>
      </c>
      <c r="H1828" s="62">
        <v>28610.820000000003</v>
      </c>
      <c r="I1828" s="276">
        <f t="shared" si="608"/>
        <v>33993049</v>
      </c>
      <c r="J1828" s="300">
        <v>1.01E-2</v>
      </c>
      <c r="K1828" s="61">
        <f t="shared" si="609"/>
        <v>28610.816241666664</v>
      </c>
      <c r="L1828" s="62">
        <f t="shared" si="601"/>
        <v>0</v>
      </c>
      <c r="M1828" t="s">
        <v>10</v>
      </c>
      <c r="O1828" s="3" t="str">
        <f t="shared" si="610"/>
        <v>E341</v>
      </c>
      <c r="P1828" s="4"/>
      <c r="Q1828" s="245">
        <f t="shared" si="606"/>
        <v>0</v>
      </c>
      <c r="S1828" s="243"/>
      <c r="T1828" s="243"/>
      <c r="V1828" s="243"/>
      <c r="W1828" s="243"/>
      <c r="Y1828" s="243"/>
    </row>
    <row r="1829" spans="1:25" outlineLevel="2" x14ac:dyDescent="0.25">
      <c r="A1829" s="3" t="s">
        <v>281</v>
      </c>
      <c r="B1829" s="3" t="str">
        <f t="shared" si="607"/>
        <v>E3410 PRD Str/Impv, Goldendale OP-9</v>
      </c>
      <c r="C1829" s="3" t="s">
        <v>9</v>
      </c>
      <c r="D1829" s="3"/>
      <c r="E1829" s="256">
        <v>43738</v>
      </c>
      <c r="F1829" s="61">
        <v>33993049</v>
      </c>
      <c r="G1829" s="300">
        <v>1.01E-2</v>
      </c>
      <c r="H1829" s="62">
        <v>28610.820000000003</v>
      </c>
      <c r="I1829" s="276">
        <f t="shared" si="608"/>
        <v>33993049</v>
      </c>
      <c r="J1829" s="300">
        <v>1.01E-2</v>
      </c>
      <c r="K1829" s="61">
        <f t="shared" si="609"/>
        <v>28610.816241666664</v>
      </c>
      <c r="L1829" s="62">
        <f t="shared" si="601"/>
        <v>0</v>
      </c>
      <c r="M1829" t="s">
        <v>10</v>
      </c>
      <c r="O1829" s="3" t="str">
        <f t="shared" si="610"/>
        <v>E341</v>
      </c>
      <c r="P1829" s="4"/>
      <c r="Q1829" s="245">
        <f t="shared" si="606"/>
        <v>0</v>
      </c>
      <c r="S1829" s="243"/>
      <c r="T1829" s="243"/>
      <c r="V1829" s="243"/>
      <c r="W1829" s="243"/>
      <c r="Y1829" s="243"/>
    </row>
    <row r="1830" spans="1:25" outlineLevel="2" x14ac:dyDescent="0.25">
      <c r="A1830" s="3" t="s">
        <v>281</v>
      </c>
      <c r="B1830" s="3" t="str">
        <f t="shared" si="607"/>
        <v>E3410 PRD Str/Impv, Goldendale OP-10</v>
      </c>
      <c r="C1830" s="3" t="s">
        <v>9</v>
      </c>
      <c r="D1830" s="3"/>
      <c r="E1830" s="256">
        <v>43769</v>
      </c>
      <c r="F1830" s="61">
        <v>33993049</v>
      </c>
      <c r="G1830" s="300">
        <v>1.01E-2</v>
      </c>
      <c r="H1830" s="62">
        <v>28610.820000000003</v>
      </c>
      <c r="I1830" s="276">
        <f t="shared" si="608"/>
        <v>33993049</v>
      </c>
      <c r="J1830" s="300">
        <v>1.01E-2</v>
      </c>
      <c r="K1830" s="61">
        <f t="shared" si="609"/>
        <v>28610.816241666664</v>
      </c>
      <c r="L1830" s="62">
        <f t="shared" si="601"/>
        <v>0</v>
      </c>
      <c r="M1830" t="s">
        <v>10</v>
      </c>
      <c r="O1830" s="3" t="str">
        <f t="shared" si="610"/>
        <v>E341</v>
      </c>
      <c r="P1830" s="4"/>
      <c r="Q1830" s="245">
        <f t="shared" si="606"/>
        <v>0</v>
      </c>
      <c r="S1830" s="243"/>
      <c r="T1830" s="243"/>
      <c r="V1830" s="243"/>
      <c r="W1830" s="243"/>
      <c r="Y1830" s="243"/>
    </row>
    <row r="1831" spans="1:25" outlineLevel="2" x14ac:dyDescent="0.25">
      <c r="A1831" s="3" t="s">
        <v>281</v>
      </c>
      <c r="B1831" s="3" t="str">
        <f t="shared" si="607"/>
        <v>E3410 PRD Str/Impv, Goldendale OP-11</v>
      </c>
      <c r="C1831" s="3" t="s">
        <v>9</v>
      </c>
      <c r="D1831" s="3"/>
      <c r="E1831" s="256">
        <v>43799</v>
      </c>
      <c r="F1831" s="61">
        <v>33993049</v>
      </c>
      <c r="G1831" s="300">
        <v>1.01E-2</v>
      </c>
      <c r="H1831" s="62">
        <v>28610.820000000003</v>
      </c>
      <c r="I1831" s="276">
        <f t="shared" si="608"/>
        <v>33993049</v>
      </c>
      <c r="J1831" s="300">
        <v>1.01E-2</v>
      </c>
      <c r="K1831" s="61">
        <f t="shared" si="609"/>
        <v>28610.816241666664</v>
      </c>
      <c r="L1831" s="62">
        <f t="shared" si="601"/>
        <v>0</v>
      </c>
      <c r="M1831" t="s">
        <v>10</v>
      </c>
      <c r="O1831" s="3" t="str">
        <f t="shared" si="610"/>
        <v>E341</v>
      </c>
      <c r="P1831" s="4"/>
      <c r="Q1831" s="245">
        <f t="shared" si="606"/>
        <v>0</v>
      </c>
      <c r="S1831" s="243"/>
      <c r="T1831" s="243"/>
      <c r="V1831" s="243"/>
      <c r="W1831" s="243"/>
      <c r="Y1831" s="243"/>
    </row>
    <row r="1832" spans="1:25" outlineLevel="2" x14ac:dyDescent="0.25">
      <c r="A1832" s="3" t="s">
        <v>281</v>
      </c>
      <c r="B1832" s="3" t="str">
        <f t="shared" si="607"/>
        <v>E3410 PRD Str/Impv, Goldendale OP-12</v>
      </c>
      <c r="C1832" s="3" t="s">
        <v>9</v>
      </c>
      <c r="D1832" s="3"/>
      <c r="E1832" s="256">
        <v>43830</v>
      </c>
      <c r="F1832" s="61">
        <v>33993049</v>
      </c>
      <c r="G1832" s="300">
        <v>1.01E-2</v>
      </c>
      <c r="H1832" s="62">
        <v>28610.820000000003</v>
      </c>
      <c r="I1832" s="276">
        <f t="shared" si="608"/>
        <v>33993049</v>
      </c>
      <c r="J1832" s="300">
        <v>1.01E-2</v>
      </c>
      <c r="K1832" s="61">
        <f t="shared" si="609"/>
        <v>28610.816241666664</v>
      </c>
      <c r="L1832" s="62">
        <f t="shared" si="601"/>
        <v>0</v>
      </c>
      <c r="M1832" t="s">
        <v>10</v>
      </c>
      <c r="O1832" s="3" t="str">
        <f t="shared" si="610"/>
        <v>E341</v>
      </c>
      <c r="P1832" s="4"/>
      <c r="Q1832" s="245">
        <f t="shared" si="606"/>
        <v>0</v>
      </c>
      <c r="S1832" s="243"/>
      <c r="T1832" s="243"/>
      <c r="V1832" s="243"/>
      <c r="W1832" s="243"/>
      <c r="Y1832" s="243"/>
    </row>
    <row r="1833" spans="1:25" outlineLevel="2" x14ac:dyDescent="0.25">
      <c r="A1833" s="3" t="s">
        <v>281</v>
      </c>
      <c r="B1833" s="3" t="str">
        <f t="shared" si="607"/>
        <v>E3410 PRD Str/Impv, Goldendale OP-1</v>
      </c>
      <c r="C1833" s="3" t="s">
        <v>9</v>
      </c>
      <c r="D1833" s="3"/>
      <c r="E1833" s="256">
        <v>43861</v>
      </c>
      <c r="F1833" s="61">
        <v>33993049</v>
      </c>
      <c r="G1833" s="300">
        <v>1.01E-2</v>
      </c>
      <c r="H1833" s="62">
        <v>28610.820000000003</v>
      </c>
      <c r="I1833" s="276">
        <f t="shared" si="608"/>
        <v>33993049</v>
      </c>
      <c r="J1833" s="300">
        <v>1.01E-2</v>
      </c>
      <c r="K1833" s="61">
        <f t="shared" si="609"/>
        <v>28610.816241666664</v>
      </c>
      <c r="L1833" s="62">
        <f t="shared" si="601"/>
        <v>0</v>
      </c>
      <c r="M1833" t="s">
        <v>10</v>
      </c>
      <c r="O1833" s="3" t="str">
        <f t="shared" si="610"/>
        <v>E341</v>
      </c>
      <c r="P1833" s="4"/>
      <c r="Q1833" s="245">
        <f t="shared" si="606"/>
        <v>0</v>
      </c>
      <c r="S1833" s="243"/>
      <c r="T1833" s="243"/>
      <c r="V1833" s="243"/>
      <c r="W1833" s="243"/>
      <c r="Y1833" s="243"/>
    </row>
    <row r="1834" spans="1:25" outlineLevel="2" x14ac:dyDescent="0.25">
      <c r="A1834" s="3" t="s">
        <v>281</v>
      </c>
      <c r="B1834" s="3" t="str">
        <f t="shared" si="607"/>
        <v>E3410 PRD Str/Impv, Goldendale OP-2</v>
      </c>
      <c r="C1834" s="3" t="s">
        <v>9</v>
      </c>
      <c r="D1834" s="3"/>
      <c r="E1834" s="256">
        <v>43889</v>
      </c>
      <c r="F1834" s="61">
        <v>33993049</v>
      </c>
      <c r="G1834" s="300">
        <v>1.01E-2</v>
      </c>
      <c r="H1834" s="62">
        <v>28610.820000000003</v>
      </c>
      <c r="I1834" s="276">
        <f t="shared" si="608"/>
        <v>33993049</v>
      </c>
      <c r="J1834" s="300">
        <v>1.01E-2</v>
      </c>
      <c r="K1834" s="61">
        <f t="shared" si="609"/>
        <v>28610.816241666664</v>
      </c>
      <c r="L1834" s="62">
        <f t="shared" si="601"/>
        <v>0</v>
      </c>
      <c r="M1834" t="s">
        <v>10</v>
      </c>
      <c r="O1834" s="3" t="str">
        <f t="shared" si="610"/>
        <v>E341</v>
      </c>
      <c r="P1834" s="4"/>
      <c r="Q1834" s="245">
        <f t="shared" si="606"/>
        <v>0</v>
      </c>
      <c r="S1834" s="243"/>
      <c r="T1834" s="243"/>
      <c r="V1834" s="243"/>
      <c r="W1834" s="243"/>
      <c r="Y1834" s="243"/>
    </row>
    <row r="1835" spans="1:25" outlineLevel="2" x14ac:dyDescent="0.25">
      <c r="A1835" s="3" t="s">
        <v>281</v>
      </c>
      <c r="B1835" s="3" t="str">
        <f t="shared" si="607"/>
        <v>E3410 PRD Str/Impv, Goldendale OP-3</v>
      </c>
      <c r="C1835" s="3" t="s">
        <v>9</v>
      </c>
      <c r="D1835" s="3"/>
      <c r="E1835" s="256">
        <v>43921</v>
      </c>
      <c r="F1835" s="61">
        <v>33993049</v>
      </c>
      <c r="G1835" s="300">
        <v>1.01E-2</v>
      </c>
      <c r="H1835" s="62">
        <v>28610.820000000003</v>
      </c>
      <c r="I1835" s="276">
        <f t="shared" si="608"/>
        <v>33993049</v>
      </c>
      <c r="J1835" s="300">
        <v>1.01E-2</v>
      </c>
      <c r="K1835" s="61">
        <f t="shared" si="609"/>
        <v>28610.816241666664</v>
      </c>
      <c r="L1835" s="62">
        <f t="shared" si="601"/>
        <v>0</v>
      </c>
      <c r="M1835" t="s">
        <v>10</v>
      </c>
      <c r="O1835" s="3" t="str">
        <f t="shared" si="610"/>
        <v>E341</v>
      </c>
      <c r="P1835" s="4"/>
      <c r="Q1835" s="245">
        <f t="shared" si="606"/>
        <v>0</v>
      </c>
      <c r="S1835" s="243"/>
      <c r="T1835" s="243"/>
      <c r="V1835" s="243"/>
      <c r="W1835" s="243"/>
      <c r="Y1835" s="243"/>
    </row>
    <row r="1836" spans="1:25" outlineLevel="2" x14ac:dyDescent="0.25">
      <c r="A1836" s="3" t="s">
        <v>281</v>
      </c>
      <c r="B1836" s="3" t="str">
        <f t="shared" si="607"/>
        <v>E3410 PRD Str/Impv, Goldendale OP-4</v>
      </c>
      <c r="C1836" s="3" t="s">
        <v>9</v>
      </c>
      <c r="D1836" s="3"/>
      <c r="E1836" s="256">
        <v>43951</v>
      </c>
      <c r="F1836" s="61">
        <v>33993049</v>
      </c>
      <c r="G1836" s="300">
        <v>1.01E-2</v>
      </c>
      <c r="H1836" s="62">
        <v>28610.820000000003</v>
      </c>
      <c r="I1836" s="276">
        <f t="shared" si="608"/>
        <v>33993049</v>
      </c>
      <c r="J1836" s="300">
        <v>1.01E-2</v>
      </c>
      <c r="K1836" s="61">
        <f t="shared" si="609"/>
        <v>28610.816241666664</v>
      </c>
      <c r="L1836" s="62">
        <f t="shared" si="601"/>
        <v>0</v>
      </c>
      <c r="M1836" t="s">
        <v>10</v>
      </c>
      <c r="O1836" s="3" t="str">
        <f t="shared" si="610"/>
        <v>E341</v>
      </c>
      <c r="P1836" s="4"/>
      <c r="Q1836" s="245">
        <f t="shared" si="606"/>
        <v>0</v>
      </c>
      <c r="S1836" s="243"/>
      <c r="T1836" s="243"/>
      <c r="V1836" s="243"/>
      <c r="W1836" s="243"/>
      <c r="Y1836" s="243"/>
    </row>
    <row r="1837" spans="1:25" outlineLevel="2" x14ac:dyDescent="0.25">
      <c r="A1837" s="3" t="s">
        <v>281</v>
      </c>
      <c r="B1837" s="3" t="str">
        <f t="shared" si="607"/>
        <v>E3410 PRD Str/Impv, Goldendale OP-5</v>
      </c>
      <c r="C1837" s="3" t="s">
        <v>9</v>
      </c>
      <c r="D1837" s="3"/>
      <c r="E1837" s="256">
        <v>43982</v>
      </c>
      <c r="F1837" s="61">
        <v>33993049</v>
      </c>
      <c r="G1837" s="300">
        <v>1.01E-2</v>
      </c>
      <c r="H1837" s="62">
        <v>28610.820000000003</v>
      </c>
      <c r="I1837" s="276">
        <f t="shared" si="608"/>
        <v>33993049</v>
      </c>
      <c r="J1837" s="300">
        <v>1.01E-2</v>
      </c>
      <c r="K1837" s="61">
        <f t="shared" si="609"/>
        <v>28610.816241666664</v>
      </c>
      <c r="L1837" s="62">
        <f t="shared" si="601"/>
        <v>0</v>
      </c>
      <c r="M1837" t="s">
        <v>10</v>
      </c>
      <c r="O1837" s="3" t="str">
        <f t="shared" si="610"/>
        <v>E341</v>
      </c>
      <c r="P1837" s="4"/>
      <c r="Q1837" s="245">
        <f t="shared" si="606"/>
        <v>0</v>
      </c>
      <c r="S1837" s="243"/>
      <c r="T1837" s="243"/>
      <c r="V1837" s="243"/>
      <c r="W1837" s="243"/>
      <c r="Y1837" s="243"/>
    </row>
    <row r="1838" spans="1:25" outlineLevel="2" x14ac:dyDescent="0.25">
      <c r="A1838" s="3" t="s">
        <v>281</v>
      </c>
      <c r="B1838" s="3" t="str">
        <f t="shared" si="607"/>
        <v>E3410 PRD Str/Impv, Goldendale OP-6</v>
      </c>
      <c r="C1838" s="3" t="s">
        <v>9</v>
      </c>
      <c r="D1838" s="3"/>
      <c r="E1838" s="256">
        <v>44012</v>
      </c>
      <c r="F1838" s="61">
        <v>33993049</v>
      </c>
      <c r="G1838" s="300">
        <v>1.01E-2</v>
      </c>
      <c r="H1838" s="62">
        <v>28610.820000000003</v>
      </c>
      <c r="I1838" s="276">
        <f t="shared" si="608"/>
        <v>33993049</v>
      </c>
      <c r="J1838" s="300">
        <v>1.01E-2</v>
      </c>
      <c r="K1838" s="61">
        <f t="shared" si="609"/>
        <v>28610.816241666664</v>
      </c>
      <c r="L1838" s="62">
        <f t="shared" si="601"/>
        <v>0</v>
      </c>
      <c r="M1838" t="s">
        <v>10</v>
      </c>
      <c r="O1838" s="3" t="str">
        <f t="shared" si="610"/>
        <v>E341</v>
      </c>
      <c r="P1838" s="4"/>
      <c r="Q1838" s="245">
        <f t="shared" si="606"/>
        <v>33993049</v>
      </c>
      <c r="S1838" s="243">
        <f>AVERAGE(F1827:F1838)-F1838</f>
        <v>0</v>
      </c>
      <c r="T1838" s="243">
        <f>AVERAGE(I1827:I1838)-I1838</f>
        <v>0</v>
      </c>
      <c r="V1838" s="243"/>
      <c r="W1838" s="243"/>
      <c r="Y1838" s="243"/>
    </row>
    <row r="1839" spans="1:25" ht="15.75" outlineLevel="1" thickBot="1" x14ac:dyDescent="0.3">
      <c r="A1839" s="5" t="s">
        <v>282</v>
      </c>
      <c r="C1839" s="14" t="s">
        <v>264</v>
      </c>
      <c r="E1839" s="255" t="s">
        <v>5</v>
      </c>
      <c r="F1839" s="8"/>
      <c r="G1839" s="299"/>
      <c r="H1839" s="264">
        <f>SUBTOTAL(9,H1827:H1838)</f>
        <v>343329.84</v>
      </c>
      <c r="I1839" s="275"/>
      <c r="J1839" s="299"/>
      <c r="K1839" s="25">
        <f>SUBTOTAL(9,K1827:K1838)</f>
        <v>343329.79490000004</v>
      </c>
      <c r="L1839" s="264">
        <f>SUBTOTAL(9,L1827:L1838)</f>
        <v>0</v>
      </c>
      <c r="O1839" s="3" t="str">
        <f>LEFT(A1839,5)</f>
        <v>E3410</v>
      </c>
      <c r="P1839" s="4">
        <f>-L1839</f>
        <v>0</v>
      </c>
      <c r="Q1839" s="245">
        <f t="shared" si="606"/>
        <v>0</v>
      </c>
      <c r="S1839" s="243"/>
    </row>
    <row r="1840" spans="1:25" ht="15.75" outlineLevel="2" thickTop="1" x14ac:dyDescent="0.25">
      <c r="A1840" s="3" t="s">
        <v>283</v>
      </c>
      <c r="B1840" s="3" t="str">
        <f t="shared" ref="B1840:B1851" si="611">CONCATENATE(A1840,"-",MONTH(E1840))</f>
        <v>E3410 PRD Str/Impv, Mint Farm-7</v>
      </c>
      <c r="C1840" s="3" t="s">
        <v>9</v>
      </c>
      <c r="D1840" s="3"/>
      <c r="E1840" s="256">
        <v>43676</v>
      </c>
      <c r="F1840" s="61">
        <v>1211276.7</v>
      </c>
      <c r="G1840" s="300">
        <v>2.5899999999999999E-2</v>
      </c>
      <c r="H1840" s="62">
        <v>2614.34</v>
      </c>
      <c r="I1840" s="276">
        <f t="shared" ref="I1840:I1851" si="612">VLOOKUP(CONCATENATE(A1840,"-6"),$B$8:$F$2996,5,FALSE)</f>
        <v>1211276.7</v>
      </c>
      <c r="J1840" s="300">
        <v>2.5899999999999999E-2</v>
      </c>
      <c r="K1840" s="59">
        <f t="shared" ref="K1840:K1851" si="613">I1840*J1840/12</f>
        <v>2614.3388774999999</v>
      </c>
      <c r="L1840" s="62">
        <f t="shared" si="601"/>
        <v>0</v>
      </c>
      <c r="M1840" t="s">
        <v>10</v>
      </c>
      <c r="O1840" s="3" t="str">
        <f t="shared" ref="O1840:O1851" si="614">LEFT(A1840,4)</f>
        <v>E341</v>
      </c>
      <c r="P1840" s="4"/>
      <c r="Q1840" s="245">
        <f t="shared" si="606"/>
        <v>0</v>
      </c>
      <c r="S1840" s="243"/>
      <c r="T1840" s="243"/>
      <c r="V1840" s="243"/>
      <c r="W1840" s="243"/>
      <c r="Y1840" s="243"/>
    </row>
    <row r="1841" spans="1:25" outlineLevel="2" x14ac:dyDescent="0.25">
      <c r="A1841" s="3" t="s">
        <v>283</v>
      </c>
      <c r="B1841" s="3" t="str">
        <f t="shared" si="611"/>
        <v>E3410 PRD Str/Impv, Mint Farm-8</v>
      </c>
      <c r="C1841" s="3" t="s">
        <v>9</v>
      </c>
      <c r="D1841" s="3"/>
      <c r="E1841" s="256">
        <v>43708</v>
      </c>
      <c r="F1841" s="61">
        <v>1211276.7</v>
      </c>
      <c r="G1841" s="300">
        <v>2.5899999999999999E-2</v>
      </c>
      <c r="H1841" s="62">
        <v>2614.34</v>
      </c>
      <c r="I1841" s="276">
        <f t="shared" si="612"/>
        <v>1211276.7</v>
      </c>
      <c r="J1841" s="300">
        <v>2.5899999999999999E-2</v>
      </c>
      <c r="K1841" s="61">
        <f t="shared" si="613"/>
        <v>2614.3388774999999</v>
      </c>
      <c r="L1841" s="62">
        <f t="shared" si="601"/>
        <v>0</v>
      </c>
      <c r="M1841" t="s">
        <v>10</v>
      </c>
      <c r="O1841" s="3" t="str">
        <f t="shared" si="614"/>
        <v>E341</v>
      </c>
      <c r="P1841" s="4"/>
      <c r="Q1841" s="245">
        <f t="shared" si="606"/>
        <v>0</v>
      </c>
      <c r="S1841" s="243"/>
      <c r="T1841" s="243"/>
      <c r="V1841" s="243"/>
      <c r="W1841" s="243"/>
      <c r="Y1841" s="243"/>
    </row>
    <row r="1842" spans="1:25" outlineLevel="2" x14ac:dyDescent="0.25">
      <c r="A1842" s="3" t="s">
        <v>283</v>
      </c>
      <c r="B1842" s="3" t="str">
        <f t="shared" si="611"/>
        <v>E3410 PRD Str/Impv, Mint Farm-9</v>
      </c>
      <c r="C1842" s="3" t="s">
        <v>9</v>
      </c>
      <c r="D1842" s="3"/>
      <c r="E1842" s="256">
        <v>43738</v>
      </c>
      <c r="F1842" s="61">
        <v>1211276.7</v>
      </c>
      <c r="G1842" s="300">
        <v>2.5899999999999999E-2</v>
      </c>
      <c r="H1842" s="62">
        <v>2614.34</v>
      </c>
      <c r="I1842" s="276">
        <f t="shared" si="612"/>
        <v>1211276.7</v>
      </c>
      <c r="J1842" s="300">
        <v>2.5899999999999999E-2</v>
      </c>
      <c r="K1842" s="61">
        <f t="shared" si="613"/>
        <v>2614.3388774999999</v>
      </c>
      <c r="L1842" s="62">
        <f t="shared" si="601"/>
        <v>0</v>
      </c>
      <c r="M1842" t="s">
        <v>10</v>
      </c>
      <c r="O1842" s="3" t="str">
        <f t="shared" si="614"/>
        <v>E341</v>
      </c>
      <c r="P1842" s="4"/>
      <c r="Q1842" s="245">
        <f t="shared" si="606"/>
        <v>0</v>
      </c>
      <c r="S1842" s="243"/>
      <c r="T1842" s="243"/>
      <c r="V1842" s="243"/>
      <c r="W1842" s="243"/>
      <c r="Y1842" s="243"/>
    </row>
    <row r="1843" spans="1:25" outlineLevel="2" x14ac:dyDescent="0.25">
      <c r="A1843" s="3" t="s">
        <v>283</v>
      </c>
      <c r="B1843" s="3" t="str">
        <f t="shared" si="611"/>
        <v>E3410 PRD Str/Impv, Mint Farm-10</v>
      </c>
      <c r="C1843" s="3" t="s">
        <v>9</v>
      </c>
      <c r="D1843" s="3"/>
      <c r="E1843" s="256">
        <v>43769</v>
      </c>
      <c r="F1843" s="61">
        <v>1211276.7</v>
      </c>
      <c r="G1843" s="300">
        <v>2.5899999999999999E-2</v>
      </c>
      <c r="H1843" s="62">
        <v>2614.34</v>
      </c>
      <c r="I1843" s="276">
        <f t="shared" si="612"/>
        <v>1211276.7</v>
      </c>
      <c r="J1843" s="300">
        <v>2.5899999999999999E-2</v>
      </c>
      <c r="K1843" s="61">
        <f t="shared" si="613"/>
        <v>2614.3388774999999</v>
      </c>
      <c r="L1843" s="62">
        <f t="shared" si="601"/>
        <v>0</v>
      </c>
      <c r="M1843" t="s">
        <v>10</v>
      </c>
      <c r="O1843" s="3" t="str">
        <f t="shared" si="614"/>
        <v>E341</v>
      </c>
      <c r="P1843" s="4"/>
      <c r="Q1843" s="245">
        <f t="shared" si="606"/>
        <v>0</v>
      </c>
      <c r="S1843" s="243"/>
      <c r="T1843" s="243"/>
      <c r="V1843" s="243"/>
      <c r="W1843" s="243"/>
      <c r="Y1843" s="243"/>
    </row>
    <row r="1844" spans="1:25" outlineLevel="2" x14ac:dyDescent="0.25">
      <c r="A1844" s="3" t="s">
        <v>283</v>
      </c>
      <c r="B1844" s="3" t="str">
        <f t="shared" si="611"/>
        <v>E3410 PRD Str/Impv, Mint Farm-11</v>
      </c>
      <c r="C1844" s="3" t="s">
        <v>9</v>
      </c>
      <c r="D1844" s="3"/>
      <c r="E1844" s="256">
        <v>43799</v>
      </c>
      <c r="F1844" s="61">
        <v>1211276.7</v>
      </c>
      <c r="G1844" s="300">
        <v>2.5899999999999999E-2</v>
      </c>
      <c r="H1844" s="62">
        <v>2614.34</v>
      </c>
      <c r="I1844" s="276">
        <f t="shared" si="612"/>
        <v>1211276.7</v>
      </c>
      <c r="J1844" s="300">
        <v>2.5899999999999999E-2</v>
      </c>
      <c r="K1844" s="61">
        <f t="shared" si="613"/>
        <v>2614.3388774999999</v>
      </c>
      <c r="L1844" s="62">
        <f t="shared" si="601"/>
        <v>0</v>
      </c>
      <c r="M1844" t="s">
        <v>10</v>
      </c>
      <c r="O1844" s="3" t="str">
        <f t="shared" si="614"/>
        <v>E341</v>
      </c>
      <c r="P1844" s="4"/>
      <c r="Q1844" s="245">
        <f t="shared" si="606"/>
        <v>0</v>
      </c>
      <c r="S1844" s="243"/>
      <c r="T1844" s="243"/>
      <c r="V1844" s="243"/>
      <c r="W1844" s="243"/>
      <c r="Y1844" s="243"/>
    </row>
    <row r="1845" spans="1:25" outlineLevel="2" x14ac:dyDescent="0.25">
      <c r="A1845" s="3" t="s">
        <v>283</v>
      </c>
      <c r="B1845" s="3" t="str">
        <f t="shared" si="611"/>
        <v>E3410 PRD Str/Impv, Mint Farm-12</v>
      </c>
      <c r="C1845" s="3" t="s">
        <v>9</v>
      </c>
      <c r="D1845" s="3"/>
      <c r="E1845" s="256">
        <v>43830</v>
      </c>
      <c r="F1845" s="61">
        <v>1211276.7</v>
      </c>
      <c r="G1845" s="300">
        <v>2.5899999999999999E-2</v>
      </c>
      <c r="H1845" s="62">
        <v>2614.34</v>
      </c>
      <c r="I1845" s="276">
        <f t="shared" si="612"/>
        <v>1211276.7</v>
      </c>
      <c r="J1845" s="300">
        <v>2.5899999999999999E-2</v>
      </c>
      <c r="K1845" s="61">
        <f t="shared" si="613"/>
        <v>2614.3388774999999</v>
      </c>
      <c r="L1845" s="62">
        <f t="shared" si="601"/>
        <v>0</v>
      </c>
      <c r="M1845" t="s">
        <v>10</v>
      </c>
      <c r="O1845" s="3" t="str">
        <f t="shared" si="614"/>
        <v>E341</v>
      </c>
      <c r="P1845" s="4"/>
      <c r="Q1845" s="245">
        <f t="shared" si="606"/>
        <v>0</v>
      </c>
      <c r="S1845" s="243"/>
      <c r="T1845" s="243"/>
      <c r="V1845" s="243"/>
      <c r="W1845" s="243"/>
      <c r="Y1845" s="243"/>
    </row>
    <row r="1846" spans="1:25" outlineLevel="2" x14ac:dyDescent="0.25">
      <c r="A1846" s="3" t="s">
        <v>283</v>
      </c>
      <c r="B1846" s="3" t="str">
        <f t="shared" si="611"/>
        <v>E3410 PRD Str/Impv, Mint Farm-1</v>
      </c>
      <c r="C1846" s="3" t="s">
        <v>9</v>
      </c>
      <c r="D1846" s="3"/>
      <c r="E1846" s="256">
        <v>43861</v>
      </c>
      <c r="F1846" s="61">
        <v>1211276.7</v>
      </c>
      <c r="G1846" s="300">
        <v>2.5899999999999999E-2</v>
      </c>
      <c r="H1846" s="62">
        <v>2614.34</v>
      </c>
      <c r="I1846" s="276">
        <f t="shared" si="612"/>
        <v>1211276.7</v>
      </c>
      <c r="J1846" s="300">
        <v>2.5899999999999999E-2</v>
      </c>
      <c r="K1846" s="61">
        <f t="shared" si="613"/>
        <v>2614.3388774999999</v>
      </c>
      <c r="L1846" s="62">
        <f t="shared" si="601"/>
        <v>0</v>
      </c>
      <c r="M1846" t="s">
        <v>10</v>
      </c>
      <c r="O1846" s="3" t="str">
        <f t="shared" si="614"/>
        <v>E341</v>
      </c>
      <c r="P1846" s="4"/>
      <c r="Q1846" s="245">
        <f t="shared" si="606"/>
        <v>0</v>
      </c>
      <c r="S1846" s="243"/>
      <c r="T1846" s="243"/>
      <c r="V1846" s="243"/>
      <c r="W1846" s="243"/>
      <c r="Y1846" s="243"/>
    </row>
    <row r="1847" spans="1:25" outlineLevel="2" x14ac:dyDescent="0.25">
      <c r="A1847" s="3" t="s">
        <v>283</v>
      </c>
      <c r="B1847" s="3" t="str">
        <f t="shared" si="611"/>
        <v>E3410 PRD Str/Impv, Mint Farm-2</v>
      </c>
      <c r="C1847" s="3" t="s">
        <v>9</v>
      </c>
      <c r="D1847" s="3"/>
      <c r="E1847" s="256">
        <v>43889</v>
      </c>
      <c r="F1847" s="61">
        <v>1211276.7</v>
      </c>
      <c r="G1847" s="300">
        <v>2.5899999999999999E-2</v>
      </c>
      <c r="H1847" s="62">
        <v>2614.34</v>
      </c>
      <c r="I1847" s="276">
        <f t="shared" si="612"/>
        <v>1211276.7</v>
      </c>
      <c r="J1847" s="300">
        <v>2.5899999999999999E-2</v>
      </c>
      <c r="K1847" s="61">
        <f t="shared" si="613"/>
        <v>2614.3388774999999</v>
      </c>
      <c r="L1847" s="62">
        <f t="shared" si="601"/>
        <v>0</v>
      </c>
      <c r="M1847" t="s">
        <v>10</v>
      </c>
      <c r="O1847" s="3" t="str">
        <f t="shared" si="614"/>
        <v>E341</v>
      </c>
      <c r="P1847" s="4"/>
      <c r="Q1847" s="245">
        <f t="shared" si="606"/>
        <v>0</v>
      </c>
      <c r="S1847" s="243"/>
      <c r="T1847" s="243"/>
      <c r="V1847" s="243"/>
      <c r="W1847" s="243"/>
      <c r="Y1847" s="243"/>
    </row>
    <row r="1848" spans="1:25" outlineLevel="2" x14ac:dyDescent="0.25">
      <c r="A1848" s="3" t="s">
        <v>283</v>
      </c>
      <c r="B1848" s="3" t="str">
        <f t="shared" si="611"/>
        <v>E3410 PRD Str/Impv, Mint Farm-3</v>
      </c>
      <c r="C1848" s="3" t="s">
        <v>9</v>
      </c>
      <c r="D1848" s="3"/>
      <c r="E1848" s="256">
        <v>43921</v>
      </c>
      <c r="F1848" s="61">
        <v>1211276.7</v>
      </c>
      <c r="G1848" s="300">
        <v>2.5899999999999999E-2</v>
      </c>
      <c r="H1848" s="62">
        <v>2614.34</v>
      </c>
      <c r="I1848" s="276">
        <f t="shared" si="612"/>
        <v>1211276.7</v>
      </c>
      <c r="J1848" s="300">
        <v>2.5899999999999999E-2</v>
      </c>
      <c r="K1848" s="61">
        <f t="shared" si="613"/>
        <v>2614.3388774999999</v>
      </c>
      <c r="L1848" s="62">
        <f t="shared" si="601"/>
        <v>0</v>
      </c>
      <c r="M1848" t="s">
        <v>10</v>
      </c>
      <c r="O1848" s="3" t="str">
        <f t="shared" si="614"/>
        <v>E341</v>
      </c>
      <c r="P1848" s="4"/>
      <c r="Q1848" s="245">
        <f t="shared" si="606"/>
        <v>0</v>
      </c>
      <c r="S1848" s="243"/>
      <c r="T1848" s="243"/>
      <c r="V1848" s="243"/>
      <c r="W1848" s="243"/>
      <c r="Y1848" s="243"/>
    </row>
    <row r="1849" spans="1:25" outlineLevel="2" x14ac:dyDescent="0.25">
      <c r="A1849" s="3" t="s">
        <v>283</v>
      </c>
      <c r="B1849" s="3" t="str">
        <f t="shared" si="611"/>
        <v>E3410 PRD Str/Impv, Mint Farm-4</v>
      </c>
      <c r="C1849" s="3" t="s">
        <v>9</v>
      </c>
      <c r="D1849" s="3"/>
      <c r="E1849" s="256">
        <v>43951</v>
      </c>
      <c r="F1849" s="61">
        <v>1211276.7</v>
      </c>
      <c r="G1849" s="300">
        <v>2.5899999999999999E-2</v>
      </c>
      <c r="H1849" s="62">
        <v>2614.34</v>
      </c>
      <c r="I1849" s="276">
        <f t="shared" si="612"/>
        <v>1211276.7</v>
      </c>
      <c r="J1849" s="300">
        <v>2.5899999999999999E-2</v>
      </c>
      <c r="K1849" s="61">
        <f t="shared" si="613"/>
        <v>2614.3388774999999</v>
      </c>
      <c r="L1849" s="62">
        <f t="shared" si="601"/>
        <v>0</v>
      </c>
      <c r="M1849" t="s">
        <v>10</v>
      </c>
      <c r="O1849" s="3" t="str">
        <f t="shared" si="614"/>
        <v>E341</v>
      </c>
      <c r="P1849" s="4"/>
      <c r="Q1849" s="245">
        <f t="shared" si="606"/>
        <v>0</v>
      </c>
      <c r="S1849" s="243"/>
      <c r="T1849" s="243"/>
      <c r="V1849" s="243"/>
      <c r="W1849" s="243"/>
      <c r="Y1849" s="243"/>
    </row>
    <row r="1850" spans="1:25" outlineLevel="2" x14ac:dyDescent="0.25">
      <c r="A1850" s="3" t="s">
        <v>283</v>
      </c>
      <c r="B1850" s="3" t="str">
        <f t="shared" si="611"/>
        <v>E3410 PRD Str/Impv, Mint Farm-5</v>
      </c>
      <c r="C1850" s="3" t="s">
        <v>9</v>
      </c>
      <c r="D1850" s="3"/>
      <c r="E1850" s="256">
        <v>43982</v>
      </c>
      <c r="F1850" s="61">
        <v>1211276.7</v>
      </c>
      <c r="G1850" s="300">
        <v>2.5899999999999999E-2</v>
      </c>
      <c r="H1850" s="62">
        <v>2614.34</v>
      </c>
      <c r="I1850" s="276">
        <f t="shared" si="612"/>
        <v>1211276.7</v>
      </c>
      <c r="J1850" s="300">
        <v>2.5899999999999999E-2</v>
      </c>
      <c r="K1850" s="61">
        <f t="shared" si="613"/>
        <v>2614.3388774999999</v>
      </c>
      <c r="L1850" s="62">
        <f t="shared" si="601"/>
        <v>0</v>
      </c>
      <c r="M1850" t="s">
        <v>10</v>
      </c>
      <c r="O1850" s="3" t="str">
        <f t="shared" si="614"/>
        <v>E341</v>
      </c>
      <c r="P1850" s="4"/>
      <c r="Q1850" s="245">
        <f t="shared" si="606"/>
        <v>0</v>
      </c>
      <c r="S1850" s="243"/>
      <c r="T1850" s="243"/>
      <c r="V1850" s="243"/>
      <c r="W1850" s="243"/>
      <c r="Y1850" s="243"/>
    </row>
    <row r="1851" spans="1:25" outlineLevel="2" x14ac:dyDescent="0.25">
      <c r="A1851" s="3" t="s">
        <v>283</v>
      </c>
      <c r="B1851" s="3" t="str">
        <f t="shared" si="611"/>
        <v>E3410 PRD Str/Impv, Mint Farm-6</v>
      </c>
      <c r="C1851" s="3" t="s">
        <v>9</v>
      </c>
      <c r="D1851" s="3"/>
      <c r="E1851" s="256">
        <v>44012</v>
      </c>
      <c r="F1851" s="61">
        <v>1211276.7</v>
      </c>
      <c r="G1851" s="300">
        <v>2.5899999999999999E-2</v>
      </c>
      <c r="H1851" s="62">
        <v>2614.34</v>
      </c>
      <c r="I1851" s="276">
        <f t="shared" si="612"/>
        <v>1211276.7</v>
      </c>
      <c r="J1851" s="300">
        <v>2.5899999999999999E-2</v>
      </c>
      <c r="K1851" s="61">
        <f t="shared" si="613"/>
        <v>2614.3388774999999</v>
      </c>
      <c r="L1851" s="62">
        <f t="shared" si="601"/>
        <v>0</v>
      </c>
      <c r="M1851" t="s">
        <v>10</v>
      </c>
      <c r="O1851" s="3" t="str">
        <f t="shared" si="614"/>
        <v>E341</v>
      </c>
      <c r="P1851" s="4"/>
      <c r="Q1851" s="245">
        <f t="shared" si="606"/>
        <v>1211276.7</v>
      </c>
      <c r="S1851" s="243">
        <f>AVERAGE(F1840:F1851)-F1851</f>
        <v>0</v>
      </c>
      <c r="T1851" s="243">
        <f>AVERAGE(I1840:I1851)-I1851</f>
        <v>0</v>
      </c>
      <c r="V1851" s="243"/>
      <c r="W1851" s="243"/>
      <c r="Y1851" s="243"/>
    </row>
    <row r="1852" spans="1:25" ht="15.75" outlineLevel="1" thickBot="1" x14ac:dyDescent="0.3">
      <c r="A1852" s="5" t="s">
        <v>284</v>
      </c>
      <c r="C1852" s="14" t="s">
        <v>264</v>
      </c>
      <c r="E1852" s="255" t="s">
        <v>5</v>
      </c>
      <c r="F1852" s="8"/>
      <c r="G1852" s="299"/>
      <c r="H1852" s="264">
        <f>SUBTOTAL(9,H1840:H1851)</f>
        <v>31372.080000000002</v>
      </c>
      <c r="I1852" s="275"/>
      <c r="J1852" s="299"/>
      <c r="K1852" s="25">
        <f>SUBTOTAL(9,K1840:K1851)</f>
        <v>31372.066529999993</v>
      </c>
      <c r="L1852" s="264">
        <f>SUBTOTAL(9,L1840:L1851)</f>
        <v>0</v>
      </c>
      <c r="O1852" s="3" t="str">
        <f>LEFT(A1852,5)</f>
        <v>E3410</v>
      </c>
      <c r="P1852" s="4">
        <f>-L1852</f>
        <v>0</v>
      </c>
      <c r="Q1852" s="245">
        <f t="shared" si="606"/>
        <v>0</v>
      </c>
      <c r="S1852" s="243"/>
    </row>
    <row r="1853" spans="1:25" ht="15.75" outlineLevel="2" thickTop="1" x14ac:dyDescent="0.25">
      <c r="A1853" s="3" t="s">
        <v>285</v>
      </c>
      <c r="B1853" s="3" t="str">
        <f t="shared" ref="B1853:B1864" si="615">CONCATENATE(A1853,"-",MONTH(E1853))</f>
        <v>E3410 PRD Str/Impv, Mint Farm OP-7</v>
      </c>
      <c r="C1853" s="3" t="s">
        <v>9</v>
      </c>
      <c r="D1853" s="3"/>
      <c r="E1853" s="256">
        <v>43676</v>
      </c>
      <c r="F1853" s="61">
        <v>10211670</v>
      </c>
      <c r="G1853" s="300">
        <v>2.5899999999999999E-2</v>
      </c>
      <c r="H1853" s="62">
        <v>22040.190000000002</v>
      </c>
      <c r="I1853" s="276">
        <f t="shared" ref="I1853:I1864" si="616">VLOOKUP(CONCATENATE(A1853,"-6"),$B$8:$F$2996,5,FALSE)</f>
        <v>10211670</v>
      </c>
      <c r="J1853" s="300">
        <v>2.5899999999999999E-2</v>
      </c>
      <c r="K1853" s="59">
        <f t="shared" ref="K1853:K1864" si="617">I1853*J1853/12</f>
        <v>22040.187749999997</v>
      </c>
      <c r="L1853" s="62">
        <f t="shared" si="601"/>
        <v>0</v>
      </c>
      <c r="M1853" t="s">
        <v>10</v>
      </c>
      <c r="O1853" s="3" t="str">
        <f t="shared" ref="O1853:O1864" si="618">LEFT(A1853,4)</f>
        <v>E341</v>
      </c>
      <c r="P1853" s="4"/>
      <c r="Q1853" s="245">
        <f t="shared" si="606"/>
        <v>0</v>
      </c>
      <c r="S1853" s="243"/>
      <c r="T1853" s="243"/>
      <c r="V1853" s="243"/>
      <c r="W1853" s="243"/>
      <c r="Y1853" s="243"/>
    </row>
    <row r="1854" spans="1:25" outlineLevel="2" x14ac:dyDescent="0.25">
      <c r="A1854" s="3" t="s">
        <v>285</v>
      </c>
      <c r="B1854" s="3" t="str">
        <f t="shared" si="615"/>
        <v>E3410 PRD Str/Impv, Mint Farm OP-8</v>
      </c>
      <c r="C1854" s="3" t="s">
        <v>9</v>
      </c>
      <c r="D1854" s="3"/>
      <c r="E1854" s="256">
        <v>43708</v>
      </c>
      <c r="F1854" s="61">
        <v>10211670</v>
      </c>
      <c r="G1854" s="300">
        <v>2.5899999999999999E-2</v>
      </c>
      <c r="H1854" s="62">
        <v>22040.190000000002</v>
      </c>
      <c r="I1854" s="276">
        <f t="shared" si="616"/>
        <v>10211670</v>
      </c>
      <c r="J1854" s="300">
        <v>2.5899999999999999E-2</v>
      </c>
      <c r="K1854" s="61">
        <f t="shared" si="617"/>
        <v>22040.187749999997</v>
      </c>
      <c r="L1854" s="62">
        <f t="shared" si="601"/>
        <v>0</v>
      </c>
      <c r="M1854" t="s">
        <v>10</v>
      </c>
      <c r="O1854" s="3" t="str">
        <f t="shared" si="618"/>
        <v>E341</v>
      </c>
      <c r="P1854" s="4"/>
      <c r="Q1854" s="245">
        <f t="shared" si="606"/>
        <v>0</v>
      </c>
      <c r="S1854" s="243"/>
      <c r="T1854" s="243"/>
      <c r="V1854" s="243"/>
      <c r="W1854" s="243"/>
      <c r="Y1854" s="243"/>
    </row>
    <row r="1855" spans="1:25" outlineLevel="2" x14ac:dyDescent="0.25">
      <c r="A1855" s="3" t="s">
        <v>285</v>
      </c>
      <c r="B1855" s="3" t="str">
        <f t="shared" si="615"/>
        <v>E3410 PRD Str/Impv, Mint Farm OP-9</v>
      </c>
      <c r="C1855" s="3" t="s">
        <v>9</v>
      </c>
      <c r="D1855" s="3"/>
      <c r="E1855" s="256">
        <v>43738</v>
      </c>
      <c r="F1855" s="61">
        <v>10211670</v>
      </c>
      <c r="G1855" s="300">
        <v>2.5899999999999999E-2</v>
      </c>
      <c r="H1855" s="62">
        <v>22040.190000000002</v>
      </c>
      <c r="I1855" s="276">
        <f t="shared" si="616"/>
        <v>10211670</v>
      </c>
      <c r="J1855" s="300">
        <v>2.5899999999999999E-2</v>
      </c>
      <c r="K1855" s="61">
        <f t="shared" si="617"/>
        <v>22040.187749999997</v>
      </c>
      <c r="L1855" s="62">
        <f t="shared" si="601"/>
        <v>0</v>
      </c>
      <c r="M1855" t="s">
        <v>10</v>
      </c>
      <c r="O1855" s="3" t="str">
        <f t="shared" si="618"/>
        <v>E341</v>
      </c>
      <c r="P1855" s="4"/>
      <c r="Q1855" s="245">
        <f t="shared" si="606"/>
        <v>0</v>
      </c>
      <c r="S1855" s="243"/>
      <c r="T1855" s="243"/>
      <c r="V1855" s="243"/>
      <c r="W1855" s="243"/>
      <c r="Y1855" s="243"/>
    </row>
    <row r="1856" spans="1:25" outlineLevel="2" x14ac:dyDescent="0.25">
      <c r="A1856" s="3" t="s">
        <v>285</v>
      </c>
      <c r="B1856" s="3" t="str">
        <f t="shared" si="615"/>
        <v>E3410 PRD Str/Impv, Mint Farm OP-10</v>
      </c>
      <c r="C1856" s="3" t="s">
        <v>9</v>
      </c>
      <c r="D1856" s="3"/>
      <c r="E1856" s="256">
        <v>43769</v>
      </c>
      <c r="F1856" s="61">
        <v>10211670</v>
      </c>
      <c r="G1856" s="300">
        <v>2.5899999999999999E-2</v>
      </c>
      <c r="H1856" s="62">
        <v>22040.190000000002</v>
      </c>
      <c r="I1856" s="276">
        <f t="shared" si="616"/>
        <v>10211670</v>
      </c>
      <c r="J1856" s="300">
        <v>2.5899999999999999E-2</v>
      </c>
      <c r="K1856" s="61">
        <f t="shared" si="617"/>
        <v>22040.187749999997</v>
      </c>
      <c r="L1856" s="62">
        <f t="shared" si="601"/>
        <v>0</v>
      </c>
      <c r="M1856" t="s">
        <v>10</v>
      </c>
      <c r="O1856" s="3" t="str">
        <f t="shared" si="618"/>
        <v>E341</v>
      </c>
      <c r="P1856" s="4"/>
      <c r="Q1856" s="245">
        <f t="shared" si="606"/>
        <v>0</v>
      </c>
      <c r="S1856" s="243"/>
      <c r="T1856" s="243"/>
      <c r="V1856" s="243"/>
      <c r="W1856" s="243"/>
      <c r="Y1856" s="243"/>
    </row>
    <row r="1857" spans="1:25" outlineLevel="2" x14ac:dyDescent="0.25">
      <c r="A1857" s="3" t="s">
        <v>285</v>
      </c>
      <c r="B1857" s="3" t="str">
        <f t="shared" si="615"/>
        <v>E3410 PRD Str/Impv, Mint Farm OP-11</v>
      </c>
      <c r="C1857" s="3" t="s">
        <v>9</v>
      </c>
      <c r="D1857" s="3"/>
      <c r="E1857" s="256">
        <v>43799</v>
      </c>
      <c r="F1857" s="61">
        <v>10211670</v>
      </c>
      <c r="G1857" s="300">
        <v>2.5899999999999999E-2</v>
      </c>
      <c r="H1857" s="62">
        <v>22040.190000000002</v>
      </c>
      <c r="I1857" s="276">
        <f t="shared" si="616"/>
        <v>10211670</v>
      </c>
      <c r="J1857" s="300">
        <v>2.5899999999999999E-2</v>
      </c>
      <c r="K1857" s="61">
        <f t="shared" si="617"/>
        <v>22040.187749999997</v>
      </c>
      <c r="L1857" s="62">
        <f t="shared" si="601"/>
        <v>0</v>
      </c>
      <c r="M1857" t="s">
        <v>10</v>
      </c>
      <c r="O1857" s="3" t="str">
        <f t="shared" si="618"/>
        <v>E341</v>
      </c>
      <c r="P1857" s="4"/>
      <c r="Q1857" s="245">
        <f t="shared" si="606"/>
        <v>0</v>
      </c>
      <c r="S1857" s="243"/>
      <c r="T1857" s="243"/>
      <c r="V1857" s="243"/>
      <c r="W1857" s="243"/>
      <c r="Y1857" s="243"/>
    </row>
    <row r="1858" spans="1:25" outlineLevel="2" x14ac:dyDescent="0.25">
      <c r="A1858" s="3" t="s">
        <v>285</v>
      </c>
      <c r="B1858" s="3" t="str">
        <f t="shared" si="615"/>
        <v>E3410 PRD Str/Impv, Mint Farm OP-12</v>
      </c>
      <c r="C1858" s="3" t="s">
        <v>9</v>
      </c>
      <c r="D1858" s="3"/>
      <c r="E1858" s="256">
        <v>43830</v>
      </c>
      <c r="F1858" s="61">
        <v>10211670</v>
      </c>
      <c r="G1858" s="300">
        <v>2.5899999999999999E-2</v>
      </c>
      <c r="H1858" s="62">
        <v>22040.190000000002</v>
      </c>
      <c r="I1858" s="276">
        <f t="shared" si="616"/>
        <v>10211670</v>
      </c>
      <c r="J1858" s="300">
        <v>2.5899999999999999E-2</v>
      </c>
      <c r="K1858" s="61">
        <f t="shared" si="617"/>
        <v>22040.187749999997</v>
      </c>
      <c r="L1858" s="62">
        <f t="shared" si="601"/>
        <v>0</v>
      </c>
      <c r="M1858" t="s">
        <v>10</v>
      </c>
      <c r="O1858" s="3" t="str">
        <f t="shared" si="618"/>
        <v>E341</v>
      </c>
      <c r="P1858" s="4"/>
      <c r="Q1858" s="245">
        <f t="shared" si="606"/>
        <v>0</v>
      </c>
      <c r="S1858" s="243"/>
      <c r="T1858" s="243"/>
      <c r="V1858" s="243"/>
      <c r="W1858" s="243"/>
      <c r="Y1858" s="243"/>
    </row>
    <row r="1859" spans="1:25" outlineLevel="2" x14ac:dyDescent="0.25">
      <c r="A1859" s="3" t="s">
        <v>285</v>
      </c>
      <c r="B1859" s="3" t="str">
        <f t="shared" si="615"/>
        <v>E3410 PRD Str/Impv, Mint Farm OP-1</v>
      </c>
      <c r="C1859" s="3" t="s">
        <v>9</v>
      </c>
      <c r="D1859" s="3"/>
      <c r="E1859" s="256">
        <v>43861</v>
      </c>
      <c r="F1859" s="61">
        <v>10211670</v>
      </c>
      <c r="G1859" s="300">
        <v>2.5899999999999999E-2</v>
      </c>
      <c r="H1859" s="62">
        <v>22040.190000000002</v>
      </c>
      <c r="I1859" s="276">
        <f t="shared" si="616"/>
        <v>10211670</v>
      </c>
      <c r="J1859" s="300">
        <v>2.5899999999999999E-2</v>
      </c>
      <c r="K1859" s="61">
        <f t="shared" si="617"/>
        <v>22040.187749999997</v>
      </c>
      <c r="L1859" s="62">
        <f t="shared" si="601"/>
        <v>0</v>
      </c>
      <c r="M1859" t="s">
        <v>10</v>
      </c>
      <c r="O1859" s="3" t="str">
        <f t="shared" si="618"/>
        <v>E341</v>
      </c>
      <c r="P1859" s="4"/>
      <c r="Q1859" s="245">
        <f t="shared" si="606"/>
        <v>0</v>
      </c>
      <c r="S1859" s="243"/>
      <c r="T1859" s="243"/>
      <c r="V1859" s="243"/>
      <c r="W1859" s="243"/>
      <c r="Y1859" s="243"/>
    </row>
    <row r="1860" spans="1:25" outlineLevel="2" x14ac:dyDescent="0.25">
      <c r="A1860" s="3" t="s">
        <v>285</v>
      </c>
      <c r="B1860" s="3" t="str">
        <f t="shared" si="615"/>
        <v>E3410 PRD Str/Impv, Mint Farm OP-2</v>
      </c>
      <c r="C1860" s="3" t="s">
        <v>9</v>
      </c>
      <c r="D1860" s="3"/>
      <c r="E1860" s="256">
        <v>43889</v>
      </c>
      <c r="F1860" s="61">
        <v>10211670</v>
      </c>
      <c r="G1860" s="300">
        <v>2.5899999999999999E-2</v>
      </c>
      <c r="H1860" s="62">
        <v>22040.190000000002</v>
      </c>
      <c r="I1860" s="276">
        <f t="shared" si="616"/>
        <v>10211670</v>
      </c>
      <c r="J1860" s="300">
        <v>2.5899999999999999E-2</v>
      </c>
      <c r="K1860" s="61">
        <f t="shared" si="617"/>
        <v>22040.187749999997</v>
      </c>
      <c r="L1860" s="62">
        <f t="shared" si="601"/>
        <v>0</v>
      </c>
      <c r="M1860" t="s">
        <v>10</v>
      </c>
      <c r="O1860" s="3" t="str">
        <f t="shared" si="618"/>
        <v>E341</v>
      </c>
      <c r="P1860" s="4"/>
      <c r="Q1860" s="245">
        <f t="shared" si="606"/>
        <v>0</v>
      </c>
      <c r="S1860" s="243"/>
      <c r="T1860" s="243"/>
      <c r="V1860" s="243"/>
      <c r="W1860" s="243"/>
      <c r="Y1860" s="243"/>
    </row>
    <row r="1861" spans="1:25" outlineLevel="2" x14ac:dyDescent="0.25">
      <c r="A1861" s="3" t="s">
        <v>285</v>
      </c>
      <c r="B1861" s="3" t="str">
        <f t="shared" si="615"/>
        <v>E3410 PRD Str/Impv, Mint Farm OP-3</v>
      </c>
      <c r="C1861" s="3" t="s">
        <v>9</v>
      </c>
      <c r="D1861" s="3"/>
      <c r="E1861" s="256">
        <v>43921</v>
      </c>
      <c r="F1861" s="61">
        <v>10211670</v>
      </c>
      <c r="G1861" s="300">
        <v>2.5899999999999999E-2</v>
      </c>
      <c r="H1861" s="62">
        <v>22040.190000000002</v>
      </c>
      <c r="I1861" s="276">
        <f t="shared" si="616"/>
        <v>10211670</v>
      </c>
      <c r="J1861" s="300">
        <v>2.5899999999999999E-2</v>
      </c>
      <c r="K1861" s="61">
        <f t="shared" si="617"/>
        <v>22040.187749999997</v>
      </c>
      <c r="L1861" s="62">
        <f t="shared" si="601"/>
        <v>0</v>
      </c>
      <c r="M1861" t="s">
        <v>10</v>
      </c>
      <c r="O1861" s="3" t="str">
        <f t="shared" si="618"/>
        <v>E341</v>
      </c>
      <c r="P1861" s="4"/>
      <c r="Q1861" s="245">
        <f t="shared" si="606"/>
        <v>0</v>
      </c>
      <c r="S1861" s="243"/>
      <c r="T1861" s="243"/>
      <c r="V1861" s="243"/>
      <c r="W1861" s="243"/>
      <c r="Y1861" s="243"/>
    </row>
    <row r="1862" spans="1:25" outlineLevel="2" x14ac:dyDescent="0.25">
      <c r="A1862" s="3" t="s">
        <v>285</v>
      </c>
      <c r="B1862" s="3" t="str">
        <f t="shared" si="615"/>
        <v>E3410 PRD Str/Impv, Mint Farm OP-4</v>
      </c>
      <c r="C1862" s="3" t="s">
        <v>9</v>
      </c>
      <c r="D1862" s="3"/>
      <c r="E1862" s="256">
        <v>43951</v>
      </c>
      <c r="F1862" s="61">
        <v>10211670</v>
      </c>
      <c r="G1862" s="300">
        <v>2.5899999999999999E-2</v>
      </c>
      <c r="H1862" s="62">
        <v>22040.190000000002</v>
      </c>
      <c r="I1862" s="276">
        <f t="shared" si="616"/>
        <v>10211670</v>
      </c>
      <c r="J1862" s="300">
        <v>2.5899999999999999E-2</v>
      </c>
      <c r="K1862" s="61">
        <f t="shared" si="617"/>
        <v>22040.187749999997</v>
      </c>
      <c r="L1862" s="62">
        <f t="shared" si="601"/>
        <v>0</v>
      </c>
      <c r="M1862" t="s">
        <v>10</v>
      </c>
      <c r="O1862" s="3" t="str">
        <f t="shared" si="618"/>
        <v>E341</v>
      </c>
      <c r="P1862" s="4"/>
      <c r="Q1862" s="245">
        <f t="shared" si="606"/>
        <v>0</v>
      </c>
      <c r="S1862" s="243"/>
      <c r="T1862" s="243"/>
      <c r="V1862" s="243"/>
      <c r="W1862" s="243"/>
      <c r="Y1862" s="243"/>
    </row>
    <row r="1863" spans="1:25" outlineLevel="2" x14ac:dyDescent="0.25">
      <c r="A1863" s="3" t="s">
        <v>285</v>
      </c>
      <c r="B1863" s="3" t="str">
        <f t="shared" si="615"/>
        <v>E3410 PRD Str/Impv, Mint Farm OP-5</v>
      </c>
      <c r="C1863" s="3" t="s">
        <v>9</v>
      </c>
      <c r="D1863" s="3"/>
      <c r="E1863" s="256">
        <v>43982</v>
      </c>
      <c r="F1863" s="61">
        <v>10211670</v>
      </c>
      <c r="G1863" s="300">
        <v>2.5899999999999999E-2</v>
      </c>
      <c r="H1863" s="62">
        <v>22040.190000000002</v>
      </c>
      <c r="I1863" s="276">
        <f t="shared" si="616"/>
        <v>10211670</v>
      </c>
      <c r="J1863" s="300">
        <v>2.5899999999999999E-2</v>
      </c>
      <c r="K1863" s="61">
        <f t="shared" si="617"/>
        <v>22040.187749999997</v>
      </c>
      <c r="L1863" s="62">
        <f t="shared" si="601"/>
        <v>0</v>
      </c>
      <c r="M1863" t="s">
        <v>10</v>
      </c>
      <c r="O1863" s="3" t="str">
        <f t="shared" si="618"/>
        <v>E341</v>
      </c>
      <c r="P1863" s="4"/>
      <c r="Q1863" s="245">
        <f t="shared" si="606"/>
        <v>0</v>
      </c>
      <c r="S1863" s="243"/>
      <c r="T1863" s="243"/>
      <c r="V1863" s="243"/>
      <c r="W1863" s="243"/>
      <c r="Y1863" s="243"/>
    </row>
    <row r="1864" spans="1:25" outlineLevel="2" x14ac:dyDescent="0.25">
      <c r="A1864" s="3" t="s">
        <v>285</v>
      </c>
      <c r="B1864" s="3" t="str">
        <f t="shared" si="615"/>
        <v>E3410 PRD Str/Impv, Mint Farm OP-6</v>
      </c>
      <c r="C1864" s="3" t="s">
        <v>9</v>
      </c>
      <c r="D1864" s="3"/>
      <c r="E1864" s="256">
        <v>44012</v>
      </c>
      <c r="F1864" s="61">
        <v>10211670</v>
      </c>
      <c r="G1864" s="300">
        <v>2.5899999999999999E-2</v>
      </c>
      <c r="H1864" s="62">
        <v>22040.190000000002</v>
      </c>
      <c r="I1864" s="276">
        <f t="shared" si="616"/>
        <v>10211670</v>
      </c>
      <c r="J1864" s="300">
        <v>2.5899999999999999E-2</v>
      </c>
      <c r="K1864" s="61">
        <f t="shared" si="617"/>
        <v>22040.187749999997</v>
      </c>
      <c r="L1864" s="62">
        <f t="shared" si="601"/>
        <v>0</v>
      </c>
      <c r="M1864" t="s">
        <v>10</v>
      </c>
      <c r="O1864" s="3" t="str">
        <f t="shared" si="618"/>
        <v>E341</v>
      </c>
      <c r="P1864" s="4"/>
      <c r="Q1864" s="245">
        <f t="shared" si="606"/>
        <v>10211670</v>
      </c>
      <c r="S1864" s="243">
        <f>AVERAGE(F1853:F1864)-F1864</f>
        <v>0</v>
      </c>
      <c r="T1864" s="243">
        <f>AVERAGE(I1853:I1864)-I1864</f>
        <v>0</v>
      </c>
      <c r="V1864" s="243"/>
      <c r="W1864" s="243"/>
      <c r="Y1864" s="243"/>
    </row>
    <row r="1865" spans="1:25" ht="15.75" outlineLevel="1" thickBot="1" x14ac:dyDescent="0.3">
      <c r="A1865" s="5" t="s">
        <v>286</v>
      </c>
      <c r="C1865" s="14" t="s">
        <v>264</v>
      </c>
      <c r="E1865" s="255" t="s">
        <v>5</v>
      </c>
      <c r="F1865" s="8"/>
      <c r="G1865" s="299"/>
      <c r="H1865" s="264">
        <f>SUBTOTAL(9,H1853:H1864)</f>
        <v>264482.28000000003</v>
      </c>
      <c r="I1865" s="275"/>
      <c r="J1865" s="299"/>
      <c r="K1865" s="25">
        <f>SUBTOTAL(9,K1853:K1864)</f>
        <v>264482.25299999991</v>
      </c>
      <c r="L1865" s="264">
        <f>SUBTOTAL(9,L1853:L1864)</f>
        <v>0</v>
      </c>
      <c r="O1865" s="3" t="str">
        <f>LEFT(A1865,5)</f>
        <v>E3410</v>
      </c>
      <c r="P1865" s="4">
        <f>-L1865</f>
        <v>0</v>
      </c>
      <c r="Q1865" s="245">
        <f t="shared" si="606"/>
        <v>0</v>
      </c>
      <c r="S1865" s="243"/>
    </row>
    <row r="1866" spans="1:25" ht="15.75" outlineLevel="2" thickTop="1" x14ac:dyDescent="0.25">
      <c r="A1866" s="273" t="s">
        <v>750</v>
      </c>
      <c r="B1866" s="3" t="str">
        <f t="shared" ref="B1866:B1877" si="619">CONCATENATE(A1866,"-",MONTH(E1866))</f>
        <v>E3410 PRD Str/Impv, Sumas -7</v>
      </c>
      <c r="C1866" s="3" t="s">
        <v>9</v>
      </c>
      <c r="D1866" s="3"/>
      <c r="E1866" s="256">
        <v>43676</v>
      </c>
      <c r="F1866" s="61">
        <v>1133739.78</v>
      </c>
      <c r="G1866" s="300">
        <v>1.49E-2</v>
      </c>
      <c r="H1866" s="62">
        <v>1407.7199999999998</v>
      </c>
      <c r="I1866" s="276">
        <f t="shared" ref="I1866:I1877" si="620">VLOOKUP(CONCATENATE(A1866,"-6"),$B$8:$F$2996,5,FALSE)</f>
        <v>1133739.78</v>
      </c>
      <c r="J1866" s="300">
        <v>1.49E-2</v>
      </c>
      <c r="K1866" s="59">
        <f t="shared" ref="K1866:K1877" si="621">I1866*J1866/12</f>
        <v>1407.7268935000002</v>
      </c>
      <c r="L1866" s="62">
        <f t="shared" si="601"/>
        <v>0.01</v>
      </c>
      <c r="M1866" t="s">
        <v>10</v>
      </c>
      <c r="O1866" s="3" t="str">
        <f t="shared" ref="O1866:O1877" si="622">LEFT(A1866,4)</f>
        <v>E341</v>
      </c>
      <c r="P1866" s="4"/>
      <c r="Q1866" s="245">
        <f t="shared" si="606"/>
        <v>0</v>
      </c>
      <c r="S1866" s="243"/>
      <c r="T1866" s="243"/>
      <c r="V1866" s="243"/>
      <c r="W1866" s="243"/>
      <c r="Y1866" s="243"/>
    </row>
    <row r="1867" spans="1:25" outlineLevel="2" x14ac:dyDescent="0.25">
      <c r="A1867" s="273" t="s">
        <v>750</v>
      </c>
      <c r="B1867" s="3" t="str">
        <f t="shared" si="619"/>
        <v>E3410 PRD Str/Impv, Sumas -8</v>
      </c>
      <c r="C1867" s="3" t="s">
        <v>9</v>
      </c>
      <c r="D1867" s="3"/>
      <c r="E1867" s="256">
        <v>43708</v>
      </c>
      <c r="F1867" s="61">
        <v>1133739.78</v>
      </c>
      <c r="G1867" s="300">
        <v>1.49E-2</v>
      </c>
      <c r="H1867" s="62">
        <v>1407.7199999999998</v>
      </c>
      <c r="I1867" s="276">
        <f t="shared" si="620"/>
        <v>1133739.78</v>
      </c>
      <c r="J1867" s="300">
        <v>1.49E-2</v>
      </c>
      <c r="K1867" s="61">
        <f t="shared" si="621"/>
        <v>1407.7268935000002</v>
      </c>
      <c r="L1867" s="62">
        <f t="shared" si="601"/>
        <v>0.01</v>
      </c>
      <c r="M1867" t="s">
        <v>10</v>
      </c>
      <c r="O1867" s="3" t="str">
        <f t="shared" si="622"/>
        <v>E341</v>
      </c>
      <c r="P1867" s="4"/>
      <c r="Q1867" s="245">
        <f t="shared" si="606"/>
        <v>0</v>
      </c>
      <c r="S1867" s="243"/>
      <c r="T1867" s="243"/>
      <c r="V1867" s="243"/>
      <c r="W1867" s="243"/>
      <c r="Y1867" s="243"/>
    </row>
    <row r="1868" spans="1:25" outlineLevel="2" x14ac:dyDescent="0.25">
      <c r="A1868" s="273" t="s">
        <v>750</v>
      </c>
      <c r="B1868" s="3" t="str">
        <f t="shared" si="619"/>
        <v>E3410 PRD Str/Impv, Sumas -9</v>
      </c>
      <c r="C1868" s="3" t="s">
        <v>9</v>
      </c>
      <c r="D1868" s="3"/>
      <c r="E1868" s="256">
        <v>43738</v>
      </c>
      <c r="F1868" s="61">
        <v>1133739.78</v>
      </c>
      <c r="G1868" s="300">
        <v>1.49E-2</v>
      </c>
      <c r="H1868" s="62">
        <v>1407.7199999999998</v>
      </c>
      <c r="I1868" s="276">
        <f t="shared" si="620"/>
        <v>1133739.78</v>
      </c>
      <c r="J1868" s="300">
        <v>1.49E-2</v>
      </c>
      <c r="K1868" s="61">
        <f t="shared" si="621"/>
        <v>1407.7268935000002</v>
      </c>
      <c r="L1868" s="62">
        <f t="shared" si="601"/>
        <v>0.01</v>
      </c>
      <c r="M1868" t="s">
        <v>10</v>
      </c>
      <c r="O1868" s="3" t="str">
        <f t="shared" si="622"/>
        <v>E341</v>
      </c>
      <c r="P1868" s="4"/>
      <c r="Q1868" s="245">
        <f t="shared" si="606"/>
        <v>0</v>
      </c>
      <c r="S1868" s="243"/>
      <c r="T1868" s="243"/>
      <c r="V1868" s="243"/>
      <c r="W1868" s="243"/>
      <c r="Y1868" s="243"/>
    </row>
    <row r="1869" spans="1:25" outlineLevel="2" x14ac:dyDescent="0.25">
      <c r="A1869" s="273" t="s">
        <v>750</v>
      </c>
      <c r="B1869" s="3" t="str">
        <f t="shared" si="619"/>
        <v>E3410 PRD Str/Impv, Sumas -10</v>
      </c>
      <c r="C1869" s="3" t="s">
        <v>9</v>
      </c>
      <c r="D1869" s="3"/>
      <c r="E1869" s="256">
        <v>43769</v>
      </c>
      <c r="F1869" s="61">
        <v>1133739.78</v>
      </c>
      <c r="G1869" s="300">
        <v>1.49E-2</v>
      </c>
      <c r="H1869" s="62">
        <v>1407.7199999999998</v>
      </c>
      <c r="I1869" s="276">
        <f t="shared" si="620"/>
        <v>1133739.78</v>
      </c>
      <c r="J1869" s="300">
        <v>1.49E-2</v>
      </c>
      <c r="K1869" s="61">
        <f t="shared" si="621"/>
        <v>1407.7268935000002</v>
      </c>
      <c r="L1869" s="62">
        <f t="shared" si="601"/>
        <v>0.01</v>
      </c>
      <c r="M1869" t="s">
        <v>10</v>
      </c>
      <c r="O1869" s="3" t="str">
        <f t="shared" si="622"/>
        <v>E341</v>
      </c>
      <c r="P1869" s="4"/>
      <c r="Q1869" s="245">
        <f t="shared" si="606"/>
        <v>0</v>
      </c>
      <c r="S1869" s="243"/>
      <c r="T1869" s="243"/>
      <c r="V1869" s="243"/>
      <c r="W1869" s="243"/>
      <c r="Y1869" s="243"/>
    </row>
    <row r="1870" spans="1:25" outlineLevel="2" x14ac:dyDescent="0.25">
      <c r="A1870" s="273" t="s">
        <v>750</v>
      </c>
      <c r="B1870" s="3" t="str">
        <f t="shared" si="619"/>
        <v>E3410 PRD Str/Impv, Sumas -11</v>
      </c>
      <c r="C1870" s="3" t="s">
        <v>9</v>
      </c>
      <c r="D1870" s="3"/>
      <c r="E1870" s="256">
        <v>43799</v>
      </c>
      <c r="F1870" s="61">
        <v>1133739.78</v>
      </c>
      <c r="G1870" s="300">
        <v>1.49E-2</v>
      </c>
      <c r="H1870" s="62">
        <v>1407.7199999999998</v>
      </c>
      <c r="I1870" s="276">
        <f t="shared" si="620"/>
        <v>1133739.78</v>
      </c>
      <c r="J1870" s="300">
        <v>1.49E-2</v>
      </c>
      <c r="K1870" s="61">
        <f t="shared" si="621"/>
        <v>1407.7268935000002</v>
      </c>
      <c r="L1870" s="62">
        <f t="shared" si="601"/>
        <v>0.01</v>
      </c>
      <c r="M1870" t="s">
        <v>10</v>
      </c>
      <c r="O1870" s="3" t="str">
        <f t="shared" si="622"/>
        <v>E341</v>
      </c>
      <c r="P1870" s="4"/>
      <c r="Q1870" s="245">
        <f t="shared" si="606"/>
        <v>0</v>
      </c>
      <c r="S1870" s="243"/>
      <c r="T1870" s="243"/>
      <c r="V1870" s="243"/>
      <c r="W1870" s="243"/>
      <c r="Y1870" s="243"/>
    </row>
    <row r="1871" spans="1:25" outlineLevel="2" x14ac:dyDescent="0.25">
      <c r="A1871" s="273" t="s">
        <v>750</v>
      </c>
      <c r="B1871" s="3" t="str">
        <f t="shared" si="619"/>
        <v>E3410 PRD Str/Impv, Sumas -12</v>
      </c>
      <c r="C1871" s="3" t="s">
        <v>9</v>
      </c>
      <c r="D1871" s="3"/>
      <c r="E1871" s="256">
        <v>43830</v>
      </c>
      <c r="F1871" s="61">
        <v>1133739.78</v>
      </c>
      <c r="G1871" s="300">
        <v>1.49E-2</v>
      </c>
      <c r="H1871" s="62">
        <v>1407.7199999999998</v>
      </c>
      <c r="I1871" s="276">
        <f t="shared" si="620"/>
        <v>1133739.78</v>
      </c>
      <c r="J1871" s="300">
        <v>1.49E-2</v>
      </c>
      <c r="K1871" s="61">
        <f t="shared" si="621"/>
        <v>1407.7268935000002</v>
      </c>
      <c r="L1871" s="62">
        <f t="shared" si="601"/>
        <v>0.01</v>
      </c>
      <c r="M1871" t="s">
        <v>10</v>
      </c>
      <c r="O1871" s="3" t="str">
        <f t="shared" si="622"/>
        <v>E341</v>
      </c>
      <c r="P1871" s="4"/>
      <c r="Q1871" s="245">
        <f t="shared" si="606"/>
        <v>0</v>
      </c>
      <c r="S1871" s="243"/>
      <c r="T1871" s="243"/>
      <c r="V1871" s="243"/>
      <c r="W1871" s="243"/>
      <c r="Y1871" s="243"/>
    </row>
    <row r="1872" spans="1:25" outlineLevel="2" x14ac:dyDescent="0.25">
      <c r="A1872" s="273" t="s">
        <v>750</v>
      </c>
      <c r="B1872" s="3" t="str">
        <f t="shared" si="619"/>
        <v>E3410 PRD Str/Impv, Sumas -1</v>
      </c>
      <c r="C1872" s="3" t="s">
        <v>9</v>
      </c>
      <c r="D1872" s="3"/>
      <c r="E1872" s="256">
        <v>43861</v>
      </c>
      <c r="F1872" s="61">
        <v>1133739.78</v>
      </c>
      <c r="G1872" s="300">
        <v>1.49E-2</v>
      </c>
      <c r="H1872" s="62">
        <v>1407.7199999999998</v>
      </c>
      <c r="I1872" s="276">
        <f t="shared" si="620"/>
        <v>1133739.78</v>
      </c>
      <c r="J1872" s="300">
        <v>1.49E-2</v>
      </c>
      <c r="K1872" s="61">
        <f t="shared" si="621"/>
        <v>1407.7268935000002</v>
      </c>
      <c r="L1872" s="62">
        <f t="shared" si="601"/>
        <v>0.01</v>
      </c>
      <c r="M1872" t="s">
        <v>10</v>
      </c>
      <c r="O1872" s="3" t="str">
        <f t="shared" si="622"/>
        <v>E341</v>
      </c>
      <c r="P1872" s="4"/>
      <c r="Q1872" s="245">
        <f t="shared" si="606"/>
        <v>0</v>
      </c>
      <c r="S1872" s="243"/>
      <c r="T1872" s="243"/>
      <c r="V1872" s="243"/>
      <c r="W1872" s="243"/>
      <c r="Y1872" s="243"/>
    </row>
    <row r="1873" spans="1:25" outlineLevel="2" x14ac:dyDescent="0.25">
      <c r="A1873" s="273" t="s">
        <v>750</v>
      </c>
      <c r="B1873" s="3" t="str">
        <f t="shared" si="619"/>
        <v>E3410 PRD Str/Impv, Sumas -2</v>
      </c>
      <c r="C1873" s="3" t="s">
        <v>9</v>
      </c>
      <c r="D1873" s="3"/>
      <c r="E1873" s="256">
        <v>43889</v>
      </c>
      <c r="F1873" s="61">
        <v>1133739.78</v>
      </c>
      <c r="G1873" s="300">
        <v>1.49E-2</v>
      </c>
      <c r="H1873" s="62">
        <v>1407.7199999999998</v>
      </c>
      <c r="I1873" s="276">
        <f t="shared" si="620"/>
        <v>1133739.78</v>
      </c>
      <c r="J1873" s="300">
        <v>1.49E-2</v>
      </c>
      <c r="K1873" s="61">
        <f t="shared" si="621"/>
        <v>1407.7268935000002</v>
      </c>
      <c r="L1873" s="62">
        <f t="shared" si="601"/>
        <v>0.01</v>
      </c>
      <c r="M1873" t="s">
        <v>10</v>
      </c>
      <c r="O1873" s="3" t="str">
        <f t="shared" si="622"/>
        <v>E341</v>
      </c>
      <c r="P1873" s="4"/>
      <c r="Q1873" s="245">
        <f t="shared" si="606"/>
        <v>0</v>
      </c>
      <c r="S1873" s="243"/>
      <c r="T1873" s="243"/>
      <c r="V1873" s="243"/>
      <c r="W1873" s="243"/>
      <c r="Y1873" s="243"/>
    </row>
    <row r="1874" spans="1:25" outlineLevel="2" x14ac:dyDescent="0.25">
      <c r="A1874" s="273" t="s">
        <v>750</v>
      </c>
      <c r="B1874" s="3" t="str">
        <f t="shared" si="619"/>
        <v>E3410 PRD Str/Impv, Sumas -3</v>
      </c>
      <c r="C1874" s="3" t="s">
        <v>9</v>
      </c>
      <c r="D1874" s="3"/>
      <c r="E1874" s="256">
        <v>43921</v>
      </c>
      <c r="F1874" s="61">
        <v>1133739.78</v>
      </c>
      <c r="G1874" s="300">
        <v>1.49E-2</v>
      </c>
      <c r="H1874" s="62">
        <v>1407.7199999999998</v>
      </c>
      <c r="I1874" s="276">
        <f t="shared" si="620"/>
        <v>1133739.78</v>
      </c>
      <c r="J1874" s="300">
        <v>1.49E-2</v>
      </c>
      <c r="K1874" s="61">
        <f t="shared" si="621"/>
        <v>1407.7268935000002</v>
      </c>
      <c r="L1874" s="62">
        <f t="shared" si="601"/>
        <v>0.01</v>
      </c>
      <c r="M1874" t="s">
        <v>10</v>
      </c>
      <c r="O1874" s="3" t="str">
        <f t="shared" si="622"/>
        <v>E341</v>
      </c>
      <c r="P1874" s="4"/>
      <c r="Q1874" s="245">
        <f t="shared" si="606"/>
        <v>0</v>
      </c>
      <c r="S1874" s="243"/>
      <c r="T1874" s="243"/>
      <c r="V1874" s="243"/>
      <c r="W1874" s="243"/>
      <c r="Y1874" s="243"/>
    </row>
    <row r="1875" spans="1:25" outlineLevel="2" x14ac:dyDescent="0.25">
      <c r="A1875" s="273" t="s">
        <v>750</v>
      </c>
      <c r="B1875" s="3" t="str">
        <f t="shared" si="619"/>
        <v>E3410 PRD Str/Impv, Sumas -4</v>
      </c>
      <c r="C1875" s="3" t="s">
        <v>9</v>
      </c>
      <c r="D1875" s="3"/>
      <c r="E1875" s="256">
        <v>43951</v>
      </c>
      <c r="F1875" s="61">
        <v>1133739.78</v>
      </c>
      <c r="G1875" s="300">
        <v>1.49E-2</v>
      </c>
      <c r="H1875" s="62">
        <v>1407.7199999999998</v>
      </c>
      <c r="I1875" s="276">
        <f t="shared" si="620"/>
        <v>1133739.78</v>
      </c>
      <c r="J1875" s="300">
        <v>1.49E-2</v>
      </c>
      <c r="K1875" s="61">
        <f t="shared" si="621"/>
        <v>1407.7268935000002</v>
      </c>
      <c r="L1875" s="62">
        <f t="shared" si="601"/>
        <v>0.01</v>
      </c>
      <c r="M1875" t="s">
        <v>10</v>
      </c>
      <c r="O1875" s="3" t="str">
        <f t="shared" si="622"/>
        <v>E341</v>
      </c>
      <c r="P1875" s="4"/>
      <c r="Q1875" s="245">
        <f t="shared" si="606"/>
        <v>0</v>
      </c>
      <c r="S1875" s="243"/>
      <c r="T1875" s="243"/>
      <c r="V1875" s="243"/>
      <c r="W1875" s="243"/>
      <c r="Y1875" s="243"/>
    </row>
    <row r="1876" spans="1:25" outlineLevel="2" x14ac:dyDescent="0.25">
      <c r="A1876" s="273" t="s">
        <v>750</v>
      </c>
      <c r="B1876" s="3" t="str">
        <f t="shared" si="619"/>
        <v>E3410 PRD Str/Impv, Sumas -5</v>
      </c>
      <c r="C1876" s="3" t="s">
        <v>9</v>
      </c>
      <c r="D1876" s="3"/>
      <c r="E1876" s="256">
        <v>43982</v>
      </c>
      <c r="F1876" s="61">
        <v>1133739.78</v>
      </c>
      <c r="G1876" s="300">
        <v>1.49E-2</v>
      </c>
      <c r="H1876" s="62">
        <v>1407.7199999999998</v>
      </c>
      <c r="I1876" s="276">
        <f t="shared" si="620"/>
        <v>1133739.78</v>
      </c>
      <c r="J1876" s="300">
        <v>1.49E-2</v>
      </c>
      <c r="K1876" s="61">
        <f t="shared" si="621"/>
        <v>1407.7268935000002</v>
      </c>
      <c r="L1876" s="62">
        <f t="shared" ref="L1876:L1939" si="623">ROUND(K1876-H1876,2)</f>
        <v>0.01</v>
      </c>
      <c r="M1876" t="s">
        <v>10</v>
      </c>
      <c r="O1876" s="3" t="str">
        <f t="shared" si="622"/>
        <v>E341</v>
      </c>
      <c r="P1876" s="4"/>
      <c r="Q1876" s="245">
        <f t="shared" si="606"/>
        <v>0</v>
      </c>
      <c r="S1876" s="243"/>
      <c r="T1876" s="243"/>
      <c r="V1876" s="243"/>
      <c r="W1876" s="243"/>
      <c r="Y1876" s="243"/>
    </row>
    <row r="1877" spans="1:25" outlineLevel="2" x14ac:dyDescent="0.25">
      <c r="A1877" s="273" t="s">
        <v>750</v>
      </c>
      <c r="B1877" s="3" t="str">
        <f t="shared" si="619"/>
        <v>E3410 PRD Str/Impv, Sumas -6</v>
      </c>
      <c r="C1877" s="3" t="s">
        <v>9</v>
      </c>
      <c r="D1877" s="3"/>
      <c r="E1877" s="256">
        <v>44012</v>
      </c>
      <c r="F1877" s="61">
        <v>1133739.78</v>
      </c>
      <c r="G1877" s="300">
        <v>1.49E-2</v>
      </c>
      <c r="H1877" s="62">
        <v>1407.7199999999998</v>
      </c>
      <c r="I1877" s="276">
        <f t="shared" si="620"/>
        <v>1133739.78</v>
      </c>
      <c r="J1877" s="300">
        <v>1.49E-2</v>
      </c>
      <c r="K1877" s="61">
        <f t="shared" si="621"/>
        <v>1407.7268935000002</v>
      </c>
      <c r="L1877" s="62">
        <f t="shared" si="623"/>
        <v>0.01</v>
      </c>
      <c r="M1877" t="s">
        <v>10</v>
      </c>
      <c r="O1877" s="3" t="str">
        <f t="shared" si="622"/>
        <v>E341</v>
      </c>
      <c r="P1877" s="4"/>
      <c r="Q1877" s="245">
        <f t="shared" si="606"/>
        <v>1133739.78</v>
      </c>
      <c r="S1877" s="243">
        <f>AVERAGE(F1866:F1877)-F1877</f>
        <v>0</v>
      </c>
      <c r="T1877" s="243">
        <f>AVERAGE(I1866:I1877)-I1877</f>
        <v>0</v>
      </c>
      <c r="V1877" s="243"/>
      <c r="W1877" s="243"/>
      <c r="Y1877" s="243"/>
    </row>
    <row r="1878" spans="1:25" ht="15.75" outlineLevel="1" thickBot="1" x14ac:dyDescent="0.3">
      <c r="A1878" s="5" t="s">
        <v>287</v>
      </c>
      <c r="C1878" s="14" t="s">
        <v>264</v>
      </c>
      <c r="E1878" s="255" t="s">
        <v>5</v>
      </c>
      <c r="F1878" s="8"/>
      <c r="G1878" s="299"/>
      <c r="H1878" s="264">
        <f>SUBTOTAL(9,H1866:H1877)</f>
        <v>16892.639999999996</v>
      </c>
      <c r="I1878" s="275"/>
      <c r="J1878" s="299"/>
      <c r="K1878" s="25">
        <f>SUBTOTAL(9,K1866:K1877)</f>
        <v>16892.722721999999</v>
      </c>
      <c r="L1878" s="264">
        <f>SUBTOTAL(9,L1866:L1877)</f>
        <v>0.11999999999999998</v>
      </c>
      <c r="O1878" s="3" t="str">
        <f>LEFT(A1878,5)</f>
        <v>E3410</v>
      </c>
      <c r="P1878" s="4">
        <f>-L1878</f>
        <v>-0.11999999999999998</v>
      </c>
      <c r="Q1878" s="245">
        <f t="shared" si="606"/>
        <v>0</v>
      </c>
      <c r="S1878" s="243"/>
    </row>
    <row r="1879" spans="1:25" ht="15.75" outlineLevel="2" thickTop="1" x14ac:dyDescent="0.25">
      <c r="A1879" s="3" t="s">
        <v>288</v>
      </c>
      <c r="B1879" s="3" t="str">
        <f t="shared" ref="B1879:B1890" si="624">CONCATENATE(A1879,"-",MONTH(E1879))</f>
        <v>E3410 PRD Str/Impv, Sumas OP-7</v>
      </c>
      <c r="C1879" s="3" t="s">
        <v>9</v>
      </c>
      <c r="D1879" s="3"/>
      <c r="E1879" s="256">
        <v>43676</v>
      </c>
      <c r="F1879" s="61">
        <v>2585068.23</v>
      </c>
      <c r="G1879" s="300">
        <v>1.49E-2</v>
      </c>
      <c r="H1879" s="62">
        <v>3209.8</v>
      </c>
      <c r="I1879" s="276">
        <f t="shared" ref="I1879:I1890" si="625">VLOOKUP(CONCATENATE(A1879,"-6"),$B$8:$F$2996,5,FALSE)</f>
        <v>2585068.23</v>
      </c>
      <c r="J1879" s="300">
        <v>1.49E-2</v>
      </c>
      <c r="K1879" s="59">
        <f t="shared" ref="K1879:K1890" si="626">I1879*J1879/12</f>
        <v>3209.7930522499996</v>
      </c>
      <c r="L1879" s="62">
        <f t="shared" si="623"/>
        <v>-0.01</v>
      </c>
      <c r="M1879" t="s">
        <v>10</v>
      </c>
      <c r="O1879" s="3" t="str">
        <f t="shared" ref="O1879:O1890" si="627">LEFT(A1879,4)</f>
        <v>E341</v>
      </c>
      <c r="P1879" s="4"/>
      <c r="Q1879" s="245">
        <f t="shared" si="606"/>
        <v>0</v>
      </c>
      <c r="S1879" s="243"/>
      <c r="T1879" s="243"/>
      <c r="V1879" s="243"/>
      <c r="W1879" s="243"/>
      <c r="Y1879" s="243"/>
    </row>
    <row r="1880" spans="1:25" outlineLevel="2" x14ac:dyDescent="0.25">
      <c r="A1880" s="3" t="s">
        <v>288</v>
      </c>
      <c r="B1880" s="3" t="str">
        <f t="shared" si="624"/>
        <v>E3410 PRD Str/Impv, Sumas OP-8</v>
      </c>
      <c r="C1880" s="3" t="s">
        <v>9</v>
      </c>
      <c r="D1880" s="3"/>
      <c r="E1880" s="256">
        <v>43708</v>
      </c>
      <c r="F1880" s="61">
        <v>2585068.23</v>
      </c>
      <c r="G1880" s="300">
        <v>1.49E-2</v>
      </c>
      <c r="H1880" s="62">
        <v>3209.8</v>
      </c>
      <c r="I1880" s="276">
        <f t="shared" si="625"/>
        <v>2585068.23</v>
      </c>
      <c r="J1880" s="300">
        <v>1.49E-2</v>
      </c>
      <c r="K1880" s="61">
        <f t="shared" si="626"/>
        <v>3209.7930522499996</v>
      </c>
      <c r="L1880" s="62">
        <f t="shared" si="623"/>
        <v>-0.01</v>
      </c>
      <c r="M1880" t="s">
        <v>10</v>
      </c>
      <c r="O1880" s="3" t="str">
        <f t="shared" si="627"/>
        <v>E341</v>
      </c>
      <c r="P1880" s="4"/>
      <c r="Q1880" s="245">
        <f t="shared" si="606"/>
        <v>0</v>
      </c>
      <c r="S1880" s="243"/>
      <c r="T1880" s="243"/>
      <c r="V1880" s="243"/>
      <c r="W1880" s="243"/>
      <c r="Y1880" s="243"/>
    </row>
    <row r="1881" spans="1:25" outlineLevel="2" x14ac:dyDescent="0.25">
      <c r="A1881" s="3" t="s">
        <v>288</v>
      </c>
      <c r="B1881" s="3" t="str">
        <f t="shared" si="624"/>
        <v>E3410 PRD Str/Impv, Sumas OP-9</v>
      </c>
      <c r="C1881" s="3" t="s">
        <v>9</v>
      </c>
      <c r="D1881" s="3"/>
      <c r="E1881" s="256">
        <v>43738</v>
      </c>
      <c r="F1881" s="61">
        <v>2585068.23</v>
      </c>
      <c r="G1881" s="300">
        <v>1.49E-2</v>
      </c>
      <c r="H1881" s="62">
        <v>3209.8</v>
      </c>
      <c r="I1881" s="276">
        <f t="shared" si="625"/>
        <v>2585068.23</v>
      </c>
      <c r="J1881" s="300">
        <v>1.49E-2</v>
      </c>
      <c r="K1881" s="61">
        <f t="shared" si="626"/>
        <v>3209.7930522499996</v>
      </c>
      <c r="L1881" s="62">
        <f t="shared" si="623"/>
        <v>-0.01</v>
      </c>
      <c r="M1881" t="s">
        <v>10</v>
      </c>
      <c r="O1881" s="3" t="str">
        <f t="shared" si="627"/>
        <v>E341</v>
      </c>
      <c r="P1881" s="4"/>
      <c r="Q1881" s="245">
        <f t="shared" si="606"/>
        <v>0</v>
      </c>
      <c r="S1881" s="243"/>
      <c r="T1881" s="243"/>
      <c r="V1881" s="243"/>
      <c r="W1881" s="243"/>
      <c r="Y1881" s="243"/>
    </row>
    <row r="1882" spans="1:25" outlineLevel="2" x14ac:dyDescent="0.25">
      <c r="A1882" s="3" t="s">
        <v>288</v>
      </c>
      <c r="B1882" s="3" t="str">
        <f t="shared" si="624"/>
        <v>E3410 PRD Str/Impv, Sumas OP-10</v>
      </c>
      <c r="C1882" s="3" t="s">
        <v>9</v>
      </c>
      <c r="D1882" s="3"/>
      <c r="E1882" s="256">
        <v>43769</v>
      </c>
      <c r="F1882" s="61">
        <v>2585068.23</v>
      </c>
      <c r="G1882" s="300">
        <v>1.49E-2</v>
      </c>
      <c r="H1882" s="62">
        <v>3209.8</v>
      </c>
      <c r="I1882" s="276">
        <f t="shared" si="625"/>
        <v>2585068.23</v>
      </c>
      <c r="J1882" s="300">
        <v>1.49E-2</v>
      </c>
      <c r="K1882" s="61">
        <f t="shared" si="626"/>
        <v>3209.7930522499996</v>
      </c>
      <c r="L1882" s="62">
        <f t="shared" si="623"/>
        <v>-0.01</v>
      </c>
      <c r="M1882" t="s">
        <v>10</v>
      </c>
      <c r="O1882" s="3" t="str">
        <f t="shared" si="627"/>
        <v>E341</v>
      </c>
      <c r="P1882" s="4"/>
      <c r="Q1882" s="245">
        <f t="shared" si="606"/>
        <v>0</v>
      </c>
      <c r="S1882" s="243"/>
      <c r="T1882" s="243"/>
      <c r="V1882" s="243"/>
      <c r="W1882" s="243"/>
      <c r="Y1882" s="243"/>
    </row>
    <row r="1883" spans="1:25" outlineLevel="2" x14ac:dyDescent="0.25">
      <c r="A1883" s="3" t="s">
        <v>288</v>
      </c>
      <c r="B1883" s="3" t="str">
        <f t="shared" si="624"/>
        <v>E3410 PRD Str/Impv, Sumas OP-11</v>
      </c>
      <c r="C1883" s="3" t="s">
        <v>9</v>
      </c>
      <c r="D1883" s="3"/>
      <c r="E1883" s="256">
        <v>43799</v>
      </c>
      <c r="F1883" s="61">
        <v>2585068.23</v>
      </c>
      <c r="G1883" s="300">
        <v>1.49E-2</v>
      </c>
      <c r="H1883" s="62">
        <v>3209.8</v>
      </c>
      <c r="I1883" s="276">
        <f t="shared" si="625"/>
        <v>2585068.23</v>
      </c>
      <c r="J1883" s="300">
        <v>1.49E-2</v>
      </c>
      <c r="K1883" s="61">
        <f t="shared" si="626"/>
        <v>3209.7930522499996</v>
      </c>
      <c r="L1883" s="62">
        <f t="shared" si="623"/>
        <v>-0.01</v>
      </c>
      <c r="M1883" t="s">
        <v>10</v>
      </c>
      <c r="O1883" s="3" t="str">
        <f t="shared" si="627"/>
        <v>E341</v>
      </c>
      <c r="P1883" s="4"/>
      <c r="Q1883" s="245">
        <f t="shared" si="606"/>
        <v>0</v>
      </c>
      <c r="S1883" s="243"/>
      <c r="T1883" s="243"/>
      <c r="V1883" s="243"/>
      <c r="W1883" s="243"/>
      <c r="Y1883" s="243"/>
    </row>
    <row r="1884" spans="1:25" outlineLevel="2" x14ac:dyDescent="0.25">
      <c r="A1884" s="3" t="s">
        <v>288</v>
      </c>
      <c r="B1884" s="3" t="str">
        <f t="shared" si="624"/>
        <v>E3410 PRD Str/Impv, Sumas OP-12</v>
      </c>
      <c r="C1884" s="3" t="s">
        <v>9</v>
      </c>
      <c r="D1884" s="3"/>
      <c r="E1884" s="256">
        <v>43830</v>
      </c>
      <c r="F1884" s="61">
        <v>2585068.23</v>
      </c>
      <c r="G1884" s="300">
        <v>1.49E-2</v>
      </c>
      <c r="H1884" s="62">
        <v>3209.8</v>
      </c>
      <c r="I1884" s="276">
        <f t="shared" si="625"/>
        <v>2585068.23</v>
      </c>
      <c r="J1884" s="300">
        <v>1.49E-2</v>
      </c>
      <c r="K1884" s="61">
        <f t="shared" si="626"/>
        <v>3209.7930522499996</v>
      </c>
      <c r="L1884" s="62">
        <f t="shared" si="623"/>
        <v>-0.01</v>
      </c>
      <c r="M1884" t="s">
        <v>10</v>
      </c>
      <c r="O1884" s="3" t="str">
        <f t="shared" si="627"/>
        <v>E341</v>
      </c>
      <c r="P1884" s="4"/>
      <c r="Q1884" s="245">
        <f t="shared" si="606"/>
        <v>0</v>
      </c>
      <c r="S1884" s="243"/>
      <c r="T1884" s="243"/>
      <c r="V1884" s="243"/>
      <c r="W1884" s="243"/>
      <c r="Y1884" s="243"/>
    </row>
    <row r="1885" spans="1:25" outlineLevel="2" x14ac:dyDescent="0.25">
      <c r="A1885" s="3" t="s">
        <v>288</v>
      </c>
      <c r="B1885" s="3" t="str">
        <f t="shared" si="624"/>
        <v>E3410 PRD Str/Impv, Sumas OP-1</v>
      </c>
      <c r="C1885" s="3" t="s">
        <v>9</v>
      </c>
      <c r="D1885" s="3"/>
      <c r="E1885" s="256">
        <v>43861</v>
      </c>
      <c r="F1885" s="61">
        <v>2585068.23</v>
      </c>
      <c r="G1885" s="300">
        <v>1.49E-2</v>
      </c>
      <c r="H1885" s="62">
        <v>3209.8</v>
      </c>
      <c r="I1885" s="276">
        <f t="shared" si="625"/>
        <v>2585068.23</v>
      </c>
      <c r="J1885" s="300">
        <v>1.49E-2</v>
      </c>
      <c r="K1885" s="61">
        <f t="shared" si="626"/>
        <v>3209.7930522499996</v>
      </c>
      <c r="L1885" s="62">
        <f t="shared" si="623"/>
        <v>-0.01</v>
      </c>
      <c r="M1885" t="s">
        <v>10</v>
      </c>
      <c r="O1885" s="3" t="str">
        <f t="shared" si="627"/>
        <v>E341</v>
      </c>
      <c r="P1885" s="4"/>
      <c r="Q1885" s="245">
        <f t="shared" si="606"/>
        <v>0</v>
      </c>
      <c r="S1885" s="243"/>
      <c r="T1885" s="243"/>
      <c r="V1885" s="243"/>
      <c r="W1885" s="243"/>
      <c r="Y1885" s="243"/>
    </row>
    <row r="1886" spans="1:25" outlineLevel="2" x14ac:dyDescent="0.25">
      <c r="A1886" s="3" t="s">
        <v>288</v>
      </c>
      <c r="B1886" s="3" t="str">
        <f t="shared" si="624"/>
        <v>E3410 PRD Str/Impv, Sumas OP-2</v>
      </c>
      <c r="C1886" s="3" t="s">
        <v>9</v>
      </c>
      <c r="D1886" s="3"/>
      <c r="E1886" s="256">
        <v>43889</v>
      </c>
      <c r="F1886" s="61">
        <v>2585068.23</v>
      </c>
      <c r="G1886" s="300">
        <v>1.49E-2</v>
      </c>
      <c r="H1886" s="62">
        <v>3209.8</v>
      </c>
      <c r="I1886" s="276">
        <f t="shared" si="625"/>
        <v>2585068.23</v>
      </c>
      <c r="J1886" s="300">
        <v>1.49E-2</v>
      </c>
      <c r="K1886" s="61">
        <f t="shared" si="626"/>
        <v>3209.7930522499996</v>
      </c>
      <c r="L1886" s="62">
        <f t="shared" si="623"/>
        <v>-0.01</v>
      </c>
      <c r="M1886" t="s">
        <v>10</v>
      </c>
      <c r="O1886" s="3" t="str">
        <f t="shared" si="627"/>
        <v>E341</v>
      </c>
      <c r="P1886" s="4"/>
      <c r="Q1886" s="245">
        <f t="shared" si="606"/>
        <v>0</v>
      </c>
      <c r="S1886" s="243"/>
      <c r="T1886" s="243"/>
      <c r="V1886" s="243"/>
      <c r="W1886" s="243"/>
      <c r="Y1886" s="243"/>
    </row>
    <row r="1887" spans="1:25" outlineLevel="2" x14ac:dyDescent="0.25">
      <c r="A1887" s="3" t="s">
        <v>288</v>
      </c>
      <c r="B1887" s="3" t="str">
        <f t="shared" si="624"/>
        <v>E3410 PRD Str/Impv, Sumas OP-3</v>
      </c>
      <c r="C1887" s="3" t="s">
        <v>9</v>
      </c>
      <c r="D1887" s="3"/>
      <c r="E1887" s="256">
        <v>43921</v>
      </c>
      <c r="F1887" s="61">
        <v>2585068.23</v>
      </c>
      <c r="G1887" s="300">
        <v>1.49E-2</v>
      </c>
      <c r="H1887" s="62">
        <v>3209.8</v>
      </c>
      <c r="I1887" s="276">
        <f t="shared" si="625"/>
        <v>2585068.23</v>
      </c>
      <c r="J1887" s="300">
        <v>1.49E-2</v>
      </c>
      <c r="K1887" s="61">
        <f t="shared" si="626"/>
        <v>3209.7930522499996</v>
      </c>
      <c r="L1887" s="62">
        <f t="shared" si="623"/>
        <v>-0.01</v>
      </c>
      <c r="M1887" t="s">
        <v>10</v>
      </c>
      <c r="O1887" s="3" t="str">
        <f t="shared" si="627"/>
        <v>E341</v>
      </c>
      <c r="P1887" s="4"/>
      <c r="Q1887" s="245">
        <f t="shared" si="606"/>
        <v>0</v>
      </c>
      <c r="S1887" s="243"/>
      <c r="T1887" s="243"/>
      <c r="V1887" s="243"/>
      <c r="W1887" s="243"/>
      <c r="Y1887" s="243"/>
    </row>
    <row r="1888" spans="1:25" outlineLevel="2" x14ac:dyDescent="0.25">
      <c r="A1888" s="3" t="s">
        <v>288</v>
      </c>
      <c r="B1888" s="3" t="str">
        <f t="shared" si="624"/>
        <v>E3410 PRD Str/Impv, Sumas OP-4</v>
      </c>
      <c r="C1888" s="3" t="s">
        <v>9</v>
      </c>
      <c r="D1888" s="3"/>
      <c r="E1888" s="256">
        <v>43951</v>
      </c>
      <c r="F1888" s="61">
        <v>2585068.23</v>
      </c>
      <c r="G1888" s="300">
        <v>1.49E-2</v>
      </c>
      <c r="H1888" s="62">
        <v>3209.8</v>
      </c>
      <c r="I1888" s="276">
        <f t="shared" si="625"/>
        <v>2585068.23</v>
      </c>
      <c r="J1888" s="300">
        <v>1.49E-2</v>
      </c>
      <c r="K1888" s="61">
        <f t="shared" si="626"/>
        <v>3209.7930522499996</v>
      </c>
      <c r="L1888" s="62">
        <f t="shared" si="623"/>
        <v>-0.01</v>
      </c>
      <c r="M1888" t="s">
        <v>10</v>
      </c>
      <c r="O1888" s="3" t="str">
        <f t="shared" si="627"/>
        <v>E341</v>
      </c>
      <c r="P1888" s="4"/>
      <c r="Q1888" s="245">
        <f t="shared" ref="Q1888:Q1951" si="628">IF(E1888=DATE(2020,6,30),I1888,0)</f>
        <v>0</v>
      </c>
      <c r="S1888" s="243"/>
      <c r="T1888" s="243"/>
      <c r="V1888" s="243"/>
      <c r="W1888" s="243"/>
      <c r="Y1888" s="243"/>
    </row>
    <row r="1889" spans="1:25" outlineLevel="2" x14ac:dyDescent="0.25">
      <c r="A1889" s="3" t="s">
        <v>288</v>
      </c>
      <c r="B1889" s="3" t="str">
        <f t="shared" si="624"/>
        <v>E3410 PRD Str/Impv, Sumas OP-5</v>
      </c>
      <c r="C1889" s="3" t="s">
        <v>9</v>
      </c>
      <c r="D1889" s="3"/>
      <c r="E1889" s="256">
        <v>43982</v>
      </c>
      <c r="F1889" s="61">
        <v>2585068.23</v>
      </c>
      <c r="G1889" s="300">
        <v>1.49E-2</v>
      </c>
      <c r="H1889" s="62">
        <v>3209.8</v>
      </c>
      <c r="I1889" s="276">
        <f t="shared" si="625"/>
        <v>2585068.23</v>
      </c>
      <c r="J1889" s="300">
        <v>1.49E-2</v>
      </c>
      <c r="K1889" s="61">
        <f t="shared" si="626"/>
        <v>3209.7930522499996</v>
      </c>
      <c r="L1889" s="62">
        <f t="shared" si="623"/>
        <v>-0.01</v>
      </c>
      <c r="M1889" t="s">
        <v>10</v>
      </c>
      <c r="O1889" s="3" t="str">
        <f t="shared" si="627"/>
        <v>E341</v>
      </c>
      <c r="P1889" s="4"/>
      <c r="Q1889" s="245">
        <f t="shared" si="628"/>
        <v>0</v>
      </c>
      <c r="S1889" s="243"/>
      <c r="T1889" s="243"/>
      <c r="V1889" s="243"/>
      <c r="W1889" s="243"/>
      <c r="Y1889" s="243"/>
    </row>
    <row r="1890" spans="1:25" outlineLevel="2" x14ac:dyDescent="0.25">
      <c r="A1890" s="3" t="s">
        <v>288</v>
      </c>
      <c r="B1890" s="3" t="str">
        <f t="shared" si="624"/>
        <v>E3410 PRD Str/Impv, Sumas OP-6</v>
      </c>
      <c r="C1890" s="3" t="s">
        <v>9</v>
      </c>
      <c r="D1890" s="3"/>
      <c r="E1890" s="256">
        <v>44012</v>
      </c>
      <c r="F1890" s="61">
        <v>2585068.23</v>
      </c>
      <c r="G1890" s="300">
        <v>1.49E-2</v>
      </c>
      <c r="H1890" s="62">
        <v>3209.8</v>
      </c>
      <c r="I1890" s="276">
        <f t="shared" si="625"/>
        <v>2585068.23</v>
      </c>
      <c r="J1890" s="300">
        <v>1.49E-2</v>
      </c>
      <c r="K1890" s="61">
        <f t="shared" si="626"/>
        <v>3209.7930522499996</v>
      </c>
      <c r="L1890" s="62">
        <f t="shared" si="623"/>
        <v>-0.01</v>
      </c>
      <c r="M1890" t="s">
        <v>10</v>
      </c>
      <c r="O1890" s="3" t="str">
        <f t="shared" si="627"/>
        <v>E341</v>
      </c>
      <c r="P1890" s="4"/>
      <c r="Q1890" s="245">
        <f t="shared" si="628"/>
        <v>2585068.23</v>
      </c>
      <c r="S1890" s="243">
        <f>AVERAGE(F1879:F1890)-F1890</f>
        <v>0</v>
      </c>
      <c r="T1890" s="243">
        <f>AVERAGE(I1879:I1890)-I1890</f>
        <v>0</v>
      </c>
      <c r="V1890" s="243"/>
      <c r="W1890" s="243"/>
      <c r="Y1890" s="243"/>
    </row>
    <row r="1891" spans="1:25" ht="15.75" outlineLevel="1" thickBot="1" x14ac:dyDescent="0.3">
      <c r="A1891" s="5" t="s">
        <v>289</v>
      </c>
      <c r="C1891" s="14" t="s">
        <v>264</v>
      </c>
      <c r="E1891" s="255" t="s">
        <v>5</v>
      </c>
      <c r="F1891" s="8"/>
      <c r="G1891" s="299"/>
      <c r="H1891" s="264">
        <f>SUBTOTAL(9,H1879:H1890)</f>
        <v>38517.599999999999</v>
      </c>
      <c r="I1891" s="275"/>
      <c r="J1891" s="299"/>
      <c r="K1891" s="25">
        <f>SUBTOTAL(9,K1879:K1890)</f>
        <v>38517.516626999997</v>
      </c>
      <c r="L1891" s="264">
        <f>SUBTOTAL(9,L1879:L1890)</f>
        <v>-0.11999999999999998</v>
      </c>
      <c r="O1891" s="3" t="str">
        <f>LEFT(A1891,5)</f>
        <v>E3410</v>
      </c>
      <c r="P1891" s="4">
        <f>-L1891</f>
        <v>0.11999999999999998</v>
      </c>
      <c r="Q1891" s="245">
        <f t="shared" si="628"/>
        <v>0</v>
      </c>
      <c r="S1891" s="243"/>
    </row>
    <row r="1892" spans="1:25" ht="15.75" outlineLevel="2" thickTop="1" x14ac:dyDescent="0.25">
      <c r="A1892" s="3" t="s">
        <v>290</v>
      </c>
      <c r="B1892" s="3" t="str">
        <f t="shared" ref="B1892:B1903" si="629">CONCATENATE(A1892,"-",MONTH(E1892))</f>
        <v>E3410 PRD Str/Impv, Whitehorn 2-3Cm-7</v>
      </c>
      <c r="C1892" s="3" t="s">
        <v>9</v>
      </c>
      <c r="D1892" s="3"/>
      <c r="E1892" s="256">
        <v>43676</v>
      </c>
      <c r="F1892" s="61">
        <v>1486816.65</v>
      </c>
      <c r="G1892" s="300">
        <v>2.8299999999999999E-2</v>
      </c>
      <c r="H1892" s="62">
        <v>3506.4100000000003</v>
      </c>
      <c r="I1892" s="276">
        <f t="shared" ref="I1892:I1903" si="630">VLOOKUP(CONCATENATE(A1892,"-6"),$B$8:$F$2996,5,FALSE)</f>
        <v>1486816.65</v>
      </c>
      <c r="J1892" s="300">
        <v>2.8299999999999999E-2</v>
      </c>
      <c r="K1892" s="59">
        <f t="shared" ref="K1892:K1903" si="631">I1892*J1892/12</f>
        <v>3506.4092662499993</v>
      </c>
      <c r="L1892" s="62">
        <f t="shared" si="623"/>
        <v>0</v>
      </c>
      <c r="M1892" t="s">
        <v>10</v>
      </c>
      <c r="O1892" s="3" t="str">
        <f t="shared" ref="O1892:O1903" si="632">LEFT(A1892,4)</f>
        <v>E341</v>
      </c>
      <c r="P1892" s="4"/>
      <c r="Q1892" s="245">
        <f t="shared" si="628"/>
        <v>0</v>
      </c>
      <c r="S1892" s="243"/>
      <c r="T1892" s="243"/>
      <c r="V1892" s="243"/>
      <c r="W1892" s="243"/>
      <c r="Y1892" s="243"/>
    </row>
    <row r="1893" spans="1:25" outlineLevel="2" x14ac:dyDescent="0.25">
      <c r="A1893" s="3" t="s">
        <v>290</v>
      </c>
      <c r="B1893" s="3" t="str">
        <f t="shared" si="629"/>
        <v>E3410 PRD Str/Impv, Whitehorn 2-3Cm-8</v>
      </c>
      <c r="C1893" s="3" t="s">
        <v>9</v>
      </c>
      <c r="D1893" s="3"/>
      <c r="E1893" s="256">
        <v>43708</v>
      </c>
      <c r="F1893" s="61">
        <v>1486816.65</v>
      </c>
      <c r="G1893" s="300">
        <v>2.8299999999999999E-2</v>
      </c>
      <c r="H1893" s="62">
        <v>3506.4100000000003</v>
      </c>
      <c r="I1893" s="276">
        <f t="shared" si="630"/>
        <v>1486816.65</v>
      </c>
      <c r="J1893" s="300">
        <v>2.8299999999999999E-2</v>
      </c>
      <c r="K1893" s="61">
        <f t="shared" si="631"/>
        <v>3506.4092662499993</v>
      </c>
      <c r="L1893" s="62">
        <f t="shared" si="623"/>
        <v>0</v>
      </c>
      <c r="M1893" t="s">
        <v>10</v>
      </c>
      <c r="O1893" s="3" t="str">
        <f t="shared" si="632"/>
        <v>E341</v>
      </c>
      <c r="P1893" s="4"/>
      <c r="Q1893" s="245">
        <f t="shared" si="628"/>
        <v>0</v>
      </c>
      <c r="S1893" s="243"/>
      <c r="T1893" s="243"/>
      <c r="V1893" s="243"/>
      <c r="W1893" s="243"/>
      <c r="Y1893" s="243"/>
    </row>
    <row r="1894" spans="1:25" outlineLevel="2" x14ac:dyDescent="0.25">
      <c r="A1894" s="3" t="s">
        <v>290</v>
      </c>
      <c r="B1894" s="3" t="str">
        <f t="shared" si="629"/>
        <v>E3410 PRD Str/Impv, Whitehorn 2-3Cm-9</v>
      </c>
      <c r="C1894" s="3" t="s">
        <v>9</v>
      </c>
      <c r="D1894" s="3"/>
      <c r="E1894" s="256">
        <v>43738</v>
      </c>
      <c r="F1894" s="61">
        <v>1486816.65</v>
      </c>
      <c r="G1894" s="300">
        <v>2.8299999999999999E-2</v>
      </c>
      <c r="H1894" s="62">
        <v>3506.4100000000003</v>
      </c>
      <c r="I1894" s="276">
        <f t="shared" si="630"/>
        <v>1486816.65</v>
      </c>
      <c r="J1894" s="300">
        <v>2.8299999999999999E-2</v>
      </c>
      <c r="K1894" s="61">
        <f t="shared" si="631"/>
        <v>3506.4092662499993</v>
      </c>
      <c r="L1894" s="62">
        <f t="shared" si="623"/>
        <v>0</v>
      </c>
      <c r="M1894" t="s">
        <v>10</v>
      </c>
      <c r="O1894" s="3" t="str">
        <f t="shared" si="632"/>
        <v>E341</v>
      </c>
      <c r="P1894" s="4"/>
      <c r="Q1894" s="245">
        <f t="shared" si="628"/>
        <v>0</v>
      </c>
      <c r="S1894" s="243"/>
      <c r="T1894" s="243"/>
      <c r="V1894" s="243"/>
      <c r="W1894" s="243"/>
      <c r="Y1894" s="243"/>
    </row>
    <row r="1895" spans="1:25" outlineLevel="2" x14ac:dyDescent="0.25">
      <c r="A1895" s="3" t="s">
        <v>290</v>
      </c>
      <c r="B1895" s="3" t="str">
        <f t="shared" si="629"/>
        <v>E3410 PRD Str/Impv, Whitehorn 2-3Cm-10</v>
      </c>
      <c r="C1895" s="3" t="s">
        <v>9</v>
      </c>
      <c r="D1895" s="3"/>
      <c r="E1895" s="256">
        <v>43769</v>
      </c>
      <c r="F1895" s="61">
        <v>1486816.65</v>
      </c>
      <c r="G1895" s="300">
        <v>2.8299999999999999E-2</v>
      </c>
      <c r="H1895" s="62">
        <v>3506.4100000000003</v>
      </c>
      <c r="I1895" s="276">
        <f t="shared" si="630"/>
        <v>1486816.65</v>
      </c>
      <c r="J1895" s="300">
        <v>2.8299999999999999E-2</v>
      </c>
      <c r="K1895" s="61">
        <f t="shared" si="631"/>
        <v>3506.4092662499993</v>
      </c>
      <c r="L1895" s="62">
        <f t="shared" si="623"/>
        <v>0</v>
      </c>
      <c r="M1895" t="s">
        <v>10</v>
      </c>
      <c r="O1895" s="3" t="str">
        <f t="shared" si="632"/>
        <v>E341</v>
      </c>
      <c r="P1895" s="4"/>
      <c r="Q1895" s="245">
        <f t="shared" si="628"/>
        <v>0</v>
      </c>
      <c r="S1895" s="243"/>
      <c r="T1895" s="243"/>
      <c r="V1895" s="243"/>
      <c r="W1895" s="243"/>
      <c r="Y1895" s="243"/>
    </row>
    <row r="1896" spans="1:25" outlineLevel="2" x14ac:dyDescent="0.25">
      <c r="A1896" s="3" t="s">
        <v>290</v>
      </c>
      <c r="B1896" s="3" t="str">
        <f t="shared" si="629"/>
        <v>E3410 PRD Str/Impv, Whitehorn 2-3Cm-11</v>
      </c>
      <c r="C1896" s="3" t="s">
        <v>9</v>
      </c>
      <c r="D1896" s="3"/>
      <c r="E1896" s="256">
        <v>43799</v>
      </c>
      <c r="F1896" s="61">
        <v>1486816.65</v>
      </c>
      <c r="G1896" s="300">
        <v>2.8299999999999999E-2</v>
      </c>
      <c r="H1896" s="62">
        <v>3506.4100000000003</v>
      </c>
      <c r="I1896" s="276">
        <f t="shared" si="630"/>
        <v>1486816.65</v>
      </c>
      <c r="J1896" s="300">
        <v>2.8299999999999999E-2</v>
      </c>
      <c r="K1896" s="61">
        <f t="shared" si="631"/>
        <v>3506.4092662499993</v>
      </c>
      <c r="L1896" s="62">
        <f t="shared" si="623"/>
        <v>0</v>
      </c>
      <c r="M1896" t="s">
        <v>10</v>
      </c>
      <c r="O1896" s="3" t="str">
        <f t="shared" si="632"/>
        <v>E341</v>
      </c>
      <c r="P1896" s="4"/>
      <c r="Q1896" s="245">
        <f t="shared" si="628"/>
        <v>0</v>
      </c>
      <c r="S1896" s="243"/>
      <c r="T1896" s="243"/>
      <c r="V1896" s="243"/>
      <c r="W1896" s="243"/>
      <c r="Y1896" s="243"/>
    </row>
    <row r="1897" spans="1:25" outlineLevel="2" x14ac:dyDescent="0.25">
      <c r="A1897" s="3" t="s">
        <v>290</v>
      </c>
      <c r="B1897" s="3" t="str">
        <f t="shared" si="629"/>
        <v>E3410 PRD Str/Impv, Whitehorn 2-3Cm-12</v>
      </c>
      <c r="C1897" s="3" t="s">
        <v>9</v>
      </c>
      <c r="D1897" s="3"/>
      <c r="E1897" s="256">
        <v>43830</v>
      </c>
      <c r="F1897" s="61">
        <v>1486816.65</v>
      </c>
      <c r="G1897" s="300">
        <v>2.8299999999999999E-2</v>
      </c>
      <c r="H1897" s="62">
        <v>3506.4100000000003</v>
      </c>
      <c r="I1897" s="276">
        <f t="shared" si="630"/>
        <v>1486816.65</v>
      </c>
      <c r="J1897" s="300">
        <v>2.8299999999999999E-2</v>
      </c>
      <c r="K1897" s="61">
        <f t="shared" si="631"/>
        <v>3506.4092662499993</v>
      </c>
      <c r="L1897" s="62">
        <f t="shared" si="623"/>
        <v>0</v>
      </c>
      <c r="M1897" t="s">
        <v>10</v>
      </c>
      <c r="O1897" s="3" t="str">
        <f t="shared" si="632"/>
        <v>E341</v>
      </c>
      <c r="P1897" s="4"/>
      <c r="Q1897" s="245">
        <f t="shared" si="628"/>
        <v>0</v>
      </c>
      <c r="S1897" s="243"/>
      <c r="T1897" s="243"/>
      <c r="V1897" s="243"/>
      <c r="W1897" s="243"/>
      <c r="Y1897" s="243"/>
    </row>
    <row r="1898" spans="1:25" outlineLevel="2" x14ac:dyDescent="0.25">
      <c r="A1898" s="3" t="s">
        <v>290</v>
      </c>
      <c r="B1898" s="3" t="str">
        <f t="shared" si="629"/>
        <v>E3410 PRD Str/Impv, Whitehorn 2-3Cm-1</v>
      </c>
      <c r="C1898" s="3" t="s">
        <v>9</v>
      </c>
      <c r="D1898" s="3"/>
      <c r="E1898" s="256">
        <v>43861</v>
      </c>
      <c r="F1898" s="61">
        <v>1486816.65</v>
      </c>
      <c r="G1898" s="300">
        <v>2.8299999999999999E-2</v>
      </c>
      <c r="H1898" s="62">
        <v>3506.4100000000003</v>
      </c>
      <c r="I1898" s="276">
        <f t="shared" si="630"/>
        <v>1486816.65</v>
      </c>
      <c r="J1898" s="300">
        <v>2.8299999999999999E-2</v>
      </c>
      <c r="K1898" s="61">
        <f t="shared" si="631"/>
        <v>3506.4092662499993</v>
      </c>
      <c r="L1898" s="62">
        <f t="shared" si="623"/>
        <v>0</v>
      </c>
      <c r="M1898" t="s">
        <v>10</v>
      </c>
      <c r="O1898" s="3" t="str">
        <f t="shared" si="632"/>
        <v>E341</v>
      </c>
      <c r="P1898" s="4"/>
      <c r="Q1898" s="245">
        <f t="shared" si="628"/>
        <v>0</v>
      </c>
      <c r="S1898" s="243"/>
      <c r="T1898" s="243"/>
      <c r="V1898" s="243"/>
      <c r="W1898" s="243"/>
      <c r="Y1898" s="243"/>
    </row>
    <row r="1899" spans="1:25" outlineLevel="2" x14ac:dyDescent="0.25">
      <c r="A1899" s="3" t="s">
        <v>290</v>
      </c>
      <c r="B1899" s="3" t="str">
        <f t="shared" si="629"/>
        <v>E3410 PRD Str/Impv, Whitehorn 2-3Cm-2</v>
      </c>
      <c r="C1899" s="3" t="s">
        <v>9</v>
      </c>
      <c r="D1899" s="3"/>
      <c r="E1899" s="256">
        <v>43889</v>
      </c>
      <c r="F1899" s="61">
        <v>1486816.65</v>
      </c>
      <c r="G1899" s="300">
        <v>2.8299999999999999E-2</v>
      </c>
      <c r="H1899" s="62">
        <v>3506.4100000000003</v>
      </c>
      <c r="I1899" s="276">
        <f t="shared" si="630"/>
        <v>1486816.65</v>
      </c>
      <c r="J1899" s="300">
        <v>2.8299999999999999E-2</v>
      </c>
      <c r="K1899" s="61">
        <f t="shared" si="631"/>
        <v>3506.4092662499993</v>
      </c>
      <c r="L1899" s="62">
        <f t="shared" si="623"/>
        <v>0</v>
      </c>
      <c r="M1899" t="s">
        <v>10</v>
      </c>
      <c r="O1899" s="3" t="str">
        <f t="shared" si="632"/>
        <v>E341</v>
      </c>
      <c r="P1899" s="4"/>
      <c r="Q1899" s="245">
        <f t="shared" si="628"/>
        <v>0</v>
      </c>
      <c r="S1899" s="243"/>
      <c r="T1899" s="243"/>
      <c r="V1899" s="243"/>
      <c r="W1899" s="243"/>
      <c r="Y1899" s="243"/>
    </row>
    <row r="1900" spans="1:25" outlineLevel="2" x14ac:dyDescent="0.25">
      <c r="A1900" s="3" t="s">
        <v>290</v>
      </c>
      <c r="B1900" s="3" t="str">
        <f t="shared" si="629"/>
        <v>E3410 PRD Str/Impv, Whitehorn 2-3Cm-3</v>
      </c>
      <c r="C1900" s="3" t="s">
        <v>9</v>
      </c>
      <c r="D1900" s="3"/>
      <c r="E1900" s="256">
        <v>43921</v>
      </c>
      <c r="F1900" s="61">
        <v>1486816.65</v>
      </c>
      <c r="G1900" s="300">
        <v>2.8299999999999999E-2</v>
      </c>
      <c r="H1900" s="62">
        <v>3506.4100000000003</v>
      </c>
      <c r="I1900" s="276">
        <f t="shared" si="630"/>
        <v>1486816.65</v>
      </c>
      <c r="J1900" s="300">
        <v>2.8299999999999999E-2</v>
      </c>
      <c r="K1900" s="61">
        <f t="shared" si="631"/>
        <v>3506.4092662499993</v>
      </c>
      <c r="L1900" s="62">
        <f t="shared" si="623"/>
        <v>0</v>
      </c>
      <c r="M1900" t="s">
        <v>10</v>
      </c>
      <c r="O1900" s="3" t="str">
        <f t="shared" si="632"/>
        <v>E341</v>
      </c>
      <c r="P1900" s="4"/>
      <c r="Q1900" s="245">
        <f t="shared" si="628"/>
        <v>0</v>
      </c>
      <c r="S1900" s="243"/>
      <c r="T1900" s="243"/>
      <c r="V1900" s="243"/>
      <c r="W1900" s="243"/>
      <c r="Y1900" s="243"/>
    </row>
    <row r="1901" spans="1:25" outlineLevel="2" x14ac:dyDescent="0.25">
      <c r="A1901" s="3" t="s">
        <v>290</v>
      </c>
      <c r="B1901" s="3" t="str">
        <f t="shared" si="629"/>
        <v>E3410 PRD Str/Impv, Whitehorn 2-3Cm-4</v>
      </c>
      <c r="C1901" s="3" t="s">
        <v>9</v>
      </c>
      <c r="D1901" s="3"/>
      <c r="E1901" s="256">
        <v>43951</v>
      </c>
      <c r="F1901" s="61">
        <v>1486816.65</v>
      </c>
      <c r="G1901" s="300">
        <v>2.8299999999999999E-2</v>
      </c>
      <c r="H1901" s="62">
        <v>3506.4100000000003</v>
      </c>
      <c r="I1901" s="276">
        <f t="shared" si="630"/>
        <v>1486816.65</v>
      </c>
      <c r="J1901" s="300">
        <v>2.8299999999999999E-2</v>
      </c>
      <c r="K1901" s="61">
        <f t="shared" si="631"/>
        <v>3506.4092662499993</v>
      </c>
      <c r="L1901" s="62">
        <f t="shared" si="623"/>
        <v>0</v>
      </c>
      <c r="M1901" t="s">
        <v>10</v>
      </c>
      <c r="O1901" s="3" t="str">
        <f t="shared" si="632"/>
        <v>E341</v>
      </c>
      <c r="P1901" s="4"/>
      <c r="Q1901" s="245">
        <f t="shared" si="628"/>
        <v>0</v>
      </c>
      <c r="S1901" s="243"/>
      <c r="T1901" s="243"/>
      <c r="V1901" s="243"/>
      <c r="W1901" s="243"/>
      <c r="Y1901" s="243"/>
    </row>
    <row r="1902" spans="1:25" outlineLevel="2" x14ac:dyDescent="0.25">
      <c r="A1902" s="3" t="s">
        <v>290</v>
      </c>
      <c r="B1902" s="3" t="str">
        <f t="shared" si="629"/>
        <v>E3410 PRD Str/Impv, Whitehorn 2-3Cm-5</v>
      </c>
      <c r="C1902" s="3" t="s">
        <v>9</v>
      </c>
      <c r="D1902" s="3"/>
      <c r="E1902" s="256">
        <v>43982</v>
      </c>
      <c r="F1902" s="61">
        <v>1486816.65</v>
      </c>
      <c r="G1902" s="300">
        <v>2.8299999999999999E-2</v>
      </c>
      <c r="H1902" s="62">
        <v>3506.4100000000003</v>
      </c>
      <c r="I1902" s="276">
        <f t="shared" si="630"/>
        <v>1486816.65</v>
      </c>
      <c r="J1902" s="300">
        <v>2.8299999999999999E-2</v>
      </c>
      <c r="K1902" s="61">
        <f t="shared" si="631"/>
        <v>3506.4092662499993</v>
      </c>
      <c r="L1902" s="62">
        <f t="shared" si="623"/>
        <v>0</v>
      </c>
      <c r="M1902" t="s">
        <v>10</v>
      </c>
      <c r="O1902" s="3" t="str">
        <f t="shared" si="632"/>
        <v>E341</v>
      </c>
      <c r="P1902" s="4"/>
      <c r="Q1902" s="245">
        <f t="shared" si="628"/>
        <v>0</v>
      </c>
      <c r="S1902" s="243"/>
      <c r="T1902" s="243"/>
      <c r="V1902" s="243"/>
      <c r="W1902" s="243"/>
      <c r="Y1902" s="243"/>
    </row>
    <row r="1903" spans="1:25" outlineLevel="2" x14ac:dyDescent="0.25">
      <c r="A1903" s="3" t="s">
        <v>290</v>
      </c>
      <c r="B1903" s="3" t="str">
        <f t="shared" si="629"/>
        <v>E3410 PRD Str/Impv, Whitehorn 2-3Cm-6</v>
      </c>
      <c r="C1903" s="3" t="s">
        <v>9</v>
      </c>
      <c r="D1903" s="3"/>
      <c r="E1903" s="256">
        <v>44012</v>
      </c>
      <c r="F1903" s="61">
        <v>1486816.65</v>
      </c>
      <c r="G1903" s="300">
        <v>2.8299999999999999E-2</v>
      </c>
      <c r="H1903" s="62">
        <v>3506.4100000000003</v>
      </c>
      <c r="I1903" s="276">
        <f t="shared" si="630"/>
        <v>1486816.65</v>
      </c>
      <c r="J1903" s="300">
        <v>2.8299999999999999E-2</v>
      </c>
      <c r="K1903" s="61">
        <f t="shared" si="631"/>
        <v>3506.4092662499993</v>
      </c>
      <c r="L1903" s="62">
        <f t="shared" si="623"/>
        <v>0</v>
      </c>
      <c r="M1903" t="s">
        <v>10</v>
      </c>
      <c r="O1903" s="3" t="str">
        <f t="shared" si="632"/>
        <v>E341</v>
      </c>
      <c r="P1903" s="4"/>
      <c r="Q1903" s="245">
        <f t="shared" si="628"/>
        <v>1486816.65</v>
      </c>
      <c r="S1903" s="243">
        <f>AVERAGE(F1892:F1903)-F1903</f>
        <v>0</v>
      </c>
      <c r="T1903" s="243">
        <f>AVERAGE(I1892:I1903)-I1903</f>
        <v>0</v>
      </c>
      <c r="V1903" s="243"/>
      <c r="W1903" s="243"/>
      <c r="Y1903" s="243"/>
    </row>
    <row r="1904" spans="1:25" ht="15.75" outlineLevel="1" thickBot="1" x14ac:dyDescent="0.3">
      <c r="A1904" s="5" t="s">
        <v>291</v>
      </c>
      <c r="C1904" s="14" t="s">
        <v>264</v>
      </c>
      <c r="E1904" s="255" t="s">
        <v>5</v>
      </c>
      <c r="F1904" s="8"/>
      <c r="G1904" s="299"/>
      <c r="H1904" s="264">
        <f>SUBTOTAL(9,H1892:H1903)</f>
        <v>42076.920000000013</v>
      </c>
      <c r="I1904" s="275"/>
      <c r="J1904" s="299"/>
      <c r="K1904" s="25">
        <f>SUBTOTAL(9,K1892:K1903)</f>
        <v>42076.911194999993</v>
      </c>
      <c r="L1904" s="264">
        <f>SUBTOTAL(9,L1892:L1903)</f>
        <v>0</v>
      </c>
      <c r="O1904" s="3" t="str">
        <f>LEFT(A1904,5)</f>
        <v>E3410</v>
      </c>
      <c r="P1904" s="4">
        <f>-L1904</f>
        <v>0</v>
      </c>
      <c r="Q1904" s="245">
        <f t="shared" si="628"/>
        <v>0</v>
      </c>
      <c r="S1904" s="243"/>
    </row>
    <row r="1905" spans="1:25" ht="15.75" outlineLevel="2" thickTop="1" x14ac:dyDescent="0.25">
      <c r="A1905" s="3" t="s">
        <v>292</v>
      </c>
      <c r="B1905" s="3" t="str">
        <f t="shared" ref="B1905:B1916" si="633">CONCATENATE(A1905,"-",MONTH(E1905))</f>
        <v>E34101 PRD Str/Impv, Hopkins Ridge-7</v>
      </c>
      <c r="C1905" s="3" t="s">
        <v>9</v>
      </c>
      <c r="D1905" s="3"/>
      <c r="E1905" s="256">
        <v>43676</v>
      </c>
      <c r="F1905" s="61">
        <v>3413471.97</v>
      </c>
      <c r="G1905" s="300">
        <v>6.88E-2</v>
      </c>
      <c r="H1905" s="62">
        <v>19570.57</v>
      </c>
      <c r="I1905" s="276">
        <f t="shared" ref="I1905:I1916" si="634">VLOOKUP(CONCATENATE(A1905,"-6"),$B$8:$F$2996,5,FALSE)</f>
        <v>3413471.97</v>
      </c>
      <c r="J1905" s="300">
        <v>6.88E-2</v>
      </c>
      <c r="K1905" s="59">
        <f t="shared" ref="K1905:K1916" si="635">I1905*J1905/12</f>
        <v>19570.572628000002</v>
      </c>
      <c r="L1905" s="62">
        <f t="shared" si="623"/>
        <v>0</v>
      </c>
      <c r="M1905" t="s">
        <v>10</v>
      </c>
      <c r="O1905" s="3" t="str">
        <f t="shared" ref="O1905:O1916" si="636">LEFT(A1905,4)</f>
        <v>E341</v>
      </c>
      <c r="P1905" s="4"/>
      <c r="Q1905" s="245">
        <f t="shared" si="628"/>
        <v>0</v>
      </c>
      <c r="S1905" s="243"/>
      <c r="T1905" s="243"/>
      <c r="V1905" s="243"/>
      <c r="W1905" s="243"/>
      <c r="Y1905" s="243"/>
    </row>
    <row r="1906" spans="1:25" outlineLevel="2" x14ac:dyDescent="0.25">
      <c r="A1906" s="3" t="s">
        <v>292</v>
      </c>
      <c r="B1906" s="3" t="str">
        <f t="shared" si="633"/>
        <v>E34101 PRD Str/Impv, Hopkins Ridge-8</v>
      </c>
      <c r="C1906" s="3" t="s">
        <v>9</v>
      </c>
      <c r="D1906" s="3"/>
      <c r="E1906" s="256">
        <v>43708</v>
      </c>
      <c r="F1906" s="61">
        <v>3413471.97</v>
      </c>
      <c r="G1906" s="300">
        <v>6.88E-2</v>
      </c>
      <c r="H1906" s="62">
        <v>19570.57</v>
      </c>
      <c r="I1906" s="276">
        <f t="shared" si="634"/>
        <v>3413471.97</v>
      </c>
      <c r="J1906" s="300">
        <v>6.88E-2</v>
      </c>
      <c r="K1906" s="61">
        <f t="shared" si="635"/>
        <v>19570.572628000002</v>
      </c>
      <c r="L1906" s="62">
        <f t="shared" si="623"/>
        <v>0</v>
      </c>
      <c r="M1906" t="s">
        <v>10</v>
      </c>
      <c r="O1906" s="3" t="str">
        <f t="shared" si="636"/>
        <v>E341</v>
      </c>
      <c r="P1906" s="4"/>
      <c r="Q1906" s="245">
        <f t="shared" si="628"/>
        <v>0</v>
      </c>
      <c r="S1906" s="243"/>
      <c r="T1906" s="243"/>
      <c r="V1906" s="243"/>
      <c r="W1906" s="243"/>
      <c r="Y1906" s="243"/>
    </row>
    <row r="1907" spans="1:25" outlineLevel="2" x14ac:dyDescent="0.25">
      <c r="A1907" s="3" t="s">
        <v>292</v>
      </c>
      <c r="B1907" s="3" t="str">
        <f t="shared" si="633"/>
        <v>E34101 PRD Str/Impv, Hopkins Ridge-9</v>
      </c>
      <c r="C1907" s="3" t="s">
        <v>9</v>
      </c>
      <c r="D1907" s="3"/>
      <c r="E1907" s="256">
        <v>43738</v>
      </c>
      <c r="F1907" s="61">
        <v>3413471.97</v>
      </c>
      <c r="G1907" s="300">
        <v>6.88E-2</v>
      </c>
      <c r="H1907" s="62">
        <v>19570.57</v>
      </c>
      <c r="I1907" s="276">
        <f t="shared" si="634"/>
        <v>3413471.97</v>
      </c>
      <c r="J1907" s="300">
        <v>6.88E-2</v>
      </c>
      <c r="K1907" s="61">
        <f t="shared" si="635"/>
        <v>19570.572628000002</v>
      </c>
      <c r="L1907" s="62">
        <f t="shared" si="623"/>
        <v>0</v>
      </c>
      <c r="M1907" t="s">
        <v>10</v>
      </c>
      <c r="O1907" s="3" t="str">
        <f t="shared" si="636"/>
        <v>E341</v>
      </c>
      <c r="P1907" s="4"/>
      <c r="Q1907" s="245">
        <f t="shared" si="628"/>
        <v>0</v>
      </c>
      <c r="S1907" s="243"/>
      <c r="T1907" s="243"/>
      <c r="V1907" s="243"/>
      <c r="W1907" s="243"/>
      <c r="Y1907" s="243"/>
    </row>
    <row r="1908" spans="1:25" outlineLevel="2" x14ac:dyDescent="0.25">
      <c r="A1908" s="3" t="s">
        <v>292</v>
      </c>
      <c r="B1908" s="3" t="str">
        <f t="shared" si="633"/>
        <v>E34101 PRD Str/Impv, Hopkins Ridge-10</v>
      </c>
      <c r="C1908" s="3" t="s">
        <v>9</v>
      </c>
      <c r="D1908" s="3"/>
      <c r="E1908" s="256">
        <v>43769</v>
      </c>
      <c r="F1908" s="61">
        <v>3413471.97</v>
      </c>
      <c r="G1908" s="300">
        <v>6.88E-2</v>
      </c>
      <c r="H1908" s="62">
        <v>19570.57</v>
      </c>
      <c r="I1908" s="276">
        <f t="shared" si="634"/>
        <v>3413471.97</v>
      </c>
      <c r="J1908" s="300">
        <v>6.88E-2</v>
      </c>
      <c r="K1908" s="61">
        <f t="shared" si="635"/>
        <v>19570.572628000002</v>
      </c>
      <c r="L1908" s="62">
        <f t="shared" si="623"/>
        <v>0</v>
      </c>
      <c r="M1908" t="s">
        <v>10</v>
      </c>
      <c r="O1908" s="3" t="str">
        <f t="shared" si="636"/>
        <v>E341</v>
      </c>
      <c r="P1908" s="4"/>
      <c r="Q1908" s="245">
        <f t="shared" si="628"/>
        <v>0</v>
      </c>
      <c r="S1908" s="243"/>
      <c r="T1908" s="243"/>
      <c r="V1908" s="243"/>
      <c r="W1908" s="243"/>
      <c r="Y1908" s="243"/>
    </row>
    <row r="1909" spans="1:25" outlineLevel="2" x14ac:dyDescent="0.25">
      <c r="A1909" s="3" t="s">
        <v>292</v>
      </c>
      <c r="B1909" s="3" t="str">
        <f t="shared" si="633"/>
        <v>E34101 PRD Str/Impv, Hopkins Ridge-11</v>
      </c>
      <c r="C1909" s="3" t="s">
        <v>9</v>
      </c>
      <c r="D1909" s="3"/>
      <c r="E1909" s="256">
        <v>43799</v>
      </c>
      <c r="F1909" s="61">
        <v>3413471.97</v>
      </c>
      <c r="G1909" s="300">
        <v>6.88E-2</v>
      </c>
      <c r="H1909" s="62">
        <v>19570.57</v>
      </c>
      <c r="I1909" s="276">
        <f t="shared" si="634"/>
        <v>3413471.97</v>
      </c>
      <c r="J1909" s="300">
        <v>6.88E-2</v>
      </c>
      <c r="K1909" s="61">
        <f t="shared" si="635"/>
        <v>19570.572628000002</v>
      </c>
      <c r="L1909" s="62">
        <f t="shared" si="623"/>
        <v>0</v>
      </c>
      <c r="M1909" t="s">
        <v>10</v>
      </c>
      <c r="O1909" s="3" t="str">
        <f t="shared" si="636"/>
        <v>E341</v>
      </c>
      <c r="P1909" s="4"/>
      <c r="Q1909" s="245">
        <f t="shared" si="628"/>
        <v>0</v>
      </c>
      <c r="S1909" s="243"/>
      <c r="T1909" s="243"/>
      <c r="V1909" s="243"/>
      <c r="W1909" s="243"/>
      <c r="Y1909" s="243"/>
    </row>
    <row r="1910" spans="1:25" outlineLevel="2" x14ac:dyDescent="0.25">
      <c r="A1910" s="3" t="s">
        <v>292</v>
      </c>
      <c r="B1910" s="3" t="str">
        <f t="shared" si="633"/>
        <v>E34101 PRD Str/Impv, Hopkins Ridge-12</v>
      </c>
      <c r="C1910" s="3" t="s">
        <v>9</v>
      </c>
      <c r="D1910" s="3"/>
      <c r="E1910" s="256">
        <v>43830</v>
      </c>
      <c r="F1910" s="61">
        <v>3413471.97</v>
      </c>
      <c r="G1910" s="300">
        <v>6.88E-2</v>
      </c>
      <c r="H1910" s="62">
        <v>19570.57</v>
      </c>
      <c r="I1910" s="276">
        <f t="shared" si="634"/>
        <v>3413471.97</v>
      </c>
      <c r="J1910" s="300">
        <v>6.88E-2</v>
      </c>
      <c r="K1910" s="61">
        <f t="shared" si="635"/>
        <v>19570.572628000002</v>
      </c>
      <c r="L1910" s="62">
        <f t="shared" si="623"/>
        <v>0</v>
      </c>
      <c r="M1910" t="s">
        <v>10</v>
      </c>
      <c r="O1910" s="3" t="str">
        <f t="shared" si="636"/>
        <v>E341</v>
      </c>
      <c r="P1910" s="4"/>
      <c r="Q1910" s="245">
        <f t="shared" si="628"/>
        <v>0</v>
      </c>
      <c r="S1910" s="243"/>
      <c r="T1910" s="243"/>
      <c r="V1910" s="243"/>
      <c r="W1910" s="243"/>
      <c r="Y1910" s="243"/>
    </row>
    <row r="1911" spans="1:25" outlineLevel="2" x14ac:dyDescent="0.25">
      <c r="A1911" s="3" t="s">
        <v>292</v>
      </c>
      <c r="B1911" s="3" t="str">
        <f t="shared" si="633"/>
        <v>E34101 PRD Str/Impv, Hopkins Ridge-1</v>
      </c>
      <c r="C1911" s="3" t="s">
        <v>9</v>
      </c>
      <c r="D1911" s="3"/>
      <c r="E1911" s="256">
        <v>43861</v>
      </c>
      <c r="F1911" s="61">
        <v>3413471.97</v>
      </c>
      <c r="G1911" s="300">
        <v>6.88E-2</v>
      </c>
      <c r="H1911" s="62">
        <v>19570.57</v>
      </c>
      <c r="I1911" s="276">
        <f t="shared" si="634"/>
        <v>3413471.97</v>
      </c>
      <c r="J1911" s="300">
        <v>6.88E-2</v>
      </c>
      <c r="K1911" s="61">
        <f t="shared" si="635"/>
        <v>19570.572628000002</v>
      </c>
      <c r="L1911" s="62">
        <f t="shared" si="623"/>
        <v>0</v>
      </c>
      <c r="M1911" t="s">
        <v>10</v>
      </c>
      <c r="O1911" s="3" t="str">
        <f t="shared" si="636"/>
        <v>E341</v>
      </c>
      <c r="P1911" s="4"/>
      <c r="Q1911" s="245">
        <f t="shared" si="628"/>
        <v>0</v>
      </c>
      <c r="S1911" s="243"/>
      <c r="T1911" s="243"/>
      <c r="V1911" s="243"/>
      <c r="W1911" s="243"/>
      <c r="Y1911" s="243"/>
    </row>
    <row r="1912" spans="1:25" outlineLevel="2" x14ac:dyDescent="0.25">
      <c r="A1912" s="3" t="s">
        <v>292</v>
      </c>
      <c r="B1912" s="3" t="str">
        <f t="shared" si="633"/>
        <v>E34101 PRD Str/Impv, Hopkins Ridge-2</v>
      </c>
      <c r="C1912" s="3" t="s">
        <v>9</v>
      </c>
      <c r="D1912" s="3"/>
      <c r="E1912" s="256">
        <v>43889</v>
      </c>
      <c r="F1912" s="61">
        <v>3413471.97</v>
      </c>
      <c r="G1912" s="300">
        <v>6.88E-2</v>
      </c>
      <c r="H1912" s="62">
        <v>19570.57</v>
      </c>
      <c r="I1912" s="276">
        <f t="shared" si="634"/>
        <v>3413471.97</v>
      </c>
      <c r="J1912" s="300">
        <v>6.88E-2</v>
      </c>
      <c r="K1912" s="61">
        <f t="shared" si="635"/>
        <v>19570.572628000002</v>
      </c>
      <c r="L1912" s="62">
        <f t="shared" si="623"/>
        <v>0</v>
      </c>
      <c r="M1912" t="s">
        <v>10</v>
      </c>
      <c r="O1912" s="3" t="str">
        <f t="shared" si="636"/>
        <v>E341</v>
      </c>
      <c r="P1912" s="4"/>
      <c r="Q1912" s="245">
        <f t="shared" si="628"/>
        <v>0</v>
      </c>
      <c r="S1912" s="243"/>
      <c r="T1912" s="243"/>
      <c r="V1912" s="243"/>
      <c r="W1912" s="243"/>
      <c r="Y1912" s="243"/>
    </row>
    <row r="1913" spans="1:25" outlineLevel="2" x14ac:dyDescent="0.25">
      <c r="A1913" s="3" t="s">
        <v>292</v>
      </c>
      <c r="B1913" s="3" t="str">
        <f t="shared" si="633"/>
        <v>E34101 PRD Str/Impv, Hopkins Ridge-3</v>
      </c>
      <c r="C1913" s="3" t="s">
        <v>9</v>
      </c>
      <c r="D1913" s="3"/>
      <c r="E1913" s="256">
        <v>43921</v>
      </c>
      <c r="F1913" s="61">
        <v>3413471.97</v>
      </c>
      <c r="G1913" s="300">
        <v>6.88E-2</v>
      </c>
      <c r="H1913" s="62">
        <v>19570.57</v>
      </c>
      <c r="I1913" s="276">
        <f t="shared" si="634"/>
        <v>3413471.97</v>
      </c>
      <c r="J1913" s="300">
        <v>6.88E-2</v>
      </c>
      <c r="K1913" s="61">
        <f t="shared" si="635"/>
        <v>19570.572628000002</v>
      </c>
      <c r="L1913" s="62">
        <f t="shared" si="623"/>
        <v>0</v>
      </c>
      <c r="M1913" t="s">
        <v>10</v>
      </c>
      <c r="O1913" s="3" t="str">
        <f t="shared" si="636"/>
        <v>E341</v>
      </c>
      <c r="P1913" s="4"/>
      <c r="Q1913" s="245">
        <f t="shared" si="628"/>
        <v>0</v>
      </c>
      <c r="S1913" s="243"/>
      <c r="T1913" s="243"/>
      <c r="V1913" s="243"/>
      <c r="W1913" s="243"/>
      <c r="Y1913" s="243"/>
    </row>
    <row r="1914" spans="1:25" outlineLevel="2" x14ac:dyDescent="0.25">
      <c r="A1914" s="3" t="s">
        <v>292</v>
      </c>
      <c r="B1914" s="3" t="str">
        <f t="shared" si="633"/>
        <v>E34101 PRD Str/Impv, Hopkins Ridge-4</v>
      </c>
      <c r="C1914" s="3" t="s">
        <v>9</v>
      </c>
      <c r="D1914" s="3"/>
      <c r="E1914" s="256">
        <v>43951</v>
      </c>
      <c r="F1914" s="61">
        <v>3413471.97</v>
      </c>
      <c r="G1914" s="300">
        <v>6.88E-2</v>
      </c>
      <c r="H1914" s="62">
        <v>19570.57</v>
      </c>
      <c r="I1914" s="276">
        <f t="shared" si="634"/>
        <v>3413471.97</v>
      </c>
      <c r="J1914" s="300">
        <v>6.88E-2</v>
      </c>
      <c r="K1914" s="61">
        <f t="shared" si="635"/>
        <v>19570.572628000002</v>
      </c>
      <c r="L1914" s="62">
        <f t="shared" si="623"/>
        <v>0</v>
      </c>
      <c r="M1914" t="s">
        <v>10</v>
      </c>
      <c r="O1914" s="3" t="str">
        <f t="shared" si="636"/>
        <v>E341</v>
      </c>
      <c r="P1914" s="4"/>
      <c r="Q1914" s="245">
        <f t="shared" si="628"/>
        <v>0</v>
      </c>
      <c r="S1914" s="243"/>
      <c r="T1914" s="243"/>
      <c r="V1914" s="243"/>
      <c r="W1914" s="243"/>
      <c r="Y1914" s="243"/>
    </row>
    <row r="1915" spans="1:25" outlineLevel="2" x14ac:dyDescent="0.25">
      <c r="A1915" s="3" t="s">
        <v>292</v>
      </c>
      <c r="B1915" s="3" t="str">
        <f t="shared" si="633"/>
        <v>E34101 PRD Str/Impv, Hopkins Ridge-5</v>
      </c>
      <c r="C1915" s="3" t="s">
        <v>9</v>
      </c>
      <c r="D1915" s="3"/>
      <c r="E1915" s="256">
        <v>43982</v>
      </c>
      <c r="F1915" s="61">
        <v>3413471.97</v>
      </c>
      <c r="G1915" s="300">
        <v>6.88E-2</v>
      </c>
      <c r="H1915" s="62">
        <v>19570.57</v>
      </c>
      <c r="I1915" s="276">
        <f t="shared" si="634"/>
        <v>3413471.97</v>
      </c>
      <c r="J1915" s="300">
        <v>6.88E-2</v>
      </c>
      <c r="K1915" s="61">
        <f t="shared" si="635"/>
        <v>19570.572628000002</v>
      </c>
      <c r="L1915" s="62">
        <f t="shared" si="623"/>
        <v>0</v>
      </c>
      <c r="M1915" t="s">
        <v>10</v>
      </c>
      <c r="O1915" s="3" t="str">
        <f t="shared" si="636"/>
        <v>E341</v>
      </c>
      <c r="P1915" s="4"/>
      <c r="Q1915" s="245">
        <f t="shared" si="628"/>
        <v>0</v>
      </c>
      <c r="S1915" s="243"/>
      <c r="T1915" s="243"/>
      <c r="V1915" s="243"/>
      <c r="W1915" s="243"/>
      <c r="Y1915" s="243"/>
    </row>
    <row r="1916" spans="1:25" outlineLevel="2" x14ac:dyDescent="0.25">
      <c r="A1916" s="3" t="s">
        <v>292</v>
      </c>
      <c r="B1916" s="3" t="str">
        <f t="shared" si="633"/>
        <v>E34101 PRD Str/Impv, Hopkins Ridge-6</v>
      </c>
      <c r="C1916" s="3" t="s">
        <v>9</v>
      </c>
      <c r="D1916" s="3"/>
      <c r="E1916" s="256">
        <v>44012</v>
      </c>
      <c r="F1916" s="61">
        <v>3413471.97</v>
      </c>
      <c r="G1916" s="300">
        <v>6.88E-2</v>
      </c>
      <c r="H1916" s="62">
        <v>19570.57</v>
      </c>
      <c r="I1916" s="276">
        <f t="shared" si="634"/>
        <v>3413471.97</v>
      </c>
      <c r="J1916" s="300">
        <v>6.88E-2</v>
      </c>
      <c r="K1916" s="61">
        <f t="shared" si="635"/>
        <v>19570.572628000002</v>
      </c>
      <c r="L1916" s="62">
        <f t="shared" si="623"/>
        <v>0</v>
      </c>
      <c r="M1916" t="s">
        <v>10</v>
      </c>
      <c r="O1916" s="3" t="str">
        <f t="shared" si="636"/>
        <v>E341</v>
      </c>
      <c r="P1916" s="4"/>
      <c r="Q1916" s="245">
        <f t="shared" si="628"/>
        <v>3413471.97</v>
      </c>
      <c r="S1916" s="243">
        <f>AVERAGE(F1905:F1916)-F1916</f>
        <v>0</v>
      </c>
      <c r="T1916" s="243">
        <f>AVERAGE(I1905:I1916)-I1916</f>
        <v>0</v>
      </c>
      <c r="V1916" s="243"/>
      <c r="W1916" s="243"/>
      <c r="Y1916" s="243"/>
    </row>
    <row r="1917" spans="1:25" ht="15.75" outlineLevel="1" thickBot="1" x14ac:dyDescent="0.3">
      <c r="A1917" s="5" t="s">
        <v>293</v>
      </c>
      <c r="C1917" s="14" t="s">
        <v>264</v>
      </c>
      <c r="E1917" s="255" t="s">
        <v>5</v>
      </c>
      <c r="F1917" s="8"/>
      <c r="G1917" s="299"/>
      <c r="H1917" s="264">
        <f>SUBTOTAL(9,H1905:H1916)</f>
        <v>234846.84000000005</v>
      </c>
      <c r="I1917" s="275"/>
      <c r="J1917" s="299"/>
      <c r="K1917" s="25">
        <f>SUBTOTAL(9,K1905:K1916)</f>
        <v>234846.87153599996</v>
      </c>
      <c r="L1917" s="264">
        <f>SUBTOTAL(9,L1905:L1916)</f>
        <v>0</v>
      </c>
      <c r="O1917" s="3" t="str">
        <f>LEFT(A1917,5)</f>
        <v>E3410</v>
      </c>
      <c r="P1917" s="4">
        <f>-L1917</f>
        <v>0</v>
      </c>
      <c r="Q1917" s="245">
        <f t="shared" si="628"/>
        <v>0</v>
      </c>
      <c r="S1917" s="243"/>
    </row>
    <row r="1918" spans="1:25" ht="15.75" outlineLevel="2" thickTop="1" x14ac:dyDescent="0.25">
      <c r="A1918" s="3" t="s">
        <v>294</v>
      </c>
      <c r="B1918" s="3" t="str">
        <f t="shared" ref="B1918:B1929" si="637">CONCATENATE(A1918,"-",MONTH(E1918))</f>
        <v>E34101 PRD Str/Impv, LSR-7</v>
      </c>
      <c r="C1918" s="3" t="s">
        <v>9</v>
      </c>
      <c r="D1918" s="3"/>
      <c r="E1918" s="256">
        <v>43676</v>
      </c>
      <c r="F1918" s="61">
        <v>31393616.66</v>
      </c>
      <c r="G1918" s="300">
        <v>4.3699999999999996E-2</v>
      </c>
      <c r="H1918" s="62">
        <v>113993.01</v>
      </c>
      <c r="I1918" s="276">
        <f t="shared" ref="I1918:I1929" si="638">VLOOKUP(CONCATENATE(A1918,"-6"),$B$8:$F$2996,5,FALSE)</f>
        <v>31393624.359999999</v>
      </c>
      <c r="J1918" s="300">
        <v>4.3699999999999996E-2</v>
      </c>
      <c r="K1918" s="59">
        <f t="shared" ref="K1918:K1929" si="639">I1918*J1918/12</f>
        <v>114325.11537766666</v>
      </c>
      <c r="L1918" s="62">
        <f t="shared" si="623"/>
        <v>332.11</v>
      </c>
      <c r="M1918" t="s">
        <v>10</v>
      </c>
      <c r="N1918" t="s">
        <v>10</v>
      </c>
      <c r="O1918" s="3" t="str">
        <f t="shared" ref="O1918:O1929" si="640">LEFT(A1918,4)</f>
        <v>E341</v>
      </c>
      <c r="P1918" s="4"/>
      <c r="Q1918" s="245">
        <f t="shared" si="628"/>
        <v>0</v>
      </c>
      <c r="S1918" s="243"/>
      <c r="T1918" s="243"/>
      <c r="V1918" s="243"/>
      <c r="W1918" s="243"/>
      <c r="Y1918" s="243"/>
    </row>
    <row r="1919" spans="1:25" outlineLevel="2" x14ac:dyDescent="0.25">
      <c r="A1919" s="3" t="s">
        <v>294</v>
      </c>
      <c r="B1919" s="3" t="str">
        <f t="shared" si="637"/>
        <v>E34101 PRD Str/Impv, LSR-8</v>
      </c>
      <c r="C1919" s="3" t="s">
        <v>9</v>
      </c>
      <c r="D1919" s="3"/>
      <c r="E1919" s="256">
        <v>43708</v>
      </c>
      <c r="F1919" s="61">
        <v>31393616.66</v>
      </c>
      <c r="G1919" s="300">
        <v>4.3699999999999996E-2</v>
      </c>
      <c r="H1919" s="62">
        <v>113992.68000000001</v>
      </c>
      <c r="I1919" s="276">
        <f t="shared" si="638"/>
        <v>31393624.359999999</v>
      </c>
      <c r="J1919" s="300">
        <v>4.3699999999999996E-2</v>
      </c>
      <c r="K1919" s="61">
        <f t="shared" si="639"/>
        <v>114325.11537766666</v>
      </c>
      <c r="L1919" s="62">
        <f t="shared" si="623"/>
        <v>332.44</v>
      </c>
      <c r="M1919" t="s">
        <v>10</v>
      </c>
      <c r="N1919" t="s">
        <v>10</v>
      </c>
      <c r="O1919" s="3" t="str">
        <f t="shared" si="640"/>
        <v>E341</v>
      </c>
      <c r="P1919" s="4"/>
      <c r="Q1919" s="245">
        <f t="shared" si="628"/>
        <v>0</v>
      </c>
      <c r="S1919" s="243"/>
      <c r="T1919" s="243"/>
      <c r="V1919" s="243"/>
      <c r="W1919" s="243"/>
      <c r="Y1919" s="243"/>
    </row>
    <row r="1920" spans="1:25" outlineLevel="2" x14ac:dyDescent="0.25">
      <c r="A1920" s="3" t="s">
        <v>294</v>
      </c>
      <c r="B1920" s="3" t="str">
        <f t="shared" si="637"/>
        <v>E34101 PRD Str/Impv, LSR-9</v>
      </c>
      <c r="C1920" s="3" t="s">
        <v>9</v>
      </c>
      <c r="D1920" s="3"/>
      <c r="E1920" s="256">
        <v>43738</v>
      </c>
      <c r="F1920" s="61">
        <v>31393616.66</v>
      </c>
      <c r="G1920" s="300">
        <v>4.3699999999999996E-2</v>
      </c>
      <c r="H1920" s="62">
        <v>113992.36</v>
      </c>
      <c r="I1920" s="276">
        <f t="shared" si="638"/>
        <v>31393624.359999999</v>
      </c>
      <c r="J1920" s="300">
        <v>4.3699999999999996E-2</v>
      </c>
      <c r="K1920" s="61">
        <f t="shared" si="639"/>
        <v>114325.11537766666</v>
      </c>
      <c r="L1920" s="62">
        <f t="shared" si="623"/>
        <v>332.76</v>
      </c>
      <c r="M1920" t="s">
        <v>10</v>
      </c>
      <c r="N1920" t="s">
        <v>10</v>
      </c>
      <c r="O1920" s="3" t="str">
        <f t="shared" si="640"/>
        <v>E341</v>
      </c>
      <c r="P1920" s="4"/>
      <c r="Q1920" s="245">
        <f t="shared" si="628"/>
        <v>0</v>
      </c>
      <c r="S1920" s="243"/>
      <c r="T1920" s="243"/>
      <c r="V1920" s="243"/>
      <c r="W1920" s="243"/>
      <c r="Y1920" s="243"/>
    </row>
    <row r="1921" spans="1:25" outlineLevel="2" x14ac:dyDescent="0.25">
      <c r="A1921" s="3" t="s">
        <v>294</v>
      </c>
      <c r="B1921" s="3" t="str">
        <f t="shared" si="637"/>
        <v>E34101 PRD Str/Impv, LSR-10</v>
      </c>
      <c r="C1921" s="3" t="s">
        <v>9</v>
      </c>
      <c r="D1921" s="3"/>
      <c r="E1921" s="256">
        <v>43769</v>
      </c>
      <c r="F1921" s="61">
        <v>31393616.66</v>
      </c>
      <c r="G1921" s="300">
        <v>4.3699999999999996E-2</v>
      </c>
      <c r="H1921" s="62">
        <v>113992.05</v>
      </c>
      <c r="I1921" s="276">
        <f t="shared" si="638"/>
        <v>31393624.359999999</v>
      </c>
      <c r="J1921" s="300">
        <v>4.3699999999999996E-2</v>
      </c>
      <c r="K1921" s="61">
        <f t="shared" si="639"/>
        <v>114325.11537766666</v>
      </c>
      <c r="L1921" s="62">
        <f t="shared" si="623"/>
        <v>333.07</v>
      </c>
      <c r="M1921" t="s">
        <v>10</v>
      </c>
      <c r="N1921" t="s">
        <v>10</v>
      </c>
      <c r="O1921" s="3" t="str">
        <f t="shared" si="640"/>
        <v>E341</v>
      </c>
      <c r="P1921" s="4"/>
      <c r="Q1921" s="245">
        <f t="shared" si="628"/>
        <v>0</v>
      </c>
      <c r="S1921" s="243"/>
      <c r="T1921" s="243"/>
      <c r="V1921" s="243"/>
      <c r="W1921" s="243"/>
      <c r="Y1921" s="243"/>
    </row>
    <row r="1922" spans="1:25" outlineLevel="2" x14ac:dyDescent="0.25">
      <c r="A1922" s="3" t="s">
        <v>294</v>
      </c>
      <c r="B1922" s="3" t="str">
        <f t="shared" si="637"/>
        <v>E34101 PRD Str/Impv, LSR-11</v>
      </c>
      <c r="C1922" s="3" t="s">
        <v>9</v>
      </c>
      <c r="D1922" s="3"/>
      <c r="E1922" s="256">
        <v>43799</v>
      </c>
      <c r="F1922" s="61">
        <v>31393616.66</v>
      </c>
      <c r="G1922" s="300">
        <v>4.3699999999999996E-2</v>
      </c>
      <c r="H1922" s="62">
        <v>113991.72</v>
      </c>
      <c r="I1922" s="276">
        <f t="shared" si="638"/>
        <v>31393624.359999999</v>
      </c>
      <c r="J1922" s="300">
        <v>4.3699999999999996E-2</v>
      </c>
      <c r="K1922" s="61">
        <f t="shared" si="639"/>
        <v>114325.11537766666</v>
      </c>
      <c r="L1922" s="62">
        <f t="shared" si="623"/>
        <v>333.4</v>
      </c>
      <c r="M1922" t="s">
        <v>10</v>
      </c>
      <c r="N1922" t="s">
        <v>10</v>
      </c>
      <c r="O1922" s="3" t="str">
        <f t="shared" si="640"/>
        <v>E341</v>
      </c>
      <c r="P1922" s="4"/>
      <c r="Q1922" s="245">
        <f t="shared" si="628"/>
        <v>0</v>
      </c>
      <c r="S1922" s="243"/>
      <c r="T1922" s="243"/>
      <c r="V1922" s="243"/>
      <c r="W1922" s="243"/>
      <c r="Y1922" s="243"/>
    </row>
    <row r="1923" spans="1:25" outlineLevel="2" x14ac:dyDescent="0.25">
      <c r="A1923" s="3" t="s">
        <v>294</v>
      </c>
      <c r="B1923" s="3" t="str">
        <f t="shared" si="637"/>
        <v>E34101 PRD Str/Impv, LSR-12</v>
      </c>
      <c r="C1923" s="3" t="s">
        <v>9</v>
      </c>
      <c r="D1923" s="3"/>
      <c r="E1923" s="256">
        <v>43830</v>
      </c>
      <c r="F1923" s="61">
        <v>31393624.359999999</v>
      </c>
      <c r="G1923" s="300">
        <v>4.3699999999999996E-2</v>
      </c>
      <c r="H1923" s="62">
        <v>113991.43000000001</v>
      </c>
      <c r="I1923" s="276">
        <f t="shared" si="638"/>
        <v>31393624.359999999</v>
      </c>
      <c r="J1923" s="300">
        <v>4.3699999999999996E-2</v>
      </c>
      <c r="K1923" s="61">
        <f t="shared" si="639"/>
        <v>114325.11537766666</v>
      </c>
      <c r="L1923" s="62">
        <f t="shared" si="623"/>
        <v>333.69</v>
      </c>
      <c r="M1923" t="s">
        <v>10</v>
      </c>
      <c r="N1923" t="s">
        <v>10</v>
      </c>
      <c r="O1923" s="3" t="str">
        <f t="shared" si="640"/>
        <v>E341</v>
      </c>
      <c r="P1923" s="4"/>
      <c r="Q1923" s="245">
        <f t="shared" si="628"/>
        <v>0</v>
      </c>
      <c r="S1923" s="243"/>
      <c r="T1923" s="243"/>
      <c r="V1923" s="243"/>
      <c r="W1923" s="243"/>
      <c r="Y1923" s="243"/>
    </row>
    <row r="1924" spans="1:25" outlineLevel="2" x14ac:dyDescent="0.25">
      <c r="A1924" s="3" t="s">
        <v>294</v>
      </c>
      <c r="B1924" s="3" t="str">
        <f t="shared" si="637"/>
        <v>E34101 PRD Str/Impv, LSR-1</v>
      </c>
      <c r="C1924" s="3" t="s">
        <v>9</v>
      </c>
      <c r="D1924" s="3"/>
      <c r="E1924" s="256">
        <v>43861</v>
      </c>
      <c r="F1924" s="61">
        <v>31393624.359999999</v>
      </c>
      <c r="G1924" s="300">
        <v>4.3699999999999996E-2</v>
      </c>
      <c r="H1924" s="62">
        <v>113991.1</v>
      </c>
      <c r="I1924" s="276">
        <f t="shared" si="638"/>
        <v>31393624.359999999</v>
      </c>
      <c r="J1924" s="300">
        <v>4.3699999999999996E-2</v>
      </c>
      <c r="K1924" s="61">
        <f t="shared" si="639"/>
        <v>114325.11537766666</v>
      </c>
      <c r="L1924" s="62">
        <f t="shared" si="623"/>
        <v>334.02</v>
      </c>
      <c r="M1924" t="s">
        <v>10</v>
      </c>
      <c r="N1924" t="s">
        <v>10</v>
      </c>
      <c r="O1924" s="3" t="str">
        <f t="shared" si="640"/>
        <v>E341</v>
      </c>
      <c r="P1924" s="4"/>
      <c r="Q1924" s="245">
        <f t="shared" si="628"/>
        <v>0</v>
      </c>
      <c r="S1924" s="243"/>
      <c r="T1924" s="243"/>
      <c r="V1924" s="243"/>
      <c r="W1924" s="243"/>
      <c r="Y1924" s="243"/>
    </row>
    <row r="1925" spans="1:25" outlineLevel="2" x14ac:dyDescent="0.25">
      <c r="A1925" s="3" t="s">
        <v>294</v>
      </c>
      <c r="B1925" s="3" t="str">
        <f t="shared" si="637"/>
        <v>E34101 PRD Str/Impv, LSR-2</v>
      </c>
      <c r="C1925" s="3" t="s">
        <v>9</v>
      </c>
      <c r="D1925" s="3"/>
      <c r="E1925" s="256">
        <v>43889</v>
      </c>
      <c r="F1925" s="61">
        <v>31393624.359999999</v>
      </c>
      <c r="G1925" s="300">
        <v>4.3699999999999996E-2</v>
      </c>
      <c r="H1925" s="62">
        <v>113990.79</v>
      </c>
      <c r="I1925" s="276">
        <f t="shared" si="638"/>
        <v>31393624.359999999</v>
      </c>
      <c r="J1925" s="300">
        <v>4.3699999999999996E-2</v>
      </c>
      <c r="K1925" s="61">
        <f t="shared" si="639"/>
        <v>114325.11537766666</v>
      </c>
      <c r="L1925" s="62">
        <f t="shared" si="623"/>
        <v>334.33</v>
      </c>
      <c r="M1925" t="s">
        <v>10</v>
      </c>
      <c r="N1925" t="s">
        <v>10</v>
      </c>
      <c r="O1925" s="3" t="str">
        <f t="shared" si="640"/>
        <v>E341</v>
      </c>
      <c r="P1925" s="4"/>
      <c r="Q1925" s="245">
        <f t="shared" si="628"/>
        <v>0</v>
      </c>
      <c r="S1925" s="243"/>
      <c r="T1925" s="243"/>
      <c r="V1925" s="243"/>
      <c r="W1925" s="243"/>
      <c r="Y1925" s="243"/>
    </row>
    <row r="1926" spans="1:25" outlineLevel="2" x14ac:dyDescent="0.25">
      <c r="A1926" s="3" t="s">
        <v>294</v>
      </c>
      <c r="B1926" s="3" t="str">
        <f t="shared" si="637"/>
        <v>E34101 PRD Str/Impv, LSR-3</v>
      </c>
      <c r="C1926" s="3" t="s">
        <v>9</v>
      </c>
      <c r="D1926" s="3"/>
      <c r="E1926" s="256">
        <v>43921</v>
      </c>
      <c r="F1926" s="61">
        <v>31393624.359999999</v>
      </c>
      <c r="G1926" s="300">
        <v>4.3699999999999996E-2</v>
      </c>
      <c r="H1926" s="62">
        <v>113990.47</v>
      </c>
      <c r="I1926" s="276">
        <f t="shared" si="638"/>
        <v>31393624.359999999</v>
      </c>
      <c r="J1926" s="300">
        <v>4.3699999999999996E-2</v>
      </c>
      <c r="K1926" s="61">
        <f t="shared" si="639"/>
        <v>114325.11537766666</v>
      </c>
      <c r="L1926" s="62">
        <f t="shared" si="623"/>
        <v>334.65</v>
      </c>
      <c r="M1926" t="s">
        <v>10</v>
      </c>
      <c r="N1926" t="s">
        <v>10</v>
      </c>
      <c r="O1926" s="3" t="str">
        <f t="shared" si="640"/>
        <v>E341</v>
      </c>
      <c r="P1926" s="4"/>
      <c r="Q1926" s="245">
        <f t="shared" si="628"/>
        <v>0</v>
      </c>
      <c r="S1926" s="243"/>
      <c r="T1926" s="243"/>
      <c r="V1926" s="243"/>
      <c r="W1926" s="243"/>
      <c r="Y1926" s="243"/>
    </row>
    <row r="1927" spans="1:25" outlineLevel="2" x14ac:dyDescent="0.25">
      <c r="A1927" s="3" t="s">
        <v>294</v>
      </c>
      <c r="B1927" s="3" t="str">
        <f t="shared" si="637"/>
        <v>E34101 PRD Str/Impv, LSR-4</v>
      </c>
      <c r="C1927" s="3" t="s">
        <v>9</v>
      </c>
      <c r="D1927" s="3"/>
      <c r="E1927" s="256">
        <v>43951</v>
      </c>
      <c r="F1927" s="61">
        <v>31393624.359999999</v>
      </c>
      <c r="G1927" s="300">
        <v>4.3699999999999996E-2</v>
      </c>
      <c r="H1927" s="62">
        <v>113990.13</v>
      </c>
      <c r="I1927" s="276">
        <f t="shared" si="638"/>
        <v>31393624.359999999</v>
      </c>
      <c r="J1927" s="300">
        <v>4.3699999999999996E-2</v>
      </c>
      <c r="K1927" s="61">
        <f t="shared" si="639"/>
        <v>114325.11537766666</v>
      </c>
      <c r="L1927" s="62">
        <f t="shared" si="623"/>
        <v>334.99</v>
      </c>
      <c r="M1927" t="s">
        <v>10</v>
      </c>
      <c r="N1927" t="s">
        <v>10</v>
      </c>
      <c r="O1927" s="3" t="str">
        <f t="shared" si="640"/>
        <v>E341</v>
      </c>
      <c r="P1927" s="4"/>
      <c r="Q1927" s="245">
        <f t="shared" si="628"/>
        <v>0</v>
      </c>
      <c r="S1927" s="243"/>
      <c r="T1927" s="243"/>
      <c r="V1927" s="243"/>
      <c r="W1927" s="243"/>
      <c r="Y1927" s="243"/>
    </row>
    <row r="1928" spans="1:25" outlineLevel="2" x14ac:dyDescent="0.25">
      <c r="A1928" s="3" t="s">
        <v>294</v>
      </c>
      <c r="B1928" s="3" t="str">
        <f t="shared" si="637"/>
        <v>E34101 PRD Str/Impv, LSR-5</v>
      </c>
      <c r="C1928" s="3" t="s">
        <v>9</v>
      </c>
      <c r="D1928" s="3"/>
      <c r="E1928" s="256">
        <v>43982</v>
      </c>
      <c r="F1928" s="61">
        <v>31393624.359999999</v>
      </c>
      <c r="G1928" s="300">
        <v>4.3699999999999996E-2</v>
      </c>
      <c r="H1928" s="62">
        <v>113989.81</v>
      </c>
      <c r="I1928" s="276">
        <f t="shared" si="638"/>
        <v>31393624.359999999</v>
      </c>
      <c r="J1928" s="300">
        <v>4.3699999999999996E-2</v>
      </c>
      <c r="K1928" s="61">
        <f t="shared" si="639"/>
        <v>114325.11537766666</v>
      </c>
      <c r="L1928" s="62">
        <f t="shared" si="623"/>
        <v>335.31</v>
      </c>
      <c r="M1928" t="s">
        <v>10</v>
      </c>
      <c r="N1928" t="s">
        <v>10</v>
      </c>
      <c r="O1928" s="3" t="str">
        <f t="shared" si="640"/>
        <v>E341</v>
      </c>
      <c r="P1928" s="4"/>
      <c r="Q1928" s="245">
        <f t="shared" si="628"/>
        <v>0</v>
      </c>
      <c r="S1928" s="243"/>
      <c r="T1928" s="243"/>
      <c r="V1928" s="243"/>
      <c r="W1928" s="243"/>
      <c r="Y1928" s="243"/>
    </row>
    <row r="1929" spans="1:25" outlineLevel="2" x14ac:dyDescent="0.25">
      <c r="A1929" s="3" t="s">
        <v>294</v>
      </c>
      <c r="B1929" s="3" t="str">
        <f t="shared" si="637"/>
        <v>E34101 PRD Str/Impv, LSR-6</v>
      </c>
      <c r="C1929" s="3" t="s">
        <v>9</v>
      </c>
      <c r="D1929" s="3"/>
      <c r="E1929" s="256">
        <v>44012</v>
      </c>
      <c r="F1929" s="61">
        <v>31393624.359999999</v>
      </c>
      <c r="G1929" s="300">
        <v>4.3699999999999996E-2</v>
      </c>
      <c r="H1929" s="62">
        <v>113989.49</v>
      </c>
      <c r="I1929" s="276">
        <f t="shared" si="638"/>
        <v>31393624.359999999</v>
      </c>
      <c r="J1929" s="300">
        <v>4.3699999999999996E-2</v>
      </c>
      <c r="K1929" s="61">
        <f t="shared" si="639"/>
        <v>114325.11537766666</v>
      </c>
      <c r="L1929" s="62">
        <f t="shared" si="623"/>
        <v>335.63</v>
      </c>
      <c r="M1929" t="s">
        <v>10</v>
      </c>
      <c r="N1929" t="s">
        <v>10</v>
      </c>
      <c r="O1929" s="3" t="str">
        <f t="shared" si="640"/>
        <v>E341</v>
      </c>
      <c r="P1929" s="4"/>
      <c r="Q1929" s="245">
        <f t="shared" si="628"/>
        <v>31393624.359999999</v>
      </c>
      <c r="S1929" s="243">
        <f>AVERAGE(F1918:F1929)-F1929</f>
        <v>-3.2083333246409893</v>
      </c>
      <c r="T1929" s="243">
        <f>AVERAGE(I1918:I1929)-I1929</f>
        <v>0</v>
      </c>
      <c r="V1929" s="243"/>
      <c r="W1929" s="243"/>
      <c r="Y1929" s="243"/>
    </row>
    <row r="1930" spans="1:25" ht="15.75" outlineLevel="1" thickBot="1" x14ac:dyDescent="0.3">
      <c r="A1930" s="5" t="s">
        <v>295</v>
      </c>
      <c r="C1930" s="14" t="s">
        <v>264</v>
      </c>
      <c r="E1930" s="255" t="s">
        <v>5</v>
      </c>
      <c r="F1930" s="8"/>
      <c r="G1930" s="299"/>
      <c r="H1930" s="264">
        <f>SUBTOTAL(9,H1918:H1929)</f>
        <v>1367895.04</v>
      </c>
      <c r="I1930" s="275"/>
      <c r="J1930" s="299"/>
      <c r="K1930" s="25">
        <f>SUBTOTAL(9,K1918:K1929)</f>
        <v>1371901.3845319999</v>
      </c>
      <c r="L1930" s="264">
        <f>SUBTOTAL(9,L1918:L1929)</f>
        <v>4006.4</v>
      </c>
      <c r="O1930" s="3" t="str">
        <f>LEFT(A1930,5)</f>
        <v>E3410</v>
      </c>
      <c r="P1930" s="4">
        <f>-L1930</f>
        <v>-4006.4</v>
      </c>
      <c r="Q1930" s="245">
        <f t="shared" si="628"/>
        <v>0</v>
      </c>
      <c r="S1930" s="243"/>
    </row>
    <row r="1931" spans="1:25" ht="15.75" outlineLevel="2" thickTop="1" x14ac:dyDescent="0.25">
      <c r="A1931" s="3" t="s">
        <v>296</v>
      </c>
      <c r="B1931" s="3" t="str">
        <f t="shared" ref="B1931:B1942" si="641">CONCATENATE(A1931,"-",MONTH(E1931))</f>
        <v>E34101 PRD Str/Impv, Wild Horse-7</v>
      </c>
      <c r="C1931" s="3" t="s">
        <v>9</v>
      </c>
      <c r="D1931" s="3"/>
      <c r="E1931" s="256">
        <v>43676</v>
      </c>
      <c r="F1931" s="61">
        <v>11884554.949999999</v>
      </c>
      <c r="G1931" s="300">
        <v>5.7000000000000002E-2</v>
      </c>
      <c r="H1931" s="62">
        <v>56451.63</v>
      </c>
      <c r="I1931" s="276">
        <f t="shared" ref="I1931:I1942" si="642">VLOOKUP(CONCATENATE(A1931,"-6"),$B$8:$F$2996,5,FALSE)</f>
        <v>11884554.949999999</v>
      </c>
      <c r="J1931" s="300">
        <v>5.7000000000000002E-2</v>
      </c>
      <c r="K1931" s="59">
        <f t="shared" ref="K1931:K1942" si="643">I1931*J1931/12</f>
        <v>56451.636012499999</v>
      </c>
      <c r="L1931" s="62">
        <f t="shared" si="623"/>
        <v>0.01</v>
      </c>
      <c r="M1931" t="s">
        <v>10</v>
      </c>
      <c r="O1931" s="3" t="str">
        <f t="shared" ref="O1931:O1942" si="644">LEFT(A1931,4)</f>
        <v>E341</v>
      </c>
      <c r="P1931" s="4"/>
      <c r="Q1931" s="245">
        <f t="shared" si="628"/>
        <v>0</v>
      </c>
      <c r="S1931" s="243"/>
      <c r="T1931" s="243"/>
      <c r="V1931" s="243"/>
      <c r="W1931" s="243"/>
      <c r="Y1931" s="243"/>
    </row>
    <row r="1932" spans="1:25" outlineLevel="2" x14ac:dyDescent="0.25">
      <c r="A1932" s="3" t="s">
        <v>296</v>
      </c>
      <c r="B1932" s="3" t="str">
        <f t="shared" si="641"/>
        <v>E34101 PRD Str/Impv, Wild Horse-8</v>
      </c>
      <c r="C1932" s="3" t="s">
        <v>9</v>
      </c>
      <c r="D1932" s="3"/>
      <c r="E1932" s="256">
        <v>43708</v>
      </c>
      <c r="F1932" s="61">
        <v>11884554.949999999</v>
      </c>
      <c r="G1932" s="300">
        <v>5.7000000000000002E-2</v>
      </c>
      <c r="H1932" s="62">
        <v>56451.63</v>
      </c>
      <c r="I1932" s="276">
        <f t="shared" si="642"/>
        <v>11884554.949999999</v>
      </c>
      <c r="J1932" s="300">
        <v>5.7000000000000002E-2</v>
      </c>
      <c r="K1932" s="61">
        <f t="shared" si="643"/>
        <v>56451.636012499999</v>
      </c>
      <c r="L1932" s="62">
        <f t="shared" si="623"/>
        <v>0.01</v>
      </c>
      <c r="M1932" t="s">
        <v>10</v>
      </c>
      <c r="O1932" s="3" t="str">
        <f t="shared" si="644"/>
        <v>E341</v>
      </c>
      <c r="P1932" s="4"/>
      <c r="Q1932" s="245">
        <f t="shared" si="628"/>
        <v>0</v>
      </c>
      <c r="S1932" s="243"/>
      <c r="T1932" s="243"/>
      <c r="V1932" s="243"/>
      <c r="W1932" s="243"/>
      <c r="Y1932" s="243"/>
    </row>
    <row r="1933" spans="1:25" outlineLevel="2" x14ac:dyDescent="0.25">
      <c r="A1933" s="3" t="s">
        <v>296</v>
      </c>
      <c r="B1933" s="3" t="str">
        <f t="shared" si="641"/>
        <v>E34101 PRD Str/Impv, Wild Horse-9</v>
      </c>
      <c r="C1933" s="3" t="s">
        <v>9</v>
      </c>
      <c r="D1933" s="3"/>
      <c r="E1933" s="256">
        <v>43738</v>
      </c>
      <c r="F1933" s="61">
        <v>11884554.949999999</v>
      </c>
      <c r="G1933" s="300">
        <v>5.7000000000000002E-2</v>
      </c>
      <c r="H1933" s="62">
        <v>56451.63</v>
      </c>
      <c r="I1933" s="276">
        <f t="shared" si="642"/>
        <v>11884554.949999999</v>
      </c>
      <c r="J1933" s="300">
        <v>5.7000000000000002E-2</v>
      </c>
      <c r="K1933" s="61">
        <f t="shared" si="643"/>
        <v>56451.636012499999</v>
      </c>
      <c r="L1933" s="62">
        <f t="shared" si="623"/>
        <v>0.01</v>
      </c>
      <c r="M1933" t="s">
        <v>10</v>
      </c>
      <c r="O1933" s="3" t="str">
        <f t="shared" si="644"/>
        <v>E341</v>
      </c>
      <c r="P1933" s="4"/>
      <c r="Q1933" s="245">
        <f t="shared" si="628"/>
        <v>0</v>
      </c>
      <c r="S1933" s="243"/>
      <c r="T1933" s="243"/>
      <c r="V1933" s="243"/>
      <c r="W1933" s="243"/>
      <c r="Y1933" s="243"/>
    </row>
    <row r="1934" spans="1:25" outlineLevel="2" x14ac:dyDescent="0.25">
      <c r="A1934" s="3" t="s">
        <v>296</v>
      </c>
      <c r="B1934" s="3" t="str">
        <f t="shared" si="641"/>
        <v>E34101 PRD Str/Impv, Wild Horse-10</v>
      </c>
      <c r="C1934" s="3" t="s">
        <v>9</v>
      </c>
      <c r="D1934" s="3"/>
      <c r="E1934" s="256">
        <v>43769</v>
      </c>
      <c r="F1934" s="61">
        <v>11884554.949999999</v>
      </c>
      <c r="G1934" s="300">
        <v>5.7000000000000002E-2</v>
      </c>
      <c r="H1934" s="62">
        <v>56451.63</v>
      </c>
      <c r="I1934" s="276">
        <f t="shared" si="642"/>
        <v>11884554.949999999</v>
      </c>
      <c r="J1934" s="300">
        <v>5.7000000000000002E-2</v>
      </c>
      <c r="K1934" s="61">
        <f t="shared" si="643"/>
        <v>56451.636012499999</v>
      </c>
      <c r="L1934" s="62">
        <f t="shared" si="623"/>
        <v>0.01</v>
      </c>
      <c r="M1934" t="s">
        <v>10</v>
      </c>
      <c r="O1934" s="3" t="str">
        <f t="shared" si="644"/>
        <v>E341</v>
      </c>
      <c r="P1934" s="4"/>
      <c r="Q1934" s="245">
        <f t="shared" si="628"/>
        <v>0</v>
      </c>
      <c r="S1934" s="243"/>
      <c r="T1934" s="243"/>
      <c r="V1934" s="243"/>
      <c r="W1934" s="243"/>
      <c r="Y1934" s="243"/>
    </row>
    <row r="1935" spans="1:25" outlineLevel="2" x14ac:dyDescent="0.25">
      <c r="A1935" s="3" t="s">
        <v>296</v>
      </c>
      <c r="B1935" s="3" t="str">
        <f t="shared" si="641"/>
        <v>E34101 PRD Str/Impv, Wild Horse-11</v>
      </c>
      <c r="C1935" s="3" t="s">
        <v>9</v>
      </c>
      <c r="D1935" s="3"/>
      <c r="E1935" s="256">
        <v>43799</v>
      </c>
      <c r="F1935" s="61">
        <v>11884554.949999999</v>
      </c>
      <c r="G1935" s="300">
        <v>5.7000000000000002E-2</v>
      </c>
      <c r="H1935" s="62">
        <v>56451.63</v>
      </c>
      <c r="I1935" s="276">
        <f t="shared" si="642"/>
        <v>11884554.949999999</v>
      </c>
      <c r="J1935" s="300">
        <v>5.7000000000000002E-2</v>
      </c>
      <c r="K1935" s="61">
        <f t="shared" si="643"/>
        <v>56451.636012499999</v>
      </c>
      <c r="L1935" s="62">
        <f t="shared" si="623"/>
        <v>0.01</v>
      </c>
      <c r="M1935" t="s">
        <v>10</v>
      </c>
      <c r="O1935" s="3" t="str">
        <f t="shared" si="644"/>
        <v>E341</v>
      </c>
      <c r="P1935" s="4"/>
      <c r="Q1935" s="245">
        <f t="shared" si="628"/>
        <v>0</v>
      </c>
      <c r="S1935" s="243"/>
      <c r="T1935" s="243"/>
      <c r="V1935" s="243"/>
      <c r="W1935" s="243"/>
      <c r="Y1935" s="243"/>
    </row>
    <row r="1936" spans="1:25" outlineLevel="2" x14ac:dyDescent="0.25">
      <c r="A1936" s="3" t="s">
        <v>296</v>
      </c>
      <c r="B1936" s="3" t="str">
        <f t="shared" si="641"/>
        <v>E34101 PRD Str/Impv, Wild Horse-12</v>
      </c>
      <c r="C1936" s="3" t="s">
        <v>9</v>
      </c>
      <c r="D1936" s="3"/>
      <c r="E1936" s="256">
        <v>43830</v>
      </c>
      <c r="F1936" s="61">
        <v>11884554.949999999</v>
      </c>
      <c r="G1936" s="300">
        <v>5.7000000000000002E-2</v>
      </c>
      <c r="H1936" s="62">
        <v>56451.63</v>
      </c>
      <c r="I1936" s="276">
        <f t="shared" si="642"/>
        <v>11884554.949999999</v>
      </c>
      <c r="J1936" s="300">
        <v>5.7000000000000002E-2</v>
      </c>
      <c r="K1936" s="61">
        <f t="shared" si="643"/>
        <v>56451.636012499999</v>
      </c>
      <c r="L1936" s="62">
        <f t="shared" si="623"/>
        <v>0.01</v>
      </c>
      <c r="M1936" t="s">
        <v>10</v>
      </c>
      <c r="O1936" s="3" t="str">
        <f t="shared" si="644"/>
        <v>E341</v>
      </c>
      <c r="P1936" s="4"/>
      <c r="Q1936" s="245">
        <f t="shared" si="628"/>
        <v>0</v>
      </c>
      <c r="S1936" s="243"/>
      <c r="T1936" s="243"/>
      <c r="V1936" s="243"/>
      <c r="W1936" s="243"/>
      <c r="Y1936" s="243"/>
    </row>
    <row r="1937" spans="1:25" outlineLevel="2" x14ac:dyDescent="0.25">
      <c r="A1937" s="3" t="s">
        <v>296</v>
      </c>
      <c r="B1937" s="3" t="str">
        <f t="shared" si="641"/>
        <v>E34101 PRD Str/Impv, Wild Horse-1</v>
      </c>
      <c r="C1937" s="3" t="s">
        <v>9</v>
      </c>
      <c r="D1937" s="3"/>
      <c r="E1937" s="256">
        <v>43861</v>
      </c>
      <c r="F1937" s="61">
        <v>11884554.949999999</v>
      </c>
      <c r="G1937" s="300">
        <v>5.7000000000000002E-2</v>
      </c>
      <c r="H1937" s="62">
        <v>56451.63</v>
      </c>
      <c r="I1937" s="276">
        <f t="shared" si="642"/>
        <v>11884554.949999999</v>
      </c>
      <c r="J1937" s="300">
        <v>5.7000000000000002E-2</v>
      </c>
      <c r="K1937" s="61">
        <f t="shared" si="643"/>
        <v>56451.636012499999</v>
      </c>
      <c r="L1937" s="62">
        <f t="shared" si="623"/>
        <v>0.01</v>
      </c>
      <c r="M1937" t="s">
        <v>10</v>
      </c>
      <c r="O1937" s="3" t="str">
        <f t="shared" si="644"/>
        <v>E341</v>
      </c>
      <c r="P1937" s="4"/>
      <c r="Q1937" s="245">
        <f t="shared" si="628"/>
        <v>0</v>
      </c>
      <c r="S1937" s="243"/>
      <c r="T1937" s="243"/>
      <c r="V1937" s="243"/>
      <c r="W1937" s="243"/>
      <c r="Y1937" s="243"/>
    </row>
    <row r="1938" spans="1:25" outlineLevel="2" x14ac:dyDescent="0.25">
      <c r="A1938" s="3" t="s">
        <v>296</v>
      </c>
      <c r="B1938" s="3" t="str">
        <f t="shared" si="641"/>
        <v>E34101 PRD Str/Impv, Wild Horse-2</v>
      </c>
      <c r="C1938" s="3" t="s">
        <v>9</v>
      </c>
      <c r="D1938" s="3"/>
      <c r="E1938" s="256">
        <v>43889</v>
      </c>
      <c r="F1938" s="61">
        <v>11884554.949999999</v>
      </c>
      <c r="G1938" s="300">
        <v>5.7000000000000002E-2</v>
      </c>
      <c r="H1938" s="62">
        <v>56451.63</v>
      </c>
      <c r="I1938" s="276">
        <f t="shared" si="642"/>
        <v>11884554.949999999</v>
      </c>
      <c r="J1938" s="300">
        <v>5.7000000000000002E-2</v>
      </c>
      <c r="K1938" s="61">
        <f t="shared" si="643"/>
        <v>56451.636012499999</v>
      </c>
      <c r="L1938" s="62">
        <f t="shared" si="623"/>
        <v>0.01</v>
      </c>
      <c r="M1938" t="s">
        <v>10</v>
      </c>
      <c r="O1938" s="3" t="str">
        <f t="shared" si="644"/>
        <v>E341</v>
      </c>
      <c r="P1938" s="4"/>
      <c r="Q1938" s="245">
        <f t="shared" si="628"/>
        <v>0</v>
      </c>
      <c r="S1938" s="243"/>
      <c r="T1938" s="243"/>
      <c r="V1938" s="243"/>
      <c r="W1938" s="243"/>
      <c r="Y1938" s="243"/>
    </row>
    <row r="1939" spans="1:25" outlineLevel="2" x14ac:dyDescent="0.25">
      <c r="A1939" s="3" t="s">
        <v>296</v>
      </c>
      <c r="B1939" s="3" t="str">
        <f t="shared" si="641"/>
        <v>E34101 PRD Str/Impv, Wild Horse-3</v>
      </c>
      <c r="C1939" s="3" t="s">
        <v>9</v>
      </c>
      <c r="D1939" s="3"/>
      <c r="E1939" s="256">
        <v>43921</v>
      </c>
      <c r="F1939" s="61">
        <v>11884554.949999999</v>
      </c>
      <c r="G1939" s="300">
        <v>5.7000000000000002E-2</v>
      </c>
      <c r="H1939" s="62">
        <v>56451.63</v>
      </c>
      <c r="I1939" s="276">
        <f t="shared" si="642"/>
        <v>11884554.949999999</v>
      </c>
      <c r="J1939" s="300">
        <v>5.7000000000000002E-2</v>
      </c>
      <c r="K1939" s="61">
        <f t="shared" si="643"/>
        <v>56451.636012499999</v>
      </c>
      <c r="L1939" s="62">
        <f t="shared" si="623"/>
        <v>0.01</v>
      </c>
      <c r="M1939" t="s">
        <v>10</v>
      </c>
      <c r="O1939" s="3" t="str">
        <f t="shared" si="644"/>
        <v>E341</v>
      </c>
      <c r="P1939" s="4"/>
      <c r="Q1939" s="245">
        <f t="shared" si="628"/>
        <v>0</v>
      </c>
      <c r="S1939" s="243"/>
      <c r="T1939" s="243"/>
      <c r="V1939" s="243"/>
      <c r="W1939" s="243"/>
      <c r="Y1939" s="243"/>
    </row>
    <row r="1940" spans="1:25" outlineLevel="2" x14ac:dyDescent="0.25">
      <c r="A1940" s="3" t="s">
        <v>296</v>
      </c>
      <c r="B1940" s="3" t="str">
        <f t="shared" si="641"/>
        <v>E34101 PRD Str/Impv, Wild Horse-4</v>
      </c>
      <c r="C1940" s="3" t="s">
        <v>9</v>
      </c>
      <c r="D1940" s="3"/>
      <c r="E1940" s="256">
        <v>43951</v>
      </c>
      <c r="F1940" s="61">
        <v>11884554.949999999</v>
      </c>
      <c r="G1940" s="300">
        <v>5.7000000000000002E-2</v>
      </c>
      <c r="H1940" s="62">
        <v>56451.63</v>
      </c>
      <c r="I1940" s="276">
        <f t="shared" si="642"/>
        <v>11884554.949999999</v>
      </c>
      <c r="J1940" s="300">
        <v>5.7000000000000002E-2</v>
      </c>
      <c r="K1940" s="61">
        <f t="shared" si="643"/>
        <v>56451.636012499999</v>
      </c>
      <c r="L1940" s="62">
        <f t="shared" ref="L1940:L2003" si="645">ROUND(K1940-H1940,2)</f>
        <v>0.01</v>
      </c>
      <c r="M1940" t="s">
        <v>10</v>
      </c>
      <c r="O1940" s="3" t="str">
        <f t="shared" si="644"/>
        <v>E341</v>
      </c>
      <c r="P1940" s="4"/>
      <c r="Q1940" s="245">
        <f t="shared" si="628"/>
        <v>0</v>
      </c>
      <c r="S1940" s="243"/>
      <c r="T1940" s="243"/>
      <c r="V1940" s="243"/>
      <c r="W1940" s="243"/>
      <c r="Y1940" s="243"/>
    </row>
    <row r="1941" spans="1:25" outlineLevel="2" x14ac:dyDescent="0.25">
      <c r="A1941" s="3" t="s">
        <v>296</v>
      </c>
      <c r="B1941" s="3" t="str">
        <f t="shared" si="641"/>
        <v>E34101 PRD Str/Impv, Wild Horse-5</v>
      </c>
      <c r="C1941" s="3" t="s">
        <v>9</v>
      </c>
      <c r="D1941" s="3"/>
      <c r="E1941" s="256">
        <v>43982</v>
      </c>
      <c r="F1941" s="61">
        <v>11884554.949999999</v>
      </c>
      <c r="G1941" s="300">
        <v>5.7000000000000002E-2</v>
      </c>
      <c r="H1941" s="62">
        <v>56451.63</v>
      </c>
      <c r="I1941" s="276">
        <f t="shared" si="642"/>
        <v>11884554.949999999</v>
      </c>
      <c r="J1941" s="300">
        <v>5.7000000000000002E-2</v>
      </c>
      <c r="K1941" s="61">
        <f t="shared" si="643"/>
        <v>56451.636012499999</v>
      </c>
      <c r="L1941" s="62">
        <f t="shared" si="645"/>
        <v>0.01</v>
      </c>
      <c r="M1941" t="s">
        <v>10</v>
      </c>
      <c r="O1941" s="3" t="str">
        <f t="shared" si="644"/>
        <v>E341</v>
      </c>
      <c r="P1941" s="4"/>
      <c r="Q1941" s="245">
        <f t="shared" si="628"/>
        <v>0</v>
      </c>
      <c r="S1941" s="243"/>
      <c r="T1941" s="243"/>
      <c r="V1941" s="243"/>
      <c r="W1941" s="243"/>
      <c r="Y1941" s="243"/>
    </row>
    <row r="1942" spans="1:25" outlineLevel="2" x14ac:dyDescent="0.25">
      <c r="A1942" s="3" t="s">
        <v>296</v>
      </c>
      <c r="B1942" s="3" t="str">
        <f t="shared" si="641"/>
        <v>E34101 PRD Str/Impv, Wild Horse-6</v>
      </c>
      <c r="C1942" s="3" t="s">
        <v>9</v>
      </c>
      <c r="D1942" s="3"/>
      <c r="E1942" s="256">
        <v>44012</v>
      </c>
      <c r="F1942" s="61">
        <v>11884554.949999999</v>
      </c>
      <c r="G1942" s="300">
        <v>5.7000000000000002E-2</v>
      </c>
      <c r="H1942" s="62">
        <v>56451.63</v>
      </c>
      <c r="I1942" s="276">
        <f t="shared" si="642"/>
        <v>11884554.949999999</v>
      </c>
      <c r="J1942" s="300">
        <v>5.7000000000000002E-2</v>
      </c>
      <c r="K1942" s="61">
        <f t="shared" si="643"/>
        <v>56451.636012499999</v>
      </c>
      <c r="L1942" s="62">
        <f t="shared" si="645"/>
        <v>0.01</v>
      </c>
      <c r="M1942" t="s">
        <v>10</v>
      </c>
      <c r="O1942" s="3" t="str">
        <f t="shared" si="644"/>
        <v>E341</v>
      </c>
      <c r="P1942" s="4"/>
      <c r="Q1942" s="245">
        <f t="shared" si="628"/>
        <v>11884554.949999999</v>
      </c>
      <c r="S1942" s="243">
        <f>AVERAGE(F1931:F1942)-F1942</f>
        <v>0</v>
      </c>
      <c r="T1942" s="243">
        <f>AVERAGE(I1931:I1942)-I1942</f>
        <v>0</v>
      </c>
      <c r="V1942" s="243"/>
      <c r="W1942" s="243"/>
      <c r="Y1942" s="243"/>
    </row>
    <row r="1943" spans="1:25" ht="15.75" outlineLevel="1" thickBot="1" x14ac:dyDescent="0.3">
      <c r="A1943" s="5" t="s">
        <v>297</v>
      </c>
      <c r="C1943" s="14" t="s">
        <v>264</v>
      </c>
      <c r="E1943" s="255" t="s">
        <v>5</v>
      </c>
      <c r="F1943" s="8"/>
      <c r="G1943" s="299"/>
      <c r="H1943" s="264">
        <f>SUBTOTAL(9,H1931:H1942)</f>
        <v>677419.55999999994</v>
      </c>
      <c r="I1943" s="275"/>
      <c r="J1943" s="299"/>
      <c r="K1943" s="25">
        <f>SUBTOTAL(9,K1931:K1942)</f>
        <v>677419.63214999996</v>
      </c>
      <c r="L1943" s="264">
        <f>SUBTOTAL(9,L1931:L1942)</f>
        <v>0.11999999999999998</v>
      </c>
      <c r="O1943" s="3" t="str">
        <f>LEFT(A1943,5)</f>
        <v>E3410</v>
      </c>
      <c r="P1943" s="4">
        <f>-L1943</f>
        <v>-0.11999999999999998</v>
      </c>
      <c r="Q1943" s="245">
        <f t="shared" si="628"/>
        <v>0</v>
      </c>
      <c r="S1943" s="243"/>
    </row>
    <row r="1944" spans="1:25" ht="15.75" outlineLevel="2" thickTop="1" x14ac:dyDescent="0.25">
      <c r="A1944" s="3" t="s">
        <v>298</v>
      </c>
      <c r="B1944" s="3" t="str">
        <f t="shared" ref="B1944:B1955" si="646">CONCATENATE(A1944,"-",MONTH(E1944))</f>
        <v>E34101 PRD Str/Impv,Wild Horse Expa-7</v>
      </c>
      <c r="C1944" s="3" t="s">
        <v>9</v>
      </c>
      <c r="D1944" s="3"/>
      <c r="E1944" s="256">
        <v>43676</v>
      </c>
      <c r="F1944" s="61">
        <v>3235517.14</v>
      </c>
      <c r="G1944" s="300">
        <v>5.7000000000000002E-2</v>
      </c>
      <c r="H1944" s="62">
        <v>15368.710000000001</v>
      </c>
      <c r="I1944" s="276">
        <f t="shared" ref="I1944:I1955" si="647">VLOOKUP(CONCATENATE(A1944,"-6"),$B$8:$F$2996,5,FALSE)</f>
        <v>3235517.14</v>
      </c>
      <c r="J1944" s="300">
        <v>5.7000000000000002E-2</v>
      </c>
      <c r="K1944" s="59">
        <f t="shared" ref="K1944:K1955" si="648">I1944*J1944/12</f>
        <v>15368.706415000001</v>
      </c>
      <c r="L1944" s="62">
        <f t="shared" si="645"/>
        <v>0</v>
      </c>
      <c r="M1944" t="s">
        <v>10</v>
      </c>
      <c r="O1944" s="3" t="str">
        <f t="shared" ref="O1944:O1955" si="649">LEFT(A1944,4)</f>
        <v>E341</v>
      </c>
      <c r="P1944" s="4"/>
      <c r="Q1944" s="245">
        <f t="shared" si="628"/>
        <v>0</v>
      </c>
      <c r="S1944" s="243"/>
      <c r="T1944" s="243"/>
      <c r="V1944" s="243"/>
      <c r="W1944" s="243"/>
      <c r="Y1944" s="243"/>
    </row>
    <row r="1945" spans="1:25" outlineLevel="2" x14ac:dyDescent="0.25">
      <c r="A1945" s="3" t="s">
        <v>298</v>
      </c>
      <c r="B1945" s="3" t="str">
        <f t="shared" si="646"/>
        <v>E34101 PRD Str/Impv,Wild Horse Expa-8</v>
      </c>
      <c r="C1945" s="3" t="s">
        <v>9</v>
      </c>
      <c r="D1945" s="3"/>
      <c r="E1945" s="256">
        <v>43708</v>
      </c>
      <c r="F1945" s="61">
        <v>3235517.14</v>
      </c>
      <c r="G1945" s="300">
        <v>5.7000000000000002E-2</v>
      </c>
      <c r="H1945" s="62">
        <v>15368.710000000001</v>
      </c>
      <c r="I1945" s="276">
        <f t="shared" si="647"/>
        <v>3235517.14</v>
      </c>
      <c r="J1945" s="300">
        <v>5.7000000000000002E-2</v>
      </c>
      <c r="K1945" s="61">
        <f t="shared" si="648"/>
        <v>15368.706415000001</v>
      </c>
      <c r="L1945" s="62">
        <f t="shared" si="645"/>
        <v>0</v>
      </c>
      <c r="M1945" t="s">
        <v>10</v>
      </c>
      <c r="O1945" s="3" t="str">
        <f t="shared" si="649"/>
        <v>E341</v>
      </c>
      <c r="P1945" s="4"/>
      <c r="Q1945" s="245">
        <f t="shared" si="628"/>
        <v>0</v>
      </c>
      <c r="S1945" s="243"/>
      <c r="T1945" s="243"/>
      <c r="V1945" s="243"/>
      <c r="W1945" s="243"/>
      <c r="Y1945" s="243"/>
    </row>
    <row r="1946" spans="1:25" outlineLevel="2" x14ac:dyDescent="0.25">
      <c r="A1946" s="3" t="s">
        <v>298</v>
      </c>
      <c r="B1946" s="3" t="str">
        <f t="shared" si="646"/>
        <v>E34101 PRD Str/Impv,Wild Horse Expa-9</v>
      </c>
      <c r="C1946" s="3" t="s">
        <v>9</v>
      </c>
      <c r="D1946" s="3"/>
      <c r="E1946" s="256">
        <v>43738</v>
      </c>
      <c r="F1946" s="61">
        <v>3235517.14</v>
      </c>
      <c r="G1946" s="300">
        <v>5.7000000000000002E-2</v>
      </c>
      <c r="H1946" s="62">
        <v>15368.710000000001</v>
      </c>
      <c r="I1946" s="276">
        <f t="shared" si="647"/>
        <v>3235517.14</v>
      </c>
      <c r="J1946" s="300">
        <v>5.7000000000000002E-2</v>
      </c>
      <c r="K1946" s="61">
        <f t="shared" si="648"/>
        <v>15368.706415000001</v>
      </c>
      <c r="L1946" s="62">
        <f t="shared" si="645"/>
        <v>0</v>
      </c>
      <c r="M1946" t="s">
        <v>10</v>
      </c>
      <c r="O1946" s="3" t="str">
        <f t="shared" si="649"/>
        <v>E341</v>
      </c>
      <c r="P1946" s="4"/>
      <c r="Q1946" s="245">
        <f t="shared" si="628"/>
        <v>0</v>
      </c>
      <c r="S1946" s="243"/>
      <c r="T1946" s="243"/>
      <c r="V1946" s="243"/>
      <c r="W1946" s="243"/>
      <c r="Y1946" s="243"/>
    </row>
    <row r="1947" spans="1:25" outlineLevel="2" x14ac:dyDescent="0.25">
      <c r="A1947" s="3" t="s">
        <v>298</v>
      </c>
      <c r="B1947" s="3" t="str">
        <f t="shared" si="646"/>
        <v>E34101 PRD Str/Impv,Wild Horse Expa-10</v>
      </c>
      <c r="C1947" s="3" t="s">
        <v>9</v>
      </c>
      <c r="D1947" s="3"/>
      <c r="E1947" s="256">
        <v>43769</v>
      </c>
      <c r="F1947" s="61">
        <v>3235517.14</v>
      </c>
      <c r="G1947" s="300">
        <v>5.7000000000000002E-2</v>
      </c>
      <c r="H1947" s="62">
        <v>15368.710000000001</v>
      </c>
      <c r="I1947" s="276">
        <f t="shared" si="647"/>
        <v>3235517.14</v>
      </c>
      <c r="J1947" s="300">
        <v>5.7000000000000002E-2</v>
      </c>
      <c r="K1947" s="61">
        <f t="shared" si="648"/>
        <v>15368.706415000001</v>
      </c>
      <c r="L1947" s="62">
        <f t="shared" si="645"/>
        <v>0</v>
      </c>
      <c r="M1947" t="s">
        <v>10</v>
      </c>
      <c r="O1947" s="3" t="str">
        <f t="shared" si="649"/>
        <v>E341</v>
      </c>
      <c r="P1947" s="4"/>
      <c r="Q1947" s="245">
        <f t="shared" si="628"/>
        <v>0</v>
      </c>
      <c r="S1947" s="243"/>
      <c r="T1947" s="243"/>
      <c r="V1947" s="243"/>
      <c r="W1947" s="243"/>
      <c r="Y1947" s="243"/>
    </row>
    <row r="1948" spans="1:25" outlineLevel="2" x14ac:dyDescent="0.25">
      <c r="A1948" s="3" t="s">
        <v>298</v>
      </c>
      <c r="B1948" s="3" t="str">
        <f t="shared" si="646"/>
        <v>E34101 PRD Str/Impv,Wild Horse Expa-11</v>
      </c>
      <c r="C1948" s="3" t="s">
        <v>9</v>
      </c>
      <c r="D1948" s="3"/>
      <c r="E1948" s="256">
        <v>43799</v>
      </c>
      <c r="F1948" s="61">
        <v>3235517.14</v>
      </c>
      <c r="G1948" s="300">
        <v>5.7000000000000002E-2</v>
      </c>
      <c r="H1948" s="62">
        <v>15368.710000000001</v>
      </c>
      <c r="I1948" s="276">
        <f t="shared" si="647"/>
        <v>3235517.14</v>
      </c>
      <c r="J1948" s="300">
        <v>5.7000000000000002E-2</v>
      </c>
      <c r="K1948" s="61">
        <f t="shared" si="648"/>
        <v>15368.706415000001</v>
      </c>
      <c r="L1948" s="62">
        <f t="shared" si="645"/>
        <v>0</v>
      </c>
      <c r="M1948" t="s">
        <v>10</v>
      </c>
      <c r="O1948" s="3" t="str">
        <f t="shared" si="649"/>
        <v>E341</v>
      </c>
      <c r="P1948" s="4"/>
      <c r="Q1948" s="245">
        <f t="shared" si="628"/>
        <v>0</v>
      </c>
      <c r="S1948" s="243"/>
      <c r="T1948" s="243"/>
      <c r="V1948" s="243"/>
      <c r="W1948" s="243"/>
      <c r="Y1948" s="243"/>
    </row>
    <row r="1949" spans="1:25" outlineLevel="2" x14ac:dyDescent="0.25">
      <c r="A1949" s="3" t="s">
        <v>298</v>
      </c>
      <c r="B1949" s="3" t="str">
        <f t="shared" si="646"/>
        <v>E34101 PRD Str/Impv,Wild Horse Expa-12</v>
      </c>
      <c r="C1949" s="3" t="s">
        <v>9</v>
      </c>
      <c r="D1949" s="3"/>
      <c r="E1949" s="256">
        <v>43830</v>
      </c>
      <c r="F1949" s="61">
        <v>3235517.14</v>
      </c>
      <c r="G1949" s="300">
        <v>5.7000000000000002E-2</v>
      </c>
      <c r="H1949" s="62">
        <v>15368.710000000001</v>
      </c>
      <c r="I1949" s="276">
        <f t="shared" si="647"/>
        <v>3235517.14</v>
      </c>
      <c r="J1949" s="300">
        <v>5.7000000000000002E-2</v>
      </c>
      <c r="K1949" s="61">
        <f t="shared" si="648"/>
        <v>15368.706415000001</v>
      </c>
      <c r="L1949" s="62">
        <f t="shared" si="645"/>
        <v>0</v>
      </c>
      <c r="M1949" t="s">
        <v>10</v>
      </c>
      <c r="O1949" s="3" t="str">
        <f t="shared" si="649"/>
        <v>E341</v>
      </c>
      <c r="P1949" s="4"/>
      <c r="Q1949" s="245">
        <f t="shared" si="628"/>
        <v>0</v>
      </c>
      <c r="S1949" s="243"/>
      <c r="T1949" s="243"/>
      <c r="V1949" s="243"/>
      <c r="W1949" s="243"/>
      <c r="Y1949" s="243"/>
    </row>
    <row r="1950" spans="1:25" outlineLevel="2" x14ac:dyDescent="0.25">
      <c r="A1950" s="3" t="s">
        <v>298</v>
      </c>
      <c r="B1950" s="3" t="str">
        <f t="shared" si="646"/>
        <v>E34101 PRD Str/Impv,Wild Horse Expa-1</v>
      </c>
      <c r="C1950" s="3" t="s">
        <v>9</v>
      </c>
      <c r="D1950" s="3"/>
      <c r="E1950" s="256">
        <v>43861</v>
      </c>
      <c r="F1950" s="61">
        <v>3235517.14</v>
      </c>
      <c r="G1950" s="300">
        <v>5.7000000000000002E-2</v>
      </c>
      <c r="H1950" s="62">
        <v>15368.710000000001</v>
      </c>
      <c r="I1950" s="276">
        <f t="shared" si="647"/>
        <v>3235517.14</v>
      </c>
      <c r="J1950" s="300">
        <v>5.7000000000000002E-2</v>
      </c>
      <c r="K1950" s="61">
        <f t="shared" si="648"/>
        <v>15368.706415000001</v>
      </c>
      <c r="L1950" s="62">
        <f t="shared" si="645"/>
        <v>0</v>
      </c>
      <c r="M1950" t="s">
        <v>10</v>
      </c>
      <c r="O1950" s="3" t="str">
        <f t="shared" si="649"/>
        <v>E341</v>
      </c>
      <c r="P1950" s="4"/>
      <c r="Q1950" s="245">
        <f t="shared" si="628"/>
        <v>0</v>
      </c>
      <c r="S1950" s="243"/>
      <c r="T1950" s="243"/>
      <c r="V1950" s="243"/>
      <c r="W1950" s="243"/>
      <c r="Y1950" s="243"/>
    </row>
    <row r="1951" spans="1:25" outlineLevel="2" x14ac:dyDescent="0.25">
      <c r="A1951" s="3" t="s">
        <v>298</v>
      </c>
      <c r="B1951" s="3" t="str">
        <f t="shared" si="646"/>
        <v>E34101 PRD Str/Impv,Wild Horse Expa-2</v>
      </c>
      <c r="C1951" s="3" t="s">
        <v>9</v>
      </c>
      <c r="D1951" s="3"/>
      <c r="E1951" s="256">
        <v>43889</v>
      </c>
      <c r="F1951" s="61">
        <v>3235517.14</v>
      </c>
      <c r="G1951" s="300">
        <v>5.7000000000000002E-2</v>
      </c>
      <c r="H1951" s="62">
        <v>15368.710000000001</v>
      </c>
      <c r="I1951" s="276">
        <f t="shared" si="647"/>
        <v>3235517.14</v>
      </c>
      <c r="J1951" s="300">
        <v>5.7000000000000002E-2</v>
      </c>
      <c r="K1951" s="61">
        <f t="shared" si="648"/>
        <v>15368.706415000001</v>
      </c>
      <c r="L1951" s="62">
        <f t="shared" si="645"/>
        <v>0</v>
      </c>
      <c r="M1951" t="s">
        <v>10</v>
      </c>
      <c r="O1951" s="3" t="str">
        <f t="shared" si="649"/>
        <v>E341</v>
      </c>
      <c r="P1951" s="4"/>
      <c r="Q1951" s="245">
        <f t="shared" si="628"/>
        <v>0</v>
      </c>
      <c r="S1951" s="243"/>
      <c r="T1951" s="243"/>
      <c r="V1951" s="243"/>
      <c r="W1951" s="243"/>
      <c r="Y1951" s="243"/>
    </row>
    <row r="1952" spans="1:25" outlineLevel="2" x14ac:dyDescent="0.25">
      <c r="A1952" s="3" t="s">
        <v>298</v>
      </c>
      <c r="B1952" s="3" t="str">
        <f t="shared" si="646"/>
        <v>E34101 PRD Str/Impv,Wild Horse Expa-3</v>
      </c>
      <c r="C1952" s="3" t="s">
        <v>9</v>
      </c>
      <c r="D1952" s="3"/>
      <c r="E1952" s="256">
        <v>43921</v>
      </c>
      <c r="F1952" s="61">
        <v>3235517.14</v>
      </c>
      <c r="G1952" s="300">
        <v>5.7000000000000002E-2</v>
      </c>
      <c r="H1952" s="62">
        <v>15368.710000000001</v>
      </c>
      <c r="I1952" s="276">
        <f t="shared" si="647"/>
        <v>3235517.14</v>
      </c>
      <c r="J1952" s="300">
        <v>5.7000000000000002E-2</v>
      </c>
      <c r="K1952" s="61">
        <f t="shared" si="648"/>
        <v>15368.706415000001</v>
      </c>
      <c r="L1952" s="62">
        <f t="shared" si="645"/>
        <v>0</v>
      </c>
      <c r="M1952" t="s">
        <v>10</v>
      </c>
      <c r="O1952" s="3" t="str">
        <f t="shared" si="649"/>
        <v>E341</v>
      </c>
      <c r="P1952" s="4"/>
      <c r="Q1952" s="245">
        <f t="shared" ref="Q1952:Q2015" si="650">IF(E1952=DATE(2020,6,30),I1952,0)</f>
        <v>0</v>
      </c>
      <c r="S1952" s="243"/>
      <c r="T1952" s="243"/>
      <c r="V1952" s="243"/>
      <c r="W1952" s="243"/>
      <c r="Y1952" s="243"/>
    </row>
    <row r="1953" spans="1:25" outlineLevel="2" x14ac:dyDescent="0.25">
      <c r="A1953" s="3" t="s">
        <v>298</v>
      </c>
      <c r="B1953" s="3" t="str">
        <f t="shared" si="646"/>
        <v>E34101 PRD Str/Impv,Wild Horse Expa-4</v>
      </c>
      <c r="C1953" s="3" t="s">
        <v>9</v>
      </c>
      <c r="D1953" s="3"/>
      <c r="E1953" s="256">
        <v>43951</v>
      </c>
      <c r="F1953" s="61">
        <v>3235517.14</v>
      </c>
      <c r="G1953" s="300">
        <v>5.7000000000000002E-2</v>
      </c>
      <c r="H1953" s="62">
        <v>15368.710000000001</v>
      </c>
      <c r="I1953" s="276">
        <f t="shared" si="647"/>
        <v>3235517.14</v>
      </c>
      <c r="J1953" s="300">
        <v>5.7000000000000002E-2</v>
      </c>
      <c r="K1953" s="61">
        <f t="shared" si="648"/>
        <v>15368.706415000001</v>
      </c>
      <c r="L1953" s="62">
        <f t="shared" si="645"/>
        <v>0</v>
      </c>
      <c r="M1953" t="s">
        <v>10</v>
      </c>
      <c r="O1953" s="3" t="str">
        <f t="shared" si="649"/>
        <v>E341</v>
      </c>
      <c r="P1953" s="4"/>
      <c r="Q1953" s="245">
        <f t="shared" si="650"/>
        <v>0</v>
      </c>
      <c r="S1953" s="243"/>
      <c r="T1953" s="243"/>
      <c r="V1953" s="243"/>
      <c r="W1953" s="243"/>
      <c r="Y1953" s="243"/>
    </row>
    <row r="1954" spans="1:25" outlineLevel="2" x14ac:dyDescent="0.25">
      <c r="A1954" s="3" t="s">
        <v>298</v>
      </c>
      <c r="B1954" s="3" t="str">
        <f t="shared" si="646"/>
        <v>E34101 PRD Str/Impv,Wild Horse Expa-5</v>
      </c>
      <c r="C1954" s="3" t="s">
        <v>9</v>
      </c>
      <c r="D1954" s="3"/>
      <c r="E1954" s="256">
        <v>43982</v>
      </c>
      <c r="F1954" s="61">
        <v>3235517.14</v>
      </c>
      <c r="G1954" s="300">
        <v>5.7000000000000002E-2</v>
      </c>
      <c r="H1954" s="62">
        <v>15368.710000000001</v>
      </c>
      <c r="I1954" s="276">
        <f t="shared" si="647"/>
        <v>3235517.14</v>
      </c>
      <c r="J1954" s="300">
        <v>5.7000000000000002E-2</v>
      </c>
      <c r="K1954" s="61">
        <f t="shared" si="648"/>
        <v>15368.706415000001</v>
      </c>
      <c r="L1954" s="62">
        <f t="shared" si="645"/>
        <v>0</v>
      </c>
      <c r="M1954" t="s">
        <v>10</v>
      </c>
      <c r="O1954" s="3" t="str">
        <f t="shared" si="649"/>
        <v>E341</v>
      </c>
      <c r="P1954" s="4"/>
      <c r="Q1954" s="245">
        <f t="shared" si="650"/>
        <v>0</v>
      </c>
      <c r="S1954" s="243"/>
      <c r="T1954" s="243"/>
      <c r="V1954" s="243"/>
      <c r="W1954" s="243"/>
      <c r="Y1954" s="243"/>
    </row>
    <row r="1955" spans="1:25" outlineLevel="2" x14ac:dyDescent="0.25">
      <c r="A1955" s="3" t="s">
        <v>298</v>
      </c>
      <c r="B1955" s="3" t="str">
        <f t="shared" si="646"/>
        <v>E34101 PRD Str/Impv,Wild Horse Expa-6</v>
      </c>
      <c r="C1955" s="3" t="s">
        <v>9</v>
      </c>
      <c r="D1955" s="3"/>
      <c r="E1955" s="256">
        <v>44012</v>
      </c>
      <c r="F1955" s="61">
        <v>3235517.14</v>
      </c>
      <c r="G1955" s="300">
        <v>5.7000000000000002E-2</v>
      </c>
      <c r="H1955" s="62">
        <v>15368.710000000001</v>
      </c>
      <c r="I1955" s="276">
        <f t="shared" si="647"/>
        <v>3235517.14</v>
      </c>
      <c r="J1955" s="300">
        <v>5.7000000000000002E-2</v>
      </c>
      <c r="K1955" s="61">
        <f t="shared" si="648"/>
        <v>15368.706415000001</v>
      </c>
      <c r="L1955" s="62">
        <f t="shared" si="645"/>
        <v>0</v>
      </c>
      <c r="M1955" t="s">
        <v>10</v>
      </c>
      <c r="O1955" s="3" t="str">
        <f t="shared" si="649"/>
        <v>E341</v>
      </c>
      <c r="P1955" s="4"/>
      <c r="Q1955" s="245">
        <f t="shared" si="650"/>
        <v>3235517.14</v>
      </c>
      <c r="S1955" s="243">
        <f>AVERAGE(F1944:F1955)-F1955</f>
        <v>0</v>
      </c>
      <c r="T1955" s="243">
        <f>AVERAGE(I1944:I1955)-I1955</f>
        <v>0</v>
      </c>
      <c r="V1955" s="243"/>
      <c r="W1955" s="243"/>
      <c r="Y1955" s="243"/>
    </row>
    <row r="1956" spans="1:25" ht="15.75" outlineLevel="1" thickBot="1" x14ac:dyDescent="0.3">
      <c r="A1956" s="5" t="s">
        <v>299</v>
      </c>
      <c r="C1956" s="14" t="s">
        <v>264</v>
      </c>
      <c r="E1956" s="255" t="s">
        <v>5</v>
      </c>
      <c r="F1956" s="8"/>
      <c r="G1956" s="299"/>
      <c r="H1956" s="264">
        <f>SUBTOTAL(9,H1944:H1955)</f>
        <v>184424.52</v>
      </c>
      <c r="I1956" s="275"/>
      <c r="J1956" s="299"/>
      <c r="K1956" s="25">
        <f>SUBTOTAL(9,K1944:K1955)</f>
        <v>184424.47697999995</v>
      </c>
      <c r="L1956" s="264">
        <f>SUBTOTAL(9,L1944:L1955)</f>
        <v>0</v>
      </c>
      <c r="O1956" s="3" t="str">
        <f>LEFT(A1956,5)</f>
        <v>E3410</v>
      </c>
      <c r="P1956" s="4">
        <f>-L1956</f>
        <v>0</v>
      </c>
      <c r="Q1956" s="245">
        <f t="shared" si="650"/>
        <v>0</v>
      </c>
      <c r="S1956" s="243"/>
    </row>
    <row r="1957" spans="1:25" ht="15.75" outlineLevel="2" thickTop="1" x14ac:dyDescent="0.25">
      <c r="A1957" s="3" t="s">
        <v>300</v>
      </c>
      <c r="B1957" s="3" t="str">
        <f t="shared" ref="B1957:B1968" si="651">CONCATENATE(A1957,"-",MONTH(E1957))</f>
        <v>E342 PRD Fuel Hldr, Fredonia 3&amp;4 OP-7</v>
      </c>
      <c r="C1957" s="3" t="s">
        <v>9</v>
      </c>
      <c r="D1957" s="3"/>
      <c r="E1957" s="256">
        <v>43676</v>
      </c>
      <c r="F1957" s="61">
        <v>1014306.89</v>
      </c>
      <c r="G1957" s="300">
        <v>3.27E-2</v>
      </c>
      <c r="H1957" s="62">
        <v>2763.99</v>
      </c>
      <c r="I1957" s="276">
        <f t="shared" ref="I1957:I1968" si="652">VLOOKUP(CONCATENATE(A1957,"-6"),$B$8:$F$2996,5,FALSE)</f>
        <v>1014306.89</v>
      </c>
      <c r="J1957" s="300">
        <v>3.27E-2</v>
      </c>
      <c r="K1957" s="59">
        <f t="shared" ref="K1957:K1968" si="653">I1957*J1957/12</f>
        <v>2763.9862752499998</v>
      </c>
      <c r="L1957" s="62">
        <f t="shared" si="645"/>
        <v>0</v>
      </c>
      <c r="M1957" t="s">
        <v>10</v>
      </c>
      <c r="O1957" s="3" t="str">
        <f t="shared" ref="O1957:O1968" si="654">LEFT(A1957,4)</f>
        <v>E342</v>
      </c>
      <c r="P1957" s="4"/>
      <c r="Q1957" s="245">
        <f t="shared" si="650"/>
        <v>0</v>
      </c>
      <c r="S1957" s="243"/>
      <c r="T1957" s="243"/>
      <c r="V1957" s="243"/>
      <c r="W1957" s="243"/>
      <c r="Y1957" s="243"/>
    </row>
    <row r="1958" spans="1:25" outlineLevel="2" x14ac:dyDescent="0.25">
      <c r="A1958" s="3" t="s">
        <v>300</v>
      </c>
      <c r="B1958" s="3" t="str">
        <f t="shared" si="651"/>
        <v>E342 PRD Fuel Hldr, Fredonia 3&amp;4 OP-8</v>
      </c>
      <c r="C1958" s="3" t="s">
        <v>9</v>
      </c>
      <c r="D1958" s="3"/>
      <c r="E1958" s="256">
        <v>43708</v>
      </c>
      <c r="F1958" s="61">
        <v>1014306.89</v>
      </c>
      <c r="G1958" s="300">
        <v>3.27E-2</v>
      </c>
      <c r="H1958" s="62">
        <v>2763.99</v>
      </c>
      <c r="I1958" s="276">
        <f t="shared" si="652"/>
        <v>1014306.89</v>
      </c>
      <c r="J1958" s="300">
        <v>3.27E-2</v>
      </c>
      <c r="K1958" s="61">
        <f t="shared" si="653"/>
        <v>2763.9862752499998</v>
      </c>
      <c r="L1958" s="62">
        <f t="shared" si="645"/>
        <v>0</v>
      </c>
      <c r="M1958" t="s">
        <v>10</v>
      </c>
      <c r="O1958" s="3" t="str">
        <f t="shared" si="654"/>
        <v>E342</v>
      </c>
      <c r="P1958" s="4"/>
      <c r="Q1958" s="245">
        <f t="shared" si="650"/>
        <v>0</v>
      </c>
      <c r="S1958" s="243"/>
      <c r="T1958" s="243"/>
      <c r="V1958" s="243"/>
      <c r="W1958" s="243"/>
      <c r="Y1958" s="243"/>
    </row>
    <row r="1959" spans="1:25" outlineLevel="2" x14ac:dyDescent="0.25">
      <c r="A1959" s="3" t="s">
        <v>300</v>
      </c>
      <c r="B1959" s="3" t="str">
        <f t="shared" si="651"/>
        <v>E342 PRD Fuel Hldr, Fredonia 3&amp;4 OP-9</v>
      </c>
      <c r="C1959" s="3" t="s">
        <v>9</v>
      </c>
      <c r="D1959" s="3"/>
      <c r="E1959" s="256">
        <v>43738</v>
      </c>
      <c r="F1959" s="61">
        <v>1014306.89</v>
      </c>
      <c r="G1959" s="300">
        <v>3.27E-2</v>
      </c>
      <c r="H1959" s="62">
        <v>2763.99</v>
      </c>
      <c r="I1959" s="276">
        <f t="shared" si="652"/>
        <v>1014306.89</v>
      </c>
      <c r="J1959" s="300">
        <v>3.27E-2</v>
      </c>
      <c r="K1959" s="61">
        <f t="shared" si="653"/>
        <v>2763.9862752499998</v>
      </c>
      <c r="L1959" s="62">
        <f t="shared" si="645"/>
        <v>0</v>
      </c>
      <c r="M1959" t="s">
        <v>10</v>
      </c>
      <c r="O1959" s="3" t="str">
        <f t="shared" si="654"/>
        <v>E342</v>
      </c>
      <c r="P1959" s="4"/>
      <c r="Q1959" s="245">
        <f t="shared" si="650"/>
        <v>0</v>
      </c>
      <c r="S1959" s="243"/>
      <c r="T1959" s="243"/>
      <c r="V1959" s="243"/>
      <c r="W1959" s="243"/>
      <c r="Y1959" s="243"/>
    </row>
    <row r="1960" spans="1:25" outlineLevel="2" x14ac:dyDescent="0.25">
      <c r="A1960" s="3" t="s">
        <v>300</v>
      </c>
      <c r="B1960" s="3" t="str">
        <f t="shared" si="651"/>
        <v>E342 PRD Fuel Hldr, Fredonia 3&amp;4 OP-10</v>
      </c>
      <c r="C1960" s="3" t="s">
        <v>9</v>
      </c>
      <c r="D1960" s="3"/>
      <c r="E1960" s="256">
        <v>43769</v>
      </c>
      <c r="F1960" s="61">
        <v>1014306.89</v>
      </c>
      <c r="G1960" s="300">
        <v>3.27E-2</v>
      </c>
      <c r="H1960" s="62">
        <v>2763.99</v>
      </c>
      <c r="I1960" s="276">
        <f t="shared" si="652"/>
        <v>1014306.89</v>
      </c>
      <c r="J1960" s="300">
        <v>3.27E-2</v>
      </c>
      <c r="K1960" s="61">
        <f t="shared" si="653"/>
        <v>2763.9862752499998</v>
      </c>
      <c r="L1960" s="62">
        <f t="shared" si="645"/>
        <v>0</v>
      </c>
      <c r="M1960" t="s">
        <v>10</v>
      </c>
      <c r="O1960" s="3" t="str">
        <f t="shared" si="654"/>
        <v>E342</v>
      </c>
      <c r="P1960" s="4"/>
      <c r="Q1960" s="245">
        <f t="shared" si="650"/>
        <v>0</v>
      </c>
      <c r="S1960" s="243"/>
      <c r="T1960" s="243"/>
      <c r="V1960" s="243"/>
      <c r="W1960" s="243"/>
      <c r="Y1960" s="243"/>
    </row>
    <row r="1961" spans="1:25" outlineLevel="2" x14ac:dyDescent="0.25">
      <c r="A1961" s="3" t="s">
        <v>300</v>
      </c>
      <c r="B1961" s="3" t="str">
        <f t="shared" si="651"/>
        <v>E342 PRD Fuel Hldr, Fredonia 3&amp;4 OP-11</v>
      </c>
      <c r="C1961" s="3" t="s">
        <v>9</v>
      </c>
      <c r="D1961" s="3"/>
      <c r="E1961" s="256">
        <v>43799</v>
      </c>
      <c r="F1961" s="61">
        <v>1014306.89</v>
      </c>
      <c r="G1961" s="300">
        <v>3.27E-2</v>
      </c>
      <c r="H1961" s="62">
        <v>2763.99</v>
      </c>
      <c r="I1961" s="276">
        <f t="shared" si="652"/>
        <v>1014306.89</v>
      </c>
      <c r="J1961" s="300">
        <v>3.27E-2</v>
      </c>
      <c r="K1961" s="61">
        <f t="shared" si="653"/>
        <v>2763.9862752499998</v>
      </c>
      <c r="L1961" s="62">
        <f t="shared" si="645"/>
        <v>0</v>
      </c>
      <c r="M1961" t="s">
        <v>10</v>
      </c>
      <c r="O1961" s="3" t="str">
        <f t="shared" si="654"/>
        <v>E342</v>
      </c>
      <c r="P1961" s="4"/>
      <c r="Q1961" s="245">
        <f t="shared" si="650"/>
        <v>0</v>
      </c>
      <c r="S1961" s="243"/>
      <c r="T1961" s="243"/>
      <c r="V1961" s="243"/>
      <c r="W1961" s="243"/>
      <c r="Y1961" s="243"/>
    </row>
    <row r="1962" spans="1:25" outlineLevel="2" x14ac:dyDescent="0.25">
      <c r="A1962" s="3" t="s">
        <v>300</v>
      </c>
      <c r="B1962" s="3" t="str">
        <f t="shared" si="651"/>
        <v>E342 PRD Fuel Hldr, Fredonia 3&amp;4 OP-12</v>
      </c>
      <c r="C1962" s="3" t="s">
        <v>9</v>
      </c>
      <c r="D1962" s="3"/>
      <c r="E1962" s="256">
        <v>43830</v>
      </c>
      <c r="F1962" s="61">
        <v>1014306.89</v>
      </c>
      <c r="G1962" s="300">
        <v>3.27E-2</v>
      </c>
      <c r="H1962" s="62">
        <v>2763.99</v>
      </c>
      <c r="I1962" s="276">
        <f t="shared" si="652"/>
        <v>1014306.89</v>
      </c>
      <c r="J1962" s="300">
        <v>3.27E-2</v>
      </c>
      <c r="K1962" s="61">
        <f t="shared" si="653"/>
        <v>2763.9862752499998</v>
      </c>
      <c r="L1962" s="62">
        <f t="shared" si="645"/>
        <v>0</v>
      </c>
      <c r="M1962" t="s">
        <v>10</v>
      </c>
      <c r="O1962" s="3" t="str">
        <f t="shared" si="654"/>
        <v>E342</v>
      </c>
      <c r="P1962" s="4"/>
      <c r="Q1962" s="245">
        <f t="shared" si="650"/>
        <v>0</v>
      </c>
      <c r="S1962" s="243"/>
      <c r="T1962" s="243"/>
      <c r="V1962" s="243"/>
      <c r="W1962" s="243"/>
      <c r="Y1962" s="243"/>
    </row>
    <row r="1963" spans="1:25" outlineLevel="2" x14ac:dyDescent="0.25">
      <c r="A1963" s="3" t="s">
        <v>300</v>
      </c>
      <c r="B1963" s="3" t="str">
        <f t="shared" si="651"/>
        <v>E342 PRD Fuel Hldr, Fredonia 3&amp;4 OP-1</v>
      </c>
      <c r="C1963" s="3" t="s">
        <v>9</v>
      </c>
      <c r="D1963" s="3"/>
      <c r="E1963" s="256">
        <v>43861</v>
      </c>
      <c r="F1963" s="61">
        <v>1014306.89</v>
      </c>
      <c r="G1963" s="300">
        <v>3.27E-2</v>
      </c>
      <c r="H1963" s="62">
        <v>2763.99</v>
      </c>
      <c r="I1963" s="276">
        <f t="shared" si="652"/>
        <v>1014306.89</v>
      </c>
      <c r="J1963" s="300">
        <v>3.27E-2</v>
      </c>
      <c r="K1963" s="61">
        <f t="shared" si="653"/>
        <v>2763.9862752499998</v>
      </c>
      <c r="L1963" s="62">
        <f t="shared" si="645"/>
        <v>0</v>
      </c>
      <c r="M1963" t="s">
        <v>10</v>
      </c>
      <c r="O1963" s="3" t="str">
        <f t="shared" si="654"/>
        <v>E342</v>
      </c>
      <c r="P1963" s="4"/>
      <c r="Q1963" s="245">
        <f t="shared" si="650"/>
        <v>0</v>
      </c>
      <c r="S1963" s="243"/>
      <c r="T1963" s="243"/>
      <c r="V1963" s="243"/>
      <c r="W1963" s="243"/>
      <c r="Y1963" s="243"/>
    </row>
    <row r="1964" spans="1:25" outlineLevel="2" x14ac:dyDescent="0.25">
      <c r="A1964" s="3" t="s">
        <v>300</v>
      </c>
      <c r="B1964" s="3" t="str">
        <f t="shared" si="651"/>
        <v>E342 PRD Fuel Hldr, Fredonia 3&amp;4 OP-2</v>
      </c>
      <c r="C1964" s="3" t="s">
        <v>9</v>
      </c>
      <c r="D1964" s="3"/>
      <c r="E1964" s="256">
        <v>43889</v>
      </c>
      <c r="F1964" s="61">
        <v>1014306.89</v>
      </c>
      <c r="G1964" s="300">
        <v>3.27E-2</v>
      </c>
      <c r="H1964" s="62">
        <v>2763.99</v>
      </c>
      <c r="I1964" s="276">
        <f t="shared" si="652"/>
        <v>1014306.89</v>
      </c>
      <c r="J1964" s="300">
        <v>3.27E-2</v>
      </c>
      <c r="K1964" s="61">
        <f t="shared" si="653"/>
        <v>2763.9862752499998</v>
      </c>
      <c r="L1964" s="62">
        <f t="shared" si="645"/>
        <v>0</v>
      </c>
      <c r="M1964" t="s">
        <v>10</v>
      </c>
      <c r="O1964" s="3" t="str">
        <f t="shared" si="654"/>
        <v>E342</v>
      </c>
      <c r="P1964" s="4"/>
      <c r="Q1964" s="245">
        <f t="shared" si="650"/>
        <v>0</v>
      </c>
      <c r="S1964" s="243"/>
      <c r="T1964" s="243"/>
      <c r="V1964" s="243"/>
      <c r="W1964" s="243"/>
      <c r="Y1964" s="243"/>
    </row>
    <row r="1965" spans="1:25" outlineLevel="2" x14ac:dyDescent="0.25">
      <c r="A1965" s="3" t="s">
        <v>300</v>
      </c>
      <c r="B1965" s="3" t="str">
        <f t="shared" si="651"/>
        <v>E342 PRD Fuel Hldr, Fredonia 3&amp;4 OP-3</v>
      </c>
      <c r="C1965" s="3" t="s">
        <v>9</v>
      </c>
      <c r="D1965" s="3"/>
      <c r="E1965" s="256">
        <v>43921</v>
      </c>
      <c r="F1965" s="61">
        <v>1014306.89</v>
      </c>
      <c r="G1965" s="300">
        <v>3.27E-2</v>
      </c>
      <c r="H1965" s="62">
        <v>2763.99</v>
      </c>
      <c r="I1965" s="276">
        <f t="shared" si="652"/>
        <v>1014306.89</v>
      </c>
      <c r="J1965" s="300">
        <v>3.27E-2</v>
      </c>
      <c r="K1965" s="61">
        <f t="shared" si="653"/>
        <v>2763.9862752499998</v>
      </c>
      <c r="L1965" s="62">
        <f t="shared" si="645"/>
        <v>0</v>
      </c>
      <c r="M1965" t="s">
        <v>10</v>
      </c>
      <c r="O1965" s="3" t="str">
        <f t="shared" si="654"/>
        <v>E342</v>
      </c>
      <c r="P1965" s="4"/>
      <c r="Q1965" s="245">
        <f t="shared" si="650"/>
        <v>0</v>
      </c>
      <c r="S1965" s="243"/>
      <c r="T1965" s="243"/>
      <c r="V1965" s="243"/>
      <c r="W1965" s="243"/>
      <c r="Y1965" s="243"/>
    </row>
    <row r="1966" spans="1:25" outlineLevel="2" x14ac:dyDescent="0.25">
      <c r="A1966" s="3" t="s">
        <v>300</v>
      </c>
      <c r="B1966" s="3" t="str">
        <f t="shared" si="651"/>
        <v>E342 PRD Fuel Hldr, Fredonia 3&amp;4 OP-4</v>
      </c>
      <c r="C1966" s="3" t="s">
        <v>9</v>
      </c>
      <c r="D1966" s="3"/>
      <c r="E1966" s="256">
        <v>43951</v>
      </c>
      <c r="F1966" s="61">
        <v>1014306.89</v>
      </c>
      <c r="G1966" s="300">
        <v>3.27E-2</v>
      </c>
      <c r="H1966" s="62">
        <v>2763.99</v>
      </c>
      <c r="I1966" s="276">
        <f t="shared" si="652"/>
        <v>1014306.89</v>
      </c>
      <c r="J1966" s="300">
        <v>3.27E-2</v>
      </c>
      <c r="K1966" s="61">
        <f t="shared" si="653"/>
        <v>2763.9862752499998</v>
      </c>
      <c r="L1966" s="62">
        <f t="shared" si="645"/>
        <v>0</v>
      </c>
      <c r="M1966" t="s">
        <v>10</v>
      </c>
      <c r="O1966" s="3" t="str">
        <f t="shared" si="654"/>
        <v>E342</v>
      </c>
      <c r="P1966" s="4"/>
      <c r="Q1966" s="245">
        <f t="shared" si="650"/>
        <v>0</v>
      </c>
      <c r="S1966" s="243"/>
      <c r="T1966" s="243"/>
      <c r="V1966" s="243"/>
      <c r="W1966" s="243"/>
      <c r="Y1966" s="243"/>
    </row>
    <row r="1967" spans="1:25" outlineLevel="2" x14ac:dyDescent="0.25">
      <c r="A1967" s="3" t="s">
        <v>300</v>
      </c>
      <c r="B1967" s="3" t="str">
        <f t="shared" si="651"/>
        <v>E342 PRD Fuel Hldr, Fredonia 3&amp;4 OP-5</v>
      </c>
      <c r="C1967" s="3" t="s">
        <v>9</v>
      </c>
      <c r="D1967" s="3"/>
      <c r="E1967" s="256">
        <v>43982</v>
      </c>
      <c r="F1967" s="61">
        <v>1014306.89</v>
      </c>
      <c r="G1967" s="300">
        <v>3.27E-2</v>
      </c>
      <c r="H1967" s="62">
        <v>2763.99</v>
      </c>
      <c r="I1967" s="276">
        <f t="shared" si="652"/>
        <v>1014306.89</v>
      </c>
      <c r="J1967" s="300">
        <v>3.27E-2</v>
      </c>
      <c r="K1967" s="61">
        <f t="shared" si="653"/>
        <v>2763.9862752499998</v>
      </c>
      <c r="L1967" s="62">
        <f t="shared" si="645"/>
        <v>0</v>
      </c>
      <c r="M1967" t="s">
        <v>10</v>
      </c>
      <c r="O1967" s="3" t="str">
        <f t="shared" si="654"/>
        <v>E342</v>
      </c>
      <c r="P1967" s="4"/>
      <c r="Q1967" s="245">
        <f t="shared" si="650"/>
        <v>0</v>
      </c>
      <c r="S1967" s="243"/>
      <c r="T1967" s="243"/>
      <c r="V1967" s="243"/>
      <c r="W1967" s="243"/>
      <c r="Y1967" s="243"/>
    </row>
    <row r="1968" spans="1:25" outlineLevel="2" x14ac:dyDescent="0.25">
      <c r="A1968" s="3" t="s">
        <v>300</v>
      </c>
      <c r="B1968" s="3" t="str">
        <f t="shared" si="651"/>
        <v>E342 PRD Fuel Hldr, Fredonia 3&amp;4 OP-6</v>
      </c>
      <c r="C1968" s="3" t="s">
        <v>9</v>
      </c>
      <c r="D1968" s="3"/>
      <c r="E1968" s="256">
        <v>44012</v>
      </c>
      <c r="F1968" s="61">
        <v>1014306.89</v>
      </c>
      <c r="G1968" s="300">
        <v>3.27E-2</v>
      </c>
      <c r="H1968" s="62">
        <v>2763.99</v>
      </c>
      <c r="I1968" s="276">
        <f t="shared" si="652"/>
        <v>1014306.89</v>
      </c>
      <c r="J1968" s="300">
        <v>3.27E-2</v>
      </c>
      <c r="K1968" s="61">
        <f t="shared" si="653"/>
        <v>2763.9862752499998</v>
      </c>
      <c r="L1968" s="62">
        <f t="shared" si="645"/>
        <v>0</v>
      </c>
      <c r="M1968" t="s">
        <v>10</v>
      </c>
      <c r="O1968" s="3" t="str">
        <f t="shared" si="654"/>
        <v>E342</v>
      </c>
      <c r="P1968" s="4"/>
      <c r="Q1968" s="245">
        <f t="shared" si="650"/>
        <v>1014306.89</v>
      </c>
      <c r="S1968" s="243">
        <f>AVERAGE(F1957:F1968)-F1968</f>
        <v>0</v>
      </c>
      <c r="T1968" s="243">
        <f>AVERAGE(I1957:I1968)-I1968</f>
        <v>0</v>
      </c>
      <c r="V1968" s="243"/>
      <c r="W1968" s="243"/>
      <c r="Y1968" s="243"/>
    </row>
    <row r="1969" spans="1:25" ht="15.75" outlineLevel="1" thickBot="1" x14ac:dyDescent="0.3">
      <c r="A1969" s="5" t="s">
        <v>301</v>
      </c>
      <c r="C1969" s="14" t="s">
        <v>264</v>
      </c>
      <c r="E1969" s="255" t="s">
        <v>5</v>
      </c>
      <c r="F1969" s="8"/>
      <c r="G1969" s="299"/>
      <c r="H1969" s="264">
        <f>SUBTOTAL(9,H1957:H1968)</f>
        <v>33167.87999999999</v>
      </c>
      <c r="I1969" s="275"/>
      <c r="J1969" s="299"/>
      <c r="K1969" s="25">
        <f>SUBTOTAL(9,K1957:K1968)</f>
        <v>33167.835303000007</v>
      </c>
      <c r="L1969" s="264">
        <f>SUBTOTAL(9,L1957:L1968)</f>
        <v>0</v>
      </c>
      <c r="O1969" s="3" t="str">
        <f>LEFT(A1969,5)</f>
        <v xml:space="preserve">E342 </v>
      </c>
      <c r="P1969" s="4">
        <f>-L1969</f>
        <v>0</v>
      </c>
      <c r="Q1969" s="245">
        <f t="shared" si="650"/>
        <v>0</v>
      </c>
      <c r="S1969" s="243"/>
    </row>
    <row r="1970" spans="1:25" ht="15.75" outlineLevel="2" thickTop="1" x14ac:dyDescent="0.25">
      <c r="A1970" s="3" t="s">
        <v>302</v>
      </c>
      <c r="B1970" s="3" t="str">
        <f t="shared" ref="B1970:B1981" si="655">CONCATENATE(A1970,"-",MONTH(E1970))</f>
        <v>E342 PRD Fuel Holder, Cystal Mtn-7</v>
      </c>
      <c r="C1970" s="3" t="s">
        <v>9</v>
      </c>
      <c r="D1970" s="3"/>
      <c r="E1970" s="256">
        <v>43676</v>
      </c>
      <c r="F1970" s="61">
        <v>476309.45</v>
      </c>
      <c r="G1970" s="300">
        <v>7.8399999999999997E-2</v>
      </c>
      <c r="H1970" s="62">
        <v>3111.8900000000003</v>
      </c>
      <c r="I1970" s="276">
        <f t="shared" ref="I1970:I1981" si="656">VLOOKUP(CONCATENATE(A1970,"-6"),$B$8:$F$2996,5,FALSE)</f>
        <v>476309.45</v>
      </c>
      <c r="J1970" s="300">
        <v>7.8399999999999997E-2</v>
      </c>
      <c r="K1970" s="59">
        <f t="shared" ref="K1970:K1981" si="657">I1970*J1970/12</f>
        <v>3111.8884066666669</v>
      </c>
      <c r="L1970" s="62">
        <f t="shared" si="645"/>
        <v>0</v>
      </c>
      <c r="M1970" t="s">
        <v>10</v>
      </c>
      <c r="O1970" s="3" t="str">
        <f t="shared" ref="O1970:O1981" si="658">LEFT(A1970,4)</f>
        <v>E342</v>
      </c>
      <c r="P1970" s="4"/>
      <c r="Q1970" s="245">
        <f t="shared" si="650"/>
        <v>0</v>
      </c>
      <c r="S1970" s="243"/>
      <c r="T1970" s="243"/>
      <c r="V1970" s="243"/>
      <c r="W1970" s="243"/>
      <c r="Y1970" s="243"/>
    </row>
    <row r="1971" spans="1:25" outlineLevel="2" x14ac:dyDescent="0.25">
      <c r="A1971" s="3" t="s">
        <v>302</v>
      </c>
      <c r="B1971" s="3" t="str">
        <f t="shared" si="655"/>
        <v>E342 PRD Fuel Holder, Cystal Mtn-8</v>
      </c>
      <c r="C1971" s="3" t="s">
        <v>9</v>
      </c>
      <c r="D1971" s="3"/>
      <c r="E1971" s="256">
        <v>43708</v>
      </c>
      <c r="F1971" s="61">
        <v>476309.45</v>
      </c>
      <c r="G1971" s="300">
        <v>7.8399999999999997E-2</v>
      </c>
      <c r="H1971" s="62">
        <v>3111.8900000000003</v>
      </c>
      <c r="I1971" s="276">
        <f t="shared" si="656"/>
        <v>476309.45</v>
      </c>
      <c r="J1971" s="300">
        <v>7.8399999999999997E-2</v>
      </c>
      <c r="K1971" s="61">
        <f t="shared" si="657"/>
        <v>3111.8884066666669</v>
      </c>
      <c r="L1971" s="62">
        <f t="shared" si="645"/>
        <v>0</v>
      </c>
      <c r="M1971" t="s">
        <v>10</v>
      </c>
      <c r="O1971" s="3" t="str">
        <f t="shared" si="658"/>
        <v>E342</v>
      </c>
      <c r="P1971" s="4"/>
      <c r="Q1971" s="245">
        <f t="shared" si="650"/>
        <v>0</v>
      </c>
      <c r="S1971" s="243"/>
      <c r="T1971" s="243"/>
      <c r="V1971" s="243"/>
      <c r="W1971" s="243"/>
      <c r="Y1971" s="243"/>
    </row>
    <row r="1972" spans="1:25" outlineLevel="2" x14ac:dyDescent="0.25">
      <c r="A1972" s="3" t="s">
        <v>302</v>
      </c>
      <c r="B1972" s="3" t="str">
        <f t="shared" si="655"/>
        <v>E342 PRD Fuel Holder, Cystal Mtn-9</v>
      </c>
      <c r="C1972" s="3" t="s">
        <v>9</v>
      </c>
      <c r="D1972" s="3"/>
      <c r="E1972" s="256">
        <v>43738</v>
      </c>
      <c r="F1972" s="61">
        <v>476309.45</v>
      </c>
      <c r="G1972" s="300">
        <v>7.8399999999999997E-2</v>
      </c>
      <c r="H1972" s="62">
        <v>3111.8900000000003</v>
      </c>
      <c r="I1972" s="276">
        <f t="shared" si="656"/>
        <v>476309.45</v>
      </c>
      <c r="J1972" s="300">
        <v>7.8399999999999997E-2</v>
      </c>
      <c r="K1972" s="61">
        <f t="shared" si="657"/>
        <v>3111.8884066666669</v>
      </c>
      <c r="L1972" s="62">
        <f t="shared" si="645"/>
        <v>0</v>
      </c>
      <c r="M1972" t="s">
        <v>10</v>
      </c>
      <c r="O1972" s="3" t="str">
        <f t="shared" si="658"/>
        <v>E342</v>
      </c>
      <c r="P1972" s="4"/>
      <c r="Q1972" s="245">
        <f t="shared" si="650"/>
        <v>0</v>
      </c>
      <c r="S1972" s="243"/>
      <c r="T1972" s="243"/>
      <c r="V1972" s="243"/>
      <c r="W1972" s="243"/>
      <c r="Y1972" s="243"/>
    </row>
    <row r="1973" spans="1:25" outlineLevel="2" x14ac:dyDescent="0.25">
      <c r="A1973" s="3" t="s">
        <v>302</v>
      </c>
      <c r="B1973" s="3" t="str">
        <f t="shared" si="655"/>
        <v>E342 PRD Fuel Holder, Cystal Mtn-10</v>
      </c>
      <c r="C1973" s="3" t="s">
        <v>9</v>
      </c>
      <c r="D1973" s="3"/>
      <c r="E1973" s="256">
        <v>43769</v>
      </c>
      <c r="F1973" s="61">
        <v>476309.45</v>
      </c>
      <c r="G1973" s="300">
        <v>7.8399999999999997E-2</v>
      </c>
      <c r="H1973" s="62">
        <v>3111.8900000000003</v>
      </c>
      <c r="I1973" s="276">
        <f t="shared" si="656"/>
        <v>476309.45</v>
      </c>
      <c r="J1973" s="300">
        <v>7.8399999999999997E-2</v>
      </c>
      <c r="K1973" s="61">
        <f t="shared" si="657"/>
        <v>3111.8884066666669</v>
      </c>
      <c r="L1973" s="62">
        <f t="shared" si="645"/>
        <v>0</v>
      </c>
      <c r="M1973" t="s">
        <v>10</v>
      </c>
      <c r="O1973" s="3" t="str">
        <f t="shared" si="658"/>
        <v>E342</v>
      </c>
      <c r="P1973" s="4"/>
      <c r="Q1973" s="245">
        <f t="shared" si="650"/>
        <v>0</v>
      </c>
      <c r="S1973" s="243"/>
      <c r="T1973" s="243"/>
      <c r="V1973" s="243"/>
      <c r="W1973" s="243"/>
      <c r="Y1973" s="243"/>
    </row>
    <row r="1974" spans="1:25" outlineLevel="2" x14ac:dyDescent="0.25">
      <c r="A1974" s="3" t="s">
        <v>302</v>
      </c>
      <c r="B1974" s="3" t="str">
        <f t="shared" si="655"/>
        <v>E342 PRD Fuel Holder, Cystal Mtn-11</v>
      </c>
      <c r="C1974" s="3" t="s">
        <v>9</v>
      </c>
      <c r="D1974" s="3"/>
      <c r="E1974" s="256">
        <v>43799</v>
      </c>
      <c r="F1974" s="61">
        <v>476309.45</v>
      </c>
      <c r="G1974" s="300">
        <v>7.8399999999999997E-2</v>
      </c>
      <c r="H1974" s="62">
        <v>3111.8900000000003</v>
      </c>
      <c r="I1974" s="276">
        <f t="shared" si="656"/>
        <v>476309.45</v>
      </c>
      <c r="J1974" s="300">
        <v>7.8399999999999997E-2</v>
      </c>
      <c r="K1974" s="61">
        <f t="shared" si="657"/>
        <v>3111.8884066666669</v>
      </c>
      <c r="L1974" s="62">
        <f t="shared" si="645"/>
        <v>0</v>
      </c>
      <c r="M1974" t="s">
        <v>10</v>
      </c>
      <c r="O1974" s="3" t="str">
        <f t="shared" si="658"/>
        <v>E342</v>
      </c>
      <c r="P1974" s="4"/>
      <c r="Q1974" s="245">
        <f t="shared" si="650"/>
        <v>0</v>
      </c>
      <c r="S1974" s="243"/>
      <c r="T1974" s="243"/>
      <c r="V1974" s="243"/>
      <c r="W1974" s="243"/>
      <c r="Y1974" s="243"/>
    </row>
    <row r="1975" spans="1:25" outlineLevel="2" x14ac:dyDescent="0.25">
      <c r="A1975" s="3" t="s">
        <v>302</v>
      </c>
      <c r="B1975" s="3" t="str">
        <f t="shared" si="655"/>
        <v>E342 PRD Fuel Holder, Cystal Mtn-12</v>
      </c>
      <c r="C1975" s="3" t="s">
        <v>9</v>
      </c>
      <c r="D1975" s="3"/>
      <c r="E1975" s="256">
        <v>43830</v>
      </c>
      <c r="F1975" s="61">
        <v>476309.45</v>
      </c>
      <c r="G1975" s="300">
        <v>7.8399999999999997E-2</v>
      </c>
      <c r="H1975" s="62">
        <v>3111.8900000000003</v>
      </c>
      <c r="I1975" s="276">
        <f t="shared" si="656"/>
        <v>476309.45</v>
      </c>
      <c r="J1975" s="300">
        <v>7.8399999999999997E-2</v>
      </c>
      <c r="K1975" s="61">
        <f t="shared" si="657"/>
        <v>3111.8884066666669</v>
      </c>
      <c r="L1975" s="62">
        <f t="shared" si="645"/>
        <v>0</v>
      </c>
      <c r="M1975" t="s">
        <v>10</v>
      </c>
      <c r="O1975" s="3" t="str">
        <f t="shared" si="658"/>
        <v>E342</v>
      </c>
      <c r="P1975" s="4"/>
      <c r="Q1975" s="245">
        <f t="shared" si="650"/>
        <v>0</v>
      </c>
      <c r="S1975" s="243"/>
      <c r="T1975" s="243"/>
      <c r="V1975" s="243"/>
      <c r="W1975" s="243"/>
      <c r="Y1975" s="243"/>
    </row>
    <row r="1976" spans="1:25" outlineLevel="2" x14ac:dyDescent="0.25">
      <c r="A1976" s="3" t="s">
        <v>302</v>
      </c>
      <c r="B1976" s="3" t="str">
        <f t="shared" si="655"/>
        <v>E342 PRD Fuel Holder, Cystal Mtn-1</v>
      </c>
      <c r="C1976" s="3" t="s">
        <v>9</v>
      </c>
      <c r="D1976" s="3"/>
      <c r="E1976" s="256">
        <v>43861</v>
      </c>
      <c r="F1976" s="61">
        <v>476309.45</v>
      </c>
      <c r="G1976" s="300">
        <v>7.8399999999999997E-2</v>
      </c>
      <c r="H1976" s="62">
        <v>3111.8900000000003</v>
      </c>
      <c r="I1976" s="276">
        <f t="shared" si="656"/>
        <v>476309.45</v>
      </c>
      <c r="J1976" s="300">
        <v>7.8399999999999997E-2</v>
      </c>
      <c r="K1976" s="61">
        <f t="shared" si="657"/>
        <v>3111.8884066666669</v>
      </c>
      <c r="L1976" s="62">
        <f t="shared" si="645"/>
        <v>0</v>
      </c>
      <c r="M1976" t="s">
        <v>10</v>
      </c>
      <c r="O1976" s="3" t="str">
        <f t="shared" si="658"/>
        <v>E342</v>
      </c>
      <c r="P1976" s="4"/>
      <c r="Q1976" s="245">
        <f t="shared" si="650"/>
        <v>0</v>
      </c>
      <c r="S1976" s="243"/>
      <c r="T1976" s="243"/>
      <c r="V1976" s="243"/>
      <c r="W1976" s="243"/>
      <c r="Y1976" s="243"/>
    </row>
    <row r="1977" spans="1:25" outlineLevel="2" x14ac:dyDescent="0.25">
      <c r="A1977" s="3" t="s">
        <v>302</v>
      </c>
      <c r="B1977" s="3" t="str">
        <f t="shared" si="655"/>
        <v>E342 PRD Fuel Holder, Cystal Mtn-2</v>
      </c>
      <c r="C1977" s="3" t="s">
        <v>9</v>
      </c>
      <c r="D1977" s="3"/>
      <c r="E1977" s="256">
        <v>43889</v>
      </c>
      <c r="F1977" s="61">
        <v>476309.45</v>
      </c>
      <c r="G1977" s="300">
        <v>7.8399999999999997E-2</v>
      </c>
      <c r="H1977" s="62">
        <v>3111.8900000000003</v>
      </c>
      <c r="I1977" s="276">
        <f t="shared" si="656"/>
        <v>476309.45</v>
      </c>
      <c r="J1977" s="300">
        <v>7.8399999999999997E-2</v>
      </c>
      <c r="K1977" s="61">
        <f t="shared" si="657"/>
        <v>3111.8884066666669</v>
      </c>
      <c r="L1977" s="62">
        <f t="shared" si="645"/>
        <v>0</v>
      </c>
      <c r="M1977" t="s">
        <v>10</v>
      </c>
      <c r="O1977" s="3" t="str">
        <f t="shared" si="658"/>
        <v>E342</v>
      </c>
      <c r="P1977" s="4"/>
      <c r="Q1977" s="245">
        <f t="shared" si="650"/>
        <v>0</v>
      </c>
      <c r="S1977" s="243"/>
      <c r="T1977" s="243"/>
      <c r="V1977" s="243"/>
      <c r="W1977" s="243"/>
      <c r="Y1977" s="243"/>
    </row>
    <row r="1978" spans="1:25" outlineLevel="2" x14ac:dyDescent="0.25">
      <c r="A1978" s="3" t="s">
        <v>302</v>
      </c>
      <c r="B1978" s="3" t="str">
        <f t="shared" si="655"/>
        <v>E342 PRD Fuel Holder, Cystal Mtn-3</v>
      </c>
      <c r="C1978" s="3" t="s">
        <v>9</v>
      </c>
      <c r="D1978" s="3"/>
      <c r="E1978" s="256">
        <v>43921</v>
      </c>
      <c r="F1978" s="61">
        <v>476309.45</v>
      </c>
      <c r="G1978" s="300">
        <v>7.8399999999999997E-2</v>
      </c>
      <c r="H1978" s="62">
        <v>3111.8900000000003</v>
      </c>
      <c r="I1978" s="276">
        <f t="shared" si="656"/>
        <v>476309.45</v>
      </c>
      <c r="J1978" s="300">
        <v>7.8399999999999997E-2</v>
      </c>
      <c r="K1978" s="61">
        <f t="shared" si="657"/>
        <v>3111.8884066666669</v>
      </c>
      <c r="L1978" s="62">
        <f t="shared" si="645"/>
        <v>0</v>
      </c>
      <c r="M1978" t="s">
        <v>10</v>
      </c>
      <c r="O1978" s="3" t="str">
        <f t="shared" si="658"/>
        <v>E342</v>
      </c>
      <c r="P1978" s="4"/>
      <c r="Q1978" s="245">
        <f t="shared" si="650"/>
        <v>0</v>
      </c>
      <c r="S1978" s="243"/>
      <c r="T1978" s="243"/>
      <c r="V1978" s="243"/>
      <c r="W1978" s="243"/>
      <c r="Y1978" s="243"/>
    </row>
    <row r="1979" spans="1:25" outlineLevel="2" x14ac:dyDescent="0.25">
      <c r="A1979" s="3" t="s">
        <v>302</v>
      </c>
      <c r="B1979" s="3" t="str">
        <f t="shared" si="655"/>
        <v>E342 PRD Fuel Holder, Cystal Mtn-4</v>
      </c>
      <c r="C1979" s="3" t="s">
        <v>9</v>
      </c>
      <c r="D1979" s="3"/>
      <c r="E1979" s="256">
        <v>43951</v>
      </c>
      <c r="F1979" s="61">
        <v>476309.45</v>
      </c>
      <c r="G1979" s="300">
        <v>7.8399999999999997E-2</v>
      </c>
      <c r="H1979" s="62">
        <v>3111.8900000000003</v>
      </c>
      <c r="I1979" s="276">
        <f t="shared" si="656"/>
        <v>476309.45</v>
      </c>
      <c r="J1979" s="300">
        <v>7.8399999999999997E-2</v>
      </c>
      <c r="K1979" s="61">
        <f t="shared" si="657"/>
        <v>3111.8884066666669</v>
      </c>
      <c r="L1979" s="62">
        <f t="shared" si="645"/>
        <v>0</v>
      </c>
      <c r="M1979" t="s">
        <v>10</v>
      </c>
      <c r="O1979" s="3" t="str">
        <f t="shared" si="658"/>
        <v>E342</v>
      </c>
      <c r="P1979" s="4"/>
      <c r="Q1979" s="245">
        <f t="shared" si="650"/>
        <v>0</v>
      </c>
      <c r="S1979" s="243"/>
      <c r="T1979" s="243"/>
      <c r="V1979" s="243"/>
      <c r="W1979" s="243"/>
      <c r="Y1979" s="243"/>
    </row>
    <row r="1980" spans="1:25" outlineLevel="2" x14ac:dyDescent="0.25">
      <c r="A1980" s="3" t="s">
        <v>302</v>
      </c>
      <c r="B1980" s="3" t="str">
        <f t="shared" si="655"/>
        <v>E342 PRD Fuel Holder, Cystal Mtn-5</v>
      </c>
      <c r="C1980" s="3" t="s">
        <v>9</v>
      </c>
      <c r="D1980" s="3"/>
      <c r="E1980" s="256">
        <v>43982</v>
      </c>
      <c r="F1980" s="61">
        <v>476309.45</v>
      </c>
      <c r="G1980" s="300">
        <v>7.8399999999999997E-2</v>
      </c>
      <c r="H1980" s="62">
        <v>3111.8900000000003</v>
      </c>
      <c r="I1980" s="276">
        <f t="shared" si="656"/>
        <v>476309.45</v>
      </c>
      <c r="J1980" s="300">
        <v>7.8399999999999997E-2</v>
      </c>
      <c r="K1980" s="61">
        <f t="shared" si="657"/>
        <v>3111.8884066666669</v>
      </c>
      <c r="L1980" s="62">
        <f t="shared" si="645"/>
        <v>0</v>
      </c>
      <c r="M1980" t="s">
        <v>10</v>
      </c>
      <c r="O1980" s="3" t="str">
        <f t="shared" si="658"/>
        <v>E342</v>
      </c>
      <c r="P1980" s="4"/>
      <c r="Q1980" s="245">
        <f t="shared" si="650"/>
        <v>0</v>
      </c>
      <c r="S1980" s="243"/>
      <c r="T1980" s="243"/>
      <c r="V1980" s="243"/>
      <c r="W1980" s="243"/>
      <c r="Y1980" s="243"/>
    </row>
    <row r="1981" spans="1:25" outlineLevel="2" x14ac:dyDescent="0.25">
      <c r="A1981" s="3" t="s">
        <v>302</v>
      </c>
      <c r="B1981" s="3" t="str">
        <f t="shared" si="655"/>
        <v>E342 PRD Fuel Holder, Cystal Mtn-6</v>
      </c>
      <c r="C1981" s="3" t="s">
        <v>9</v>
      </c>
      <c r="D1981" s="3"/>
      <c r="E1981" s="256">
        <v>44012</v>
      </c>
      <c r="F1981" s="61">
        <v>476309.45</v>
      </c>
      <c r="G1981" s="300">
        <v>7.8399999999999997E-2</v>
      </c>
      <c r="H1981" s="62">
        <v>3111.8900000000003</v>
      </c>
      <c r="I1981" s="276">
        <f t="shared" si="656"/>
        <v>476309.45</v>
      </c>
      <c r="J1981" s="300">
        <v>7.8399999999999997E-2</v>
      </c>
      <c r="K1981" s="61">
        <f t="shared" si="657"/>
        <v>3111.8884066666669</v>
      </c>
      <c r="L1981" s="62">
        <f t="shared" si="645"/>
        <v>0</v>
      </c>
      <c r="M1981" t="s">
        <v>10</v>
      </c>
      <c r="O1981" s="3" t="str">
        <f t="shared" si="658"/>
        <v>E342</v>
      </c>
      <c r="P1981" s="4"/>
      <c r="Q1981" s="245">
        <f t="shared" si="650"/>
        <v>476309.45</v>
      </c>
      <c r="S1981" s="243">
        <f>AVERAGE(F1970:F1981)-F1981</f>
        <v>0</v>
      </c>
      <c r="T1981" s="243">
        <f>AVERAGE(I1970:I1981)-I1981</f>
        <v>0</v>
      </c>
      <c r="V1981" s="243"/>
      <c r="W1981" s="243"/>
      <c r="Y1981" s="243"/>
    </row>
    <row r="1982" spans="1:25" ht="15.75" outlineLevel="1" thickBot="1" x14ac:dyDescent="0.3">
      <c r="A1982" s="5" t="s">
        <v>303</v>
      </c>
      <c r="C1982" s="14" t="s">
        <v>264</v>
      </c>
      <c r="E1982" s="255" t="s">
        <v>5</v>
      </c>
      <c r="F1982" s="8"/>
      <c r="G1982" s="299"/>
      <c r="H1982" s="264">
        <f>SUBTOTAL(9,H1970:H1981)</f>
        <v>37342.68</v>
      </c>
      <c r="I1982" s="275"/>
      <c r="J1982" s="299"/>
      <c r="K1982" s="25">
        <f>SUBTOTAL(9,K1970:K1981)</f>
        <v>37342.660879999996</v>
      </c>
      <c r="L1982" s="264">
        <f>SUBTOTAL(9,L1970:L1981)</f>
        <v>0</v>
      </c>
      <c r="O1982" s="3" t="str">
        <f>LEFT(A1982,5)</f>
        <v xml:space="preserve">E342 </v>
      </c>
      <c r="P1982" s="4">
        <f>-L1982</f>
        <v>0</v>
      </c>
      <c r="Q1982" s="245">
        <f t="shared" si="650"/>
        <v>0</v>
      </c>
      <c r="S1982" s="243"/>
    </row>
    <row r="1983" spans="1:25" ht="15.75" outlineLevel="2" thickTop="1" x14ac:dyDescent="0.25">
      <c r="A1983" s="3" t="s">
        <v>304</v>
      </c>
      <c r="B1983" s="3" t="str">
        <f t="shared" ref="B1983:B1994" si="659">CONCATENATE(A1983,"-",MONTH(E1983))</f>
        <v>E342 PRD Fuel Holder, Encogen-7</v>
      </c>
      <c r="C1983" s="3" t="s">
        <v>9</v>
      </c>
      <c r="D1983" s="3"/>
      <c r="E1983" s="256">
        <v>43676</v>
      </c>
      <c r="F1983" s="61">
        <v>8348184.6799999997</v>
      </c>
      <c r="G1983" s="300">
        <v>1.5399999999999999E-2</v>
      </c>
      <c r="H1983" s="62">
        <v>10713.51</v>
      </c>
      <c r="I1983" s="276">
        <f t="shared" ref="I1983:I1994" si="660">VLOOKUP(CONCATENATE(A1983,"-6"),$B$8:$F$2996,5,FALSE)</f>
        <v>8348184.6799999997</v>
      </c>
      <c r="J1983" s="300">
        <v>1.5399999999999999E-2</v>
      </c>
      <c r="K1983" s="59">
        <f t="shared" ref="K1983:K1994" si="661">I1983*J1983/12</f>
        <v>10713.503672666666</v>
      </c>
      <c r="L1983" s="62">
        <f t="shared" si="645"/>
        <v>-0.01</v>
      </c>
      <c r="M1983" t="s">
        <v>10</v>
      </c>
      <c r="O1983" s="3" t="str">
        <f t="shared" ref="O1983:O1994" si="662">LEFT(A1983,4)</f>
        <v>E342</v>
      </c>
      <c r="P1983" s="4"/>
      <c r="Q1983" s="245">
        <f t="shared" si="650"/>
        <v>0</v>
      </c>
      <c r="S1983" s="243"/>
      <c r="T1983" s="243"/>
      <c r="V1983" s="243"/>
      <c r="W1983" s="243"/>
      <c r="Y1983" s="243"/>
    </row>
    <row r="1984" spans="1:25" outlineLevel="2" x14ac:dyDescent="0.25">
      <c r="A1984" s="3" t="s">
        <v>304</v>
      </c>
      <c r="B1984" s="3" t="str">
        <f t="shared" si="659"/>
        <v>E342 PRD Fuel Holder, Encogen-8</v>
      </c>
      <c r="C1984" s="3" t="s">
        <v>9</v>
      </c>
      <c r="D1984" s="3"/>
      <c r="E1984" s="256">
        <v>43708</v>
      </c>
      <c r="F1984" s="61">
        <v>8348184.6799999997</v>
      </c>
      <c r="G1984" s="300">
        <v>1.5399999999999999E-2</v>
      </c>
      <c r="H1984" s="62">
        <v>10713.51</v>
      </c>
      <c r="I1984" s="276">
        <f t="shared" si="660"/>
        <v>8348184.6799999997</v>
      </c>
      <c r="J1984" s="300">
        <v>1.5399999999999999E-2</v>
      </c>
      <c r="K1984" s="61">
        <f t="shared" si="661"/>
        <v>10713.503672666666</v>
      </c>
      <c r="L1984" s="62">
        <f t="shared" si="645"/>
        <v>-0.01</v>
      </c>
      <c r="M1984" t="s">
        <v>10</v>
      </c>
      <c r="O1984" s="3" t="str">
        <f t="shared" si="662"/>
        <v>E342</v>
      </c>
      <c r="P1984" s="4"/>
      <c r="Q1984" s="245">
        <f t="shared" si="650"/>
        <v>0</v>
      </c>
      <c r="S1984" s="243"/>
      <c r="T1984" s="243"/>
      <c r="V1984" s="243"/>
      <c r="W1984" s="243"/>
      <c r="Y1984" s="243"/>
    </row>
    <row r="1985" spans="1:25" outlineLevel="2" x14ac:dyDescent="0.25">
      <c r="A1985" s="3" t="s">
        <v>304</v>
      </c>
      <c r="B1985" s="3" t="str">
        <f t="shared" si="659"/>
        <v>E342 PRD Fuel Holder, Encogen-9</v>
      </c>
      <c r="C1985" s="3" t="s">
        <v>9</v>
      </c>
      <c r="D1985" s="3"/>
      <c r="E1985" s="256">
        <v>43738</v>
      </c>
      <c r="F1985" s="61">
        <v>8348184.6799999997</v>
      </c>
      <c r="G1985" s="300">
        <v>1.5399999999999999E-2</v>
      </c>
      <c r="H1985" s="62">
        <v>10713.51</v>
      </c>
      <c r="I1985" s="276">
        <f t="shared" si="660"/>
        <v>8348184.6799999997</v>
      </c>
      <c r="J1985" s="300">
        <v>1.5399999999999999E-2</v>
      </c>
      <c r="K1985" s="61">
        <f t="shared" si="661"/>
        <v>10713.503672666666</v>
      </c>
      <c r="L1985" s="62">
        <f t="shared" si="645"/>
        <v>-0.01</v>
      </c>
      <c r="M1985" t="s">
        <v>10</v>
      </c>
      <c r="O1985" s="3" t="str">
        <f t="shared" si="662"/>
        <v>E342</v>
      </c>
      <c r="P1985" s="4"/>
      <c r="Q1985" s="245">
        <f t="shared" si="650"/>
        <v>0</v>
      </c>
      <c r="S1985" s="243"/>
      <c r="T1985" s="243"/>
      <c r="V1985" s="243"/>
      <c r="W1985" s="243"/>
      <c r="Y1985" s="243"/>
    </row>
    <row r="1986" spans="1:25" outlineLevel="2" x14ac:dyDescent="0.25">
      <c r="A1986" s="3" t="s">
        <v>304</v>
      </c>
      <c r="B1986" s="3" t="str">
        <f t="shared" si="659"/>
        <v>E342 PRD Fuel Holder, Encogen-10</v>
      </c>
      <c r="C1986" s="3" t="s">
        <v>9</v>
      </c>
      <c r="D1986" s="3"/>
      <c r="E1986" s="256">
        <v>43769</v>
      </c>
      <c r="F1986" s="61">
        <v>8348184.6799999997</v>
      </c>
      <c r="G1986" s="300">
        <v>1.5399999999999999E-2</v>
      </c>
      <c r="H1986" s="62">
        <v>10713.51</v>
      </c>
      <c r="I1986" s="276">
        <f t="shared" si="660"/>
        <v>8348184.6799999997</v>
      </c>
      <c r="J1986" s="300">
        <v>1.5399999999999999E-2</v>
      </c>
      <c r="K1986" s="61">
        <f t="shared" si="661"/>
        <v>10713.503672666666</v>
      </c>
      <c r="L1986" s="62">
        <f t="shared" si="645"/>
        <v>-0.01</v>
      </c>
      <c r="M1986" t="s">
        <v>10</v>
      </c>
      <c r="O1986" s="3" t="str">
        <f t="shared" si="662"/>
        <v>E342</v>
      </c>
      <c r="P1986" s="4"/>
      <c r="Q1986" s="245">
        <f t="shared" si="650"/>
        <v>0</v>
      </c>
      <c r="S1986" s="243"/>
      <c r="T1986" s="243"/>
      <c r="V1986" s="243"/>
      <c r="W1986" s="243"/>
      <c r="Y1986" s="243"/>
    </row>
    <row r="1987" spans="1:25" outlineLevel="2" x14ac:dyDescent="0.25">
      <c r="A1987" s="3" t="s">
        <v>304</v>
      </c>
      <c r="B1987" s="3" t="str">
        <f t="shared" si="659"/>
        <v>E342 PRD Fuel Holder, Encogen-11</v>
      </c>
      <c r="C1987" s="3" t="s">
        <v>9</v>
      </c>
      <c r="D1987" s="3"/>
      <c r="E1987" s="256">
        <v>43799</v>
      </c>
      <c r="F1987" s="61">
        <v>8348184.6799999997</v>
      </c>
      <c r="G1987" s="300">
        <v>1.5399999999999999E-2</v>
      </c>
      <c r="H1987" s="62">
        <v>10713.51</v>
      </c>
      <c r="I1987" s="276">
        <f t="shared" si="660"/>
        <v>8348184.6799999997</v>
      </c>
      <c r="J1987" s="300">
        <v>1.5399999999999999E-2</v>
      </c>
      <c r="K1987" s="61">
        <f t="shared" si="661"/>
        <v>10713.503672666666</v>
      </c>
      <c r="L1987" s="62">
        <f t="shared" si="645"/>
        <v>-0.01</v>
      </c>
      <c r="M1987" t="s">
        <v>10</v>
      </c>
      <c r="O1987" s="3" t="str">
        <f t="shared" si="662"/>
        <v>E342</v>
      </c>
      <c r="P1987" s="4"/>
      <c r="Q1987" s="245">
        <f t="shared" si="650"/>
        <v>0</v>
      </c>
      <c r="S1987" s="243"/>
      <c r="T1987" s="243"/>
      <c r="V1987" s="243"/>
      <c r="W1987" s="243"/>
      <c r="Y1987" s="243"/>
    </row>
    <row r="1988" spans="1:25" outlineLevel="2" x14ac:dyDescent="0.25">
      <c r="A1988" s="3" t="s">
        <v>304</v>
      </c>
      <c r="B1988" s="3" t="str">
        <f t="shared" si="659"/>
        <v>E342 PRD Fuel Holder, Encogen-12</v>
      </c>
      <c r="C1988" s="3" t="s">
        <v>9</v>
      </c>
      <c r="D1988" s="3"/>
      <c r="E1988" s="256">
        <v>43830</v>
      </c>
      <c r="F1988" s="61">
        <v>8348184.6799999997</v>
      </c>
      <c r="G1988" s="300">
        <v>1.5399999999999999E-2</v>
      </c>
      <c r="H1988" s="62">
        <v>10713.51</v>
      </c>
      <c r="I1988" s="276">
        <f t="shared" si="660"/>
        <v>8348184.6799999997</v>
      </c>
      <c r="J1988" s="300">
        <v>1.5399999999999999E-2</v>
      </c>
      <c r="K1988" s="61">
        <f t="shared" si="661"/>
        <v>10713.503672666666</v>
      </c>
      <c r="L1988" s="62">
        <f t="shared" si="645"/>
        <v>-0.01</v>
      </c>
      <c r="M1988" t="s">
        <v>10</v>
      </c>
      <c r="O1988" s="3" t="str">
        <f t="shared" si="662"/>
        <v>E342</v>
      </c>
      <c r="P1988" s="4"/>
      <c r="Q1988" s="245">
        <f t="shared" si="650"/>
        <v>0</v>
      </c>
      <c r="S1988" s="243"/>
      <c r="T1988" s="243"/>
      <c r="V1988" s="243"/>
      <c r="W1988" s="243"/>
      <c r="Y1988" s="243"/>
    </row>
    <row r="1989" spans="1:25" outlineLevel="2" x14ac:dyDescent="0.25">
      <c r="A1989" s="3" t="s">
        <v>304</v>
      </c>
      <c r="B1989" s="3" t="str">
        <f t="shared" si="659"/>
        <v>E342 PRD Fuel Holder, Encogen-1</v>
      </c>
      <c r="C1989" s="3" t="s">
        <v>9</v>
      </c>
      <c r="D1989" s="3"/>
      <c r="E1989" s="256">
        <v>43861</v>
      </c>
      <c r="F1989" s="61">
        <v>8348184.6799999997</v>
      </c>
      <c r="G1989" s="300">
        <v>1.5399999999999999E-2</v>
      </c>
      <c r="H1989" s="62">
        <v>10713.51</v>
      </c>
      <c r="I1989" s="276">
        <f t="shared" si="660"/>
        <v>8348184.6799999997</v>
      </c>
      <c r="J1989" s="300">
        <v>1.5399999999999999E-2</v>
      </c>
      <c r="K1989" s="61">
        <f t="shared" si="661"/>
        <v>10713.503672666666</v>
      </c>
      <c r="L1989" s="62">
        <f t="shared" si="645"/>
        <v>-0.01</v>
      </c>
      <c r="M1989" t="s">
        <v>10</v>
      </c>
      <c r="O1989" s="3" t="str">
        <f t="shared" si="662"/>
        <v>E342</v>
      </c>
      <c r="P1989" s="4"/>
      <c r="Q1989" s="245">
        <f t="shared" si="650"/>
        <v>0</v>
      </c>
      <c r="S1989" s="243"/>
      <c r="T1989" s="243"/>
      <c r="V1989" s="243"/>
      <c r="W1989" s="243"/>
      <c r="Y1989" s="243"/>
    </row>
    <row r="1990" spans="1:25" outlineLevel="2" x14ac:dyDescent="0.25">
      <c r="A1990" s="3" t="s">
        <v>304</v>
      </c>
      <c r="B1990" s="3" t="str">
        <f t="shared" si="659"/>
        <v>E342 PRD Fuel Holder, Encogen-2</v>
      </c>
      <c r="C1990" s="3" t="s">
        <v>9</v>
      </c>
      <c r="D1990" s="3"/>
      <c r="E1990" s="256">
        <v>43889</v>
      </c>
      <c r="F1990" s="61">
        <v>8348184.6799999997</v>
      </c>
      <c r="G1990" s="300">
        <v>1.5399999999999999E-2</v>
      </c>
      <c r="H1990" s="62">
        <v>10713.51</v>
      </c>
      <c r="I1990" s="276">
        <f t="shared" si="660"/>
        <v>8348184.6799999997</v>
      </c>
      <c r="J1990" s="300">
        <v>1.5399999999999999E-2</v>
      </c>
      <c r="K1990" s="61">
        <f t="shared" si="661"/>
        <v>10713.503672666666</v>
      </c>
      <c r="L1990" s="62">
        <f t="shared" si="645"/>
        <v>-0.01</v>
      </c>
      <c r="M1990" t="s">
        <v>10</v>
      </c>
      <c r="O1990" s="3" t="str">
        <f t="shared" si="662"/>
        <v>E342</v>
      </c>
      <c r="P1990" s="4"/>
      <c r="Q1990" s="245">
        <f t="shared" si="650"/>
        <v>0</v>
      </c>
      <c r="S1990" s="243"/>
      <c r="T1990" s="243"/>
      <c r="V1990" s="243"/>
      <c r="W1990" s="243"/>
      <c r="Y1990" s="243"/>
    </row>
    <row r="1991" spans="1:25" outlineLevel="2" x14ac:dyDescent="0.25">
      <c r="A1991" s="3" t="s">
        <v>304</v>
      </c>
      <c r="B1991" s="3" t="str">
        <f t="shared" si="659"/>
        <v>E342 PRD Fuel Holder, Encogen-3</v>
      </c>
      <c r="C1991" s="3" t="s">
        <v>9</v>
      </c>
      <c r="D1991" s="3"/>
      <c r="E1991" s="256">
        <v>43921</v>
      </c>
      <c r="F1991" s="61">
        <v>8348184.6799999997</v>
      </c>
      <c r="G1991" s="300">
        <v>1.5399999999999999E-2</v>
      </c>
      <c r="H1991" s="62">
        <v>10713.51</v>
      </c>
      <c r="I1991" s="276">
        <f t="shared" si="660"/>
        <v>8348184.6799999997</v>
      </c>
      <c r="J1991" s="300">
        <v>1.5399999999999999E-2</v>
      </c>
      <c r="K1991" s="61">
        <f t="shared" si="661"/>
        <v>10713.503672666666</v>
      </c>
      <c r="L1991" s="62">
        <f t="shared" si="645"/>
        <v>-0.01</v>
      </c>
      <c r="M1991" t="s">
        <v>10</v>
      </c>
      <c r="O1991" s="3" t="str">
        <f t="shared" si="662"/>
        <v>E342</v>
      </c>
      <c r="P1991" s="4"/>
      <c r="Q1991" s="245">
        <f t="shared" si="650"/>
        <v>0</v>
      </c>
      <c r="S1991" s="243"/>
      <c r="T1991" s="243"/>
      <c r="V1991" s="243"/>
      <c r="W1991" s="243"/>
      <c r="Y1991" s="243"/>
    </row>
    <row r="1992" spans="1:25" outlineLevel="2" x14ac:dyDescent="0.25">
      <c r="A1992" s="3" t="s">
        <v>304</v>
      </c>
      <c r="B1992" s="3" t="str">
        <f t="shared" si="659"/>
        <v>E342 PRD Fuel Holder, Encogen-4</v>
      </c>
      <c r="C1992" s="3" t="s">
        <v>9</v>
      </c>
      <c r="D1992" s="3"/>
      <c r="E1992" s="256">
        <v>43951</v>
      </c>
      <c r="F1992" s="61">
        <v>8348184.6799999997</v>
      </c>
      <c r="G1992" s="300">
        <v>1.5399999999999999E-2</v>
      </c>
      <c r="H1992" s="62">
        <v>10713.51</v>
      </c>
      <c r="I1992" s="276">
        <f t="shared" si="660"/>
        <v>8348184.6799999997</v>
      </c>
      <c r="J1992" s="300">
        <v>1.5399999999999999E-2</v>
      </c>
      <c r="K1992" s="61">
        <f t="shared" si="661"/>
        <v>10713.503672666666</v>
      </c>
      <c r="L1992" s="62">
        <f t="shared" si="645"/>
        <v>-0.01</v>
      </c>
      <c r="M1992" t="s">
        <v>10</v>
      </c>
      <c r="O1992" s="3" t="str">
        <f t="shared" si="662"/>
        <v>E342</v>
      </c>
      <c r="P1992" s="4"/>
      <c r="Q1992" s="245">
        <f t="shared" si="650"/>
        <v>0</v>
      </c>
      <c r="S1992" s="243"/>
      <c r="T1992" s="243"/>
      <c r="V1992" s="243"/>
      <c r="W1992" s="243"/>
      <c r="Y1992" s="243"/>
    </row>
    <row r="1993" spans="1:25" outlineLevel="2" x14ac:dyDescent="0.25">
      <c r="A1993" s="3" t="s">
        <v>304</v>
      </c>
      <c r="B1993" s="3" t="str">
        <f t="shared" si="659"/>
        <v>E342 PRD Fuel Holder, Encogen-5</v>
      </c>
      <c r="C1993" s="3" t="s">
        <v>9</v>
      </c>
      <c r="D1993" s="3"/>
      <c r="E1993" s="256">
        <v>43982</v>
      </c>
      <c r="F1993" s="61">
        <v>8348184.6799999997</v>
      </c>
      <c r="G1993" s="300">
        <v>1.5399999999999999E-2</v>
      </c>
      <c r="H1993" s="62">
        <v>10713.51</v>
      </c>
      <c r="I1993" s="276">
        <f t="shared" si="660"/>
        <v>8348184.6799999997</v>
      </c>
      <c r="J1993" s="300">
        <v>1.5399999999999999E-2</v>
      </c>
      <c r="K1993" s="61">
        <f t="shared" si="661"/>
        <v>10713.503672666666</v>
      </c>
      <c r="L1993" s="62">
        <f t="shared" si="645"/>
        <v>-0.01</v>
      </c>
      <c r="M1993" t="s">
        <v>10</v>
      </c>
      <c r="O1993" s="3" t="str">
        <f t="shared" si="662"/>
        <v>E342</v>
      </c>
      <c r="P1993" s="4"/>
      <c r="Q1993" s="245">
        <f t="shared" si="650"/>
        <v>0</v>
      </c>
      <c r="S1993" s="243"/>
      <c r="T1993" s="243"/>
      <c r="V1993" s="243"/>
      <c r="W1993" s="243"/>
      <c r="Y1993" s="243"/>
    </row>
    <row r="1994" spans="1:25" outlineLevel="2" x14ac:dyDescent="0.25">
      <c r="A1994" s="3" t="s">
        <v>304</v>
      </c>
      <c r="B1994" s="3" t="str">
        <f t="shared" si="659"/>
        <v>E342 PRD Fuel Holder, Encogen-6</v>
      </c>
      <c r="C1994" s="3" t="s">
        <v>9</v>
      </c>
      <c r="D1994" s="3"/>
      <c r="E1994" s="256">
        <v>44012</v>
      </c>
      <c r="F1994" s="61">
        <v>8348184.6799999997</v>
      </c>
      <c r="G1994" s="300">
        <v>1.5399999999999999E-2</v>
      </c>
      <c r="H1994" s="62">
        <v>10713.51</v>
      </c>
      <c r="I1994" s="276">
        <f t="shared" si="660"/>
        <v>8348184.6799999997</v>
      </c>
      <c r="J1994" s="300">
        <v>1.5399999999999999E-2</v>
      </c>
      <c r="K1994" s="61">
        <f t="shared" si="661"/>
        <v>10713.503672666666</v>
      </c>
      <c r="L1994" s="62">
        <f t="shared" si="645"/>
        <v>-0.01</v>
      </c>
      <c r="M1994" t="s">
        <v>10</v>
      </c>
      <c r="O1994" s="3" t="str">
        <f t="shared" si="662"/>
        <v>E342</v>
      </c>
      <c r="P1994" s="4"/>
      <c r="Q1994" s="245">
        <f t="shared" si="650"/>
        <v>8348184.6799999997</v>
      </c>
      <c r="S1994" s="243">
        <f>AVERAGE(F1983:F1994)-F1994</f>
        <v>0</v>
      </c>
      <c r="T1994" s="243">
        <f>AVERAGE(I1983:I1994)-I1994</f>
        <v>0</v>
      </c>
      <c r="V1994" s="243"/>
      <c r="W1994" s="243"/>
      <c r="Y1994" s="243"/>
    </row>
    <row r="1995" spans="1:25" ht="15.75" outlineLevel="1" thickBot="1" x14ac:dyDescent="0.3">
      <c r="A1995" s="5" t="s">
        <v>305</v>
      </c>
      <c r="C1995" s="14" t="s">
        <v>264</v>
      </c>
      <c r="E1995" s="255" t="s">
        <v>5</v>
      </c>
      <c r="F1995" s="8"/>
      <c r="G1995" s="299"/>
      <c r="H1995" s="264">
        <f>SUBTOTAL(9,H1983:H1994)</f>
        <v>128562.11999999998</v>
      </c>
      <c r="I1995" s="275"/>
      <c r="J1995" s="299"/>
      <c r="K1995" s="25">
        <f>SUBTOTAL(9,K1983:K1994)</f>
        <v>128562.04407200002</v>
      </c>
      <c r="L1995" s="264">
        <f>SUBTOTAL(9,L1983:L1994)</f>
        <v>-0.11999999999999998</v>
      </c>
      <c r="O1995" s="3" t="str">
        <f>LEFT(A1995,5)</f>
        <v xml:space="preserve">E342 </v>
      </c>
      <c r="P1995" s="4">
        <f>-L1995</f>
        <v>0.11999999999999998</v>
      </c>
      <c r="Q1995" s="245">
        <f t="shared" si="650"/>
        <v>0</v>
      </c>
      <c r="S1995" s="243"/>
    </row>
    <row r="1996" spans="1:25" ht="15.75" outlineLevel="2" thickTop="1" x14ac:dyDescent="0.25">
      <c r="A1996" s="3" t="s">
        <v>306</v>
      </c>
      <c r="B1996" s="3" t="str">
        <f t="shared" ref="B1996:B2007" si="663">CONCATENATE(A1996,"-",MONTH(E1996))</f>
        <v>E342 PRD Fuel Holder, Ferndale-7</v>
      </c>
      <c r="C1996" s="3" t="s">
        <v>9</v>
      </c>
      <c r="D1996" s="3"/>
      <c r="E1996" s="256">
        <v>43676</v>
      </c>
      <c r="F1996" s="61">
        <v>681261.56</v>
      </c>
      <c r="G1996" s="300">
        <v>2.0900000000000002E-2</v>
      </c>
      <c r="H1996" s="62">
        <v>1167.3</v>
      </c>
      <c r="I1996" s="276">
        <f t="shared" ref="I1996:I2007" si="664">VLOOKUP(CONCATENATE(A1996,"-6"),$B$8:$F$2996,5,FALSE)</f>
        <v>701742.86</v>
      </c>
      <c r="J1996" s="300">
        <v>2.0900000000000002E-2</v>
      </c>
      <c r="K1996" s="59">
        <f t="shared" ref="K1996:K2007" si="665">I1996*J1996/12</f>
        <v>1222.2021478333334</v>
      </c>
      <c r="L1996" s="62">
        <f t="shared" si="645"/>
        <v>54.9</v>
      </c>
      <c r="M1996" t="s">
        <v>10</v>
      </c>
      <c r="O1996" s="3" t="str">
        <f t="shared" ref="O1996:O2007" si="666">LEFT(A1996,4)</f>
        <v>E342</v>
      </c>
      <c r="P1996" s="4"/>
      <c r="Q1996" s="245">
        <f t="shared" si="650"/>
        <v>0</v>
      </c>
      <c r="S1996" s="243"/>
      <c r="T1996" s="243"/>
      <c r="V1996" s="243"/>
      <c r="W1996" s="243"/>
      <c r="Y1996" s="243"/>
    </row>
    <row r="1997" spans="1:25" outlineLevel="2" x14ac:dyDescent="0.25">
      <c r="A1997" s="3" t="s">
        <v>306</v>
      </c>
      <c r="B1997" s="3" t="str">
        <f t="shared" si="663"/>
        <v>E342 PRD Fuel Holder, Ferndale-8</v>
      </c>
      <c r="C1997" s="3" t="s">
        <v>9</v>
      </c>
      <c r="D1997" s="3"/>
      <c r="E1997" s="256">
        <v>43708</v>
      </c>
      <c r="F1997" s="61">
        <v>701742.86</v>
      </c>
      <c r="G1997" s="300">
        <v>2.0900000000000002E-2</v>
      </c>
      <c r="H1997" s="62">
        <v>1204.3700000000001</v>
      </c>
      <c r="I1997" s="276">
        <f t="shared" si="664"/>
        <v>701742.86</v>
      </c>
      <c r="J1997" s="300">
        <v>2.0900000000000002E-2</v>
      </c>
      <c r="K1997" s="61">
        <f t="shared" si="665"/>
        <v>1222.2021478333334</v>
      </c>
      <c r="L1997" s="62">
        <f t="shared" si="645"/>
        <v>17.829999999999998</v>
      </c>
      <c r="M1997" t="s">
        <v>10</v>
      </c>
      <c r="O1997" s="3" t="str">
        <f t="shared" si="666"/>
        <v>E342</v>
      </c>
      <c r="P1997" s="4"/>
      <c r="Q1997" s="245">
        <f t="shared" si="650"/>
        <v>0</v>
      </c>
      <c r="S1997" s="243"/>
      <c r="T1997" s="243"/>
      <c r="V1997" s="243"/>
      <c r="W1997" s="243"/>
      <c r="Y1997" s="243"/>
    </row>
    <row r="1998" spans="1:25" outlineLevel="2" x14ac:dyDescent="0.25">
      <c r="A1998" s="3" t="s">
        <v>306</v>
      </c>
      <c r="B1998" s="3" t="str">
        <f t="shared" si="663"/>
        <v>E342 PRD Fuel Holder, Ferndale-9</v>
      </c>
      <c r="C1998" s="3" t="s">
        <v>9</v>
      </c>
      <c r="D1998" s="3"/>
      <c r="E1998" s="256">
        <v>43738</v>
      </c>
      <c r="F1998" s="61">
        <v>701742.86</v>
      </c>
      <c r="G1998" s="300">
        <v>2.0900000000000002E-2</v>
      </c>
      <c r="H1998" s="62">
        <v>1222.2</v>
      </c>
      <c r="I1998" s="276">
        <f t="shared" si="664"/>
        <v>701742.86</v>
      </c>
      <c r="J1998" s="300">
        <v>2.0900000000000002E-2</v>
      </c>
      <c r="K1998" s="61">
        <f t="shared" si="665"/>
        <v>1222.2021478333334</v>
      </c>
      <c r="L1998" s="62">
        <f t="shared" si="645"/>
        <v>0</v>
      </c>
      <c r="M1998" t="s">
        <v>10</v>
      </c>
      <c r="O1998" s="3" t="str">
        <f t="shared" si="666"/>
        <v>E342</v>
      </c>
      <c r="P1998" s="4"/>
      <c r="Q1998" s="245">
        <f t="shared" si="650"/>
        <v>0</v>
      </c>
      <c r="S1998" s="243"/>
      <c r="T1998" s="243"/>
      <c r="V1998" s="243"/>
      <c r="W1998" s="243"/>
      <c r="Y1998" s="243"/>
    </row>
    <row r="1999" spans="1:25" outlineLevel="2" x14ac:dyDescent="0.25">
      <c r="A1999" s="3" t="s">
        <v>306</v>
      </c>
      <c r="B1999" s="3" t="str">
        <f t="shared" si="663"/>
        <v>E342 PRD Fuel Holder, Ferndale-10</v>
      </c>
      <c r="C1999" s="3" t="s">
        <v>9</v>
      </c>
      <c r="D1999" s="3"/>
      <c r="E1999" s="256">
        <v>43769</v>
      </c>
      <c r="F1999" s="61">
        <v>701742.86</v>
      </c>
      <c r="G1999" s="300">
        <v>2.0900000000000002E-2</v>
      </c>
      <c r="H1999" s="62">
        <v>1222.2</v>
      </c>
      <c r="I1999" s="276">
        <f t="shared" si="664"/>
        <v>701742.86</v>
      </c>
      <c r="J1999" s="300">
        <v>2.0900000000000002E-2</v>
      </c>
      <c r="K1999" s="61">
        <f t="shared" si="665"/>
        <v>1222.2021478333334</v>
      </c>
      <c r="L1999" s="62">
        <f t="shared" si="645"/>
        <v>0</v>
      </c>
      <c r="M1999" t="s">
        <v>10</v>
      </c>
      <c r="O1999" s="3" t="str">
        <f t="shared" si="666"/>
        <v>E342</v>
      </c>
      <c r="P1999" s="4"/>
      <c r="Q1999" s="245">
        <f t="shared" si="650"/>
        <v>0</v>
      </c>
      <c r="S1999" s="243"/>
      <c r="T1999" s="243"/>
      <c r="V1999" s="243"/>
      <c r="W1999" s="243"/>
      <c r="Y1999" s="243"/>
    </row>
    <row r="2000" spans="1:25" outlineLevel="2" x14ac:dyDescent="0.25">
      <c r="A2000" s="3" t="s">
        <v>306</v>
      </c>
      <c r="B2000" s="3" t="str">
        <f t="shared" si="663"/>
        <v>E342 PRD Fuel Holder, Ferndale-11</v>
      </c>
      <c r="C2000" s="3" t="s">
        <v>9</v>
      </c>
      <c r="D2000" s="3"/>
      <c r="E2000" s="256">
        <v>43799</v>
      </c>
      <c r="F2000" s="61">
        <v>701742.86</v>
      </c>
      <c r="G2000" s="300">
        <v>2.0900000000000002E-2</v>
      </c>
      <c r="H2000" s="62">
        <v>1222.2</v>
      </c>
      <c r="I2000" s="276">
        <f t="shared" si="664"/>
        <v>701742.86</v>
      </c>
      <c r="J2000" s="300">
        <v>2.0900000000000002E-2</v>
      </c>
      <c r="K2000" s="61">
        <f t="shared" si="665"/>
        <v>1222.2021478333334</v>
      </c>
      <c r="L2000" s="62">
        <f t="shared" si="645"/>
        <v>0</v>
      </c>
      <c r="M2000" t="s">
        <v>10</v>
      </c>
      <c r="O2000" s="3" t="str">
        <f t="shared" si="666"/>
        <v>E342</v>
      </c>
      <c r="P2000" s="4"/>
      <c r="Q2000" s="245">
        <f t="shared" si="650"/>
        <v>0</v>
      </c>
      <c r="S2000" s="243"/>
      <c r="T2000" s="243"/>
      <c r="V2000" s="243"/>
      <c r="W2000" s="243"/>
      <c r="Y2000" s="243"/>
    </row>
    <row r="2001" spans="1:25" outlineLevel="2" x14ac:dyDescent="0.25">
      <c r="A2001" s="3" t="s">
        <v>306</v>
      </c>
      <c r="B2001" s="3" t="str">
        <f t="shared" si="663"/>
        <v>E342 PRD Fuel Holder, Ferndale-12</v>
      </c>
      <c r="C2001" s="3" t="s">
        <v>9</v>
      </c>
      <c r="D2001" s="3"/>
      <c r="E2001" s="256">
        <v>43830</v>
      </c>
      <c r="F2001" s="61">
        <v>701742.86</v>
      </c>
      <c r="G2001" s="300">
        <v>2.0900000000000002E-2</v>
      </c>
      <c r="H2001" s="62">
        <v>1222.2</v>
      </c>
      <c r="I2001" s="276">
        <f t="shared" si="664"/>
        <v>701742.86</v>
      </c>
      <c r="J2001" s="300">
        <v>2.0900000000000002E-2</v>
      </c>
      <c r="K2001" s="61">
        <f t="shared" si="665"/>
        <v>1222.2021478333334</v>
      </c>
      <c r="L2001" s="62">
        <f t="shared" si="645"/>
        <v>0</v>
      </c>
      <c r="M2001" t="s">
        <v>10</v>
      </c>
      <c r="O2001" s="3" t="str">
        <f t="shared" si="666"/>
        <v>E342</v>
      </c>
      <c r="P2001" s="4"/>
      <c r="Q2001" s="245">
        <f t="shared" si="650"/>
        <v>0</v>
      </c>
      <c r="S2001" s="243"/>
      <c r="T2001" s="243"/>
      <c r="V2001" s="243"/>
      <c r="W2001" s="243"/>
      <c r="Y2001" s="243"/>
    </row>
    <row r="2002" spans="1:25" outlineLevel="2" x14ac:dyDescent="0.25">
      <c r="A2002" s="3" t="s">
        <v>306</v>
      </c>
      <c r="B2002" s="3" t="str">
        <f t="shared" si="663"/>
        <v>E342 PRD Fuel Holder, Ferndale-1</v>
      </c>
      <c r="C2002" s="3" t="s">
        <v>9</v>
      </c>
      <c r="D2002" s="3"/>
      <c r="E2002" s="256">
        <v>43861</v>
      </c>
      <c r="F2002" s="61">
        <v>701742.86</v>
      </c>
      <c r="G2002" s="300">
        <v>2.0900000000000002E-2</v>
      </c>
      <c r="H2002" s="62">
        <v>1222.2</v>
      </c>
      <c r="I2002" s="276">
        <f t="shared" si="664"/>
        <v>701742.86</v>
      </c>
      <c r="J2002" s="300">
        <v>2.0900000000000002E-2</v>
      </c>
      <c r="K2002" s="61">
        <f t="shared" si="665"/>
        <v>1222.2021478333334</v>
      </c>
      <c r="L2002" s="62">
        <f t="shared" si="645"/>
        <v>0</v>
      </c>
      <c r="M2002" t="s">
        <v>10</v>
      </c>
      <c r="O2002" s="3" t="str">
        <f t="shared" si="666"/>
        <v>E342</v>
      </c>
      <c r="P2002" s="4"/>
      <c r="Q2002" s="245">
        <f t="shared" si="650"/>
        <v>0</v>
      </c>
      <c r="S2002" s="243"/>
      <c r="T2002" s="243"/>
      <c r="V2002" s="243"/>
      <c r="W2002" s="243"/>
      <c r="Y2002" s="243"/>
    </row>
    <row r="2003" spans="1:25" outlineLevel="2" x14ac:dyDescent="0.25">
      <c r="A2003" s="3" t="s">
        <v>306</v>
      </c>
      <c r="B2003" s="3" t="str">
        <f t="shared" si="663"/>
        <v>E342 PRD Fuel Holder, Ferndale-2</v>
      </c>
      <c r="C2003" s="3" t="s">
        <v>9</v>
      </c>
      <c r="D2003" s="3"/>
      <c r="E2003" s="256">
        <v>43889</v>
      </c>
      <c r="F2003" s="61">
        <v>701742.86</v>
      </c>
      <c r="G2003" s="300">
        <v>2.0900000000000002E-2</v>
      </c>
      <c r="H2003" s="62">
        <v>1222.2</v>
      </c>
      <c r="I2003" s="276">
        <f t="shared" si="664"/>
        <v>701742.86</v>
      </c>
      <c r="J2003" s="300">
        <v>2.0900000000000002E-2</v>
      </c>
      <c r="K2003" s="61">
        <f t="shared" si="665"/>
        <v>1222.2021478333334</v>
      </c>
      <c r="L2003" s="62">
        <f t="shared" si="645"/>
        <v>0</v>
      </c>
      <c r="M2003" t="s">
        <v>10</v>
      </c>
      <c r="O2003" s="3" t="str">
        <f t="shared" si="666"/>
        <v>E342</v>
      </c>
      <c r="P2003" s="4"/>
      <c r="Q2003" s="245">
        <f t="shared" si="650"/>
        <v>0</v>
      </c>
      <c r="S2003" s="243"/>
      <c r="T2003" s="243"/>
      <c r="V2003" s="243"/>
      <c r="W2003" s="243"/>
      <c r="Y2003" s="243"/>
    </row>
    <row r="2004" spans="1:25" outlineLevel="2" x14ac:dyDescent="0.25">
      <c r="A2004" s="3" t="s">
        <v>306</v>
      </c>
      <c r="B2004" s="3" t="str">
        <f t="shared" si="663"/>
        <v>E342 PRD Fuel Holder, Ferndale-3</v>
      </c>
      <c r="C2004" s="3" t="s">
        <v>9</v>
      </c>
      <c r="D2004" s="3"/>
      <c r="E2004" s="256">
        <v>43921</v>
      </c>
      <c r="F2004" s="61">
        <v>701742.86</v>
      </c>
      <c r="G2004" s="300">
        <v>2.0900000000000002E-2</v>
      </c>
      <c r="H2004" s="62">
        <v>1222.2</v>
      </c>
      <c r="I2004" s="276">
        <f t="shared" si="664"/>
        <v>701742.86</v>
      </c>
      <c r="J2004" s="300">
        <v>2.0900000000000002E-2</v>
      </c>
      <c r="K2004" s="61">
        <f t="shared" si="665"/>
        <v>1222.2021478333334</v>
      </c>
      <c r="L2004" s="62">
        <f t="shared" ref="L2004:L2067" si="667">ROUND(K2004-H2004,2)</f>
        <v>0</v>
      </c>
      <c r="M2004" t="s">
        <v>10</v>
      </c>
      <c r="O2004" s="3" t="str">
        <f t="shared" si="666"/>
        <v>E342</v>
      </c>
      <c r="P2004" s="4"/>
      <c r="Q2004" s="245">
        <f t="shared" si="650"/>
        <v>0</v>
      </c>
      <c r="S2004" s="243"/>
      <c r="T2004" s="243"/>
      <c r="V2004" s="243"/>
      <c r="W2004" s="243"/>
      <c r="Y2004" s="243"/>
    </row>
    <row r="2005" spans="1:25" outlineLevel="2" x14ac:dyDescent="0.25">
      <c r="A2005" s="3" t="s">
        <v>306</v>
      </c>
      <c r="B2005" s="3" t="str">
        <f t="shared" si="663"/>
        <v>E342 PRD Fuel Holder, Ferndale-4</v>
      </c>
      <c r="C2005" s="3" t="s">
        <v>9</v>
      </c>
      <c r="D2005" s="3"/>
      <c r="E2005" s="256">
        <v>43951</v>
      </c>
      <c r="F2005" s="61">
        <v>701742.86</v>
      </c>
      <c r="G2005" s="300">
        <v>2.0900000000000002E-2</v>
      </c>
      <c r="H2005" s="62">
        <v>1222.2</v>
      </c>
      <c r="I2005" s="276">
        <f t="shared" si="664"/>
        <v>701742.86</v>
      </c>
      <c r="J2005" s="300">
        <v>2.0900000000000002E-2</v>
      </c>
      <c r="K2005" s="61">
        <f t="shared" si="665"/>
        <v>1222.2021478333334</v>
      </c>
      <c r="L2005" s="62">
        <f t="shared" si="667"/>
        <v>0</v>
      </c>
      <c r="M2005" t="s">
        <v>10</v>
      </c>
      <c r="O2005" s="3" t="str">
        <f t="shared" si="666"/>
        <v>E342</v>
      </c>
      <c r="P2005" s="4"/>
      <c r="Q2005" s="245">
        <f t="shared" si="650"/>
        <v>0</v>
      </c>
      <c r="S2005" s="243"/>
      <c r="T2005" s="243"/>
      <c r="V2005" s="243"/>
      <c r="W2005" s="243"/>
      <c r="Y2005" s="243"/>
    </row>
    <row r="2006" spans="1:25" outlineLevel="2" x14ac:dyDescent="0.25">
      <c r="A2006" s="3" t="s">
        <v>306</v>
      </c>
      <c r="B2006" s="3" t="str">
        <f t="shared" si="663"/>
        <v>E342 PRD Fuel Holder, Ferndale-5</v>
      </c>
      <c r="C2006" s="3" t="s">
        <v>9</v>
      </c>
      <c r="D2006" s="3"/>
      <c r="E2006" s="256">
        <v>43982</v>
      </c>
      <c r="F2006" s="61">
        <v>701742.86</v>
      </c>
      <c r="G2006" s="300">
        <v>2.0900000000000002E-2</v>
      </c>
      <c r="H2006" s="62">
        <v>1222.2</v>
      </c>
      <c r="I2006" s="276">
        <f t="shared" si="664"/>
        <v>701742.86</v>
      </c>
      <c r="J2006" s="300">
        <v>2.0900000000000002E-2</v>
      </c>
      <c r="K2006" s="61">
        <f t="shared" si="665"/>
        <v>1222.2021478333334</v>
      </c>
      <c r="L2006" s="62">
        <f t="shared" si="667"/>
        <v>0</v>
      </c>
      <c r="M2006" t="s">
        <v>10</v>
      </c>
      <c r="O2006" s="3" t="str">
        <f t="shared" si="666"/>
        <v>E342</v>
      </c>
      <c r="P2006" s="4"/>
      <c r="Q2006" s="245">
        <f t="shared" si="650"/>
        <v>0</v>
      </c>
      <c r="S2006" s="243"/>
      <c r="T2006" s="243"/>
      <c r="V2006" s="243"/>
      <c r="W2006" s="243"/>
      <c r="Y2006" s="243"/>
    </row>
    <row r="2007" spans="1:25" outlineLevel="2" x14ac:dyDescent="0.25">
      <c r="A2007" s="3" t="s">
        <v>306</v>
      </c>
      <c r="B2007" s="3" t="str">
        <f t="shared" si="663"/>
        <v>E342 PRD Fuel Holder, Ferndale-6</v>
      </c>
      <c r="C2007" s="3" t="s">
        <v>9</v>
      </c>
      <c r="D2007" s="3"/>
      <c r="E2007" s="256">
        <v>44012</v>
      </c>
      <c r="F2007" s="61">
        <v>701742.86</v>
      </c>
      <c r="G2007" s="300">
        <v>2.0900000000000002E-2</v>
      </c>
      <c r="H2007" s="62">
        <v>1222.2</v>
      </c>
      <c r="I2007" s="276">
        <f t="shared" si="664"/>
        <v>701742.86</v>
      </c>
      <c r="J2007" s="300">
        <v>2.0900000000000002E-2</v>
      </c>
      <c r="K2007" s="61">
        <f t="shared" si="665"/>
        <v>1222.2021478333334</v>
      </c>
      <c r="L2007" s="62">
        <f t="shared" si="667"/>
        <v>0</v>
      </c>
      <c r="M2007" t="s">
        <v>10</v>
      </c>
      <c r="O2007" s="3" t="str">
        <f t="shared" si="666"/>
        <v>E342</v>
      </c>
      <c r="P2007" s="4"/>
      <c r="Q2007" s="245">
        <f t="shared" si="650"/>
        <v>701742.86</v>
      </c>
      <c r="S2007" s="243">
        <f>AVERAGE(F1996:F2007)-F2007</f>
        <v>-1706.7749999999069</v>
      </c>
      <c r="T2007" s="243">
        <f>AVERAGE(I1996:I2007)-I2007</f>
        <v>0</v>
      </c>
      <c r="V2007" s="243"/>
      <c r="W2007" s="243"/>
      <c r="Y2007" s="243"/>
    </row>
    <row r="2008" spans="1:25" ht="15.75" outlineLevel="1" thickBot="1" x14ac:dyDescent="0.3">
      <c r="A2008" s="5" t="s">
        <v>307</v>
      </c>
      <c r="C2008" s="14" t="s">
        <v>264</v>
      </c>
      <c r="E2008" s="255" t="s">
        <v>5</v>
      </c>
      <c r="F2008" s="8"/>
      <c r="G2008" s="299"/>
      <c r="H2008" s="264">
        <f>SUBTOTAL(9,H1996:H2007)</f>
        <v>14593.670000000004</v>
      </c>
      <c r="I2008" s="275"/>
      <c r="J2008" s="299"/>
      <c r="K2008" s="25">
        <f>SUBTOTAL(9,K1996:K2007)</f>
        <v>14666.425774000001</v>
      </c>
      <c r="L2008" s="264">
        <f>SUBTOTAL(9,L1996:L2007)</f>
        <v>72.72999999999999</v>
      </c>
      <c r="O2008" s="3" t="str">
        <f>LEFT(A2008,5)</f>
        <v xml:space="preserve">E342 </v>
      </c>
      <c r="P2008" s="4">
        <f>-L2008</f>
        <v>-72.72999999999999</v>
      </c>
      <c r="Q2008" s="245">
        <f t="shared" si="650"/>
        <v>0</v>
      </c>
      <c r="S2008" s="243"/>
    </row>
    <row r="2009" spans="1:25" ht="15.75" outlineLevel="2" thickTop="1" x14ac:dyDescent="0.25">
      <c r="A2009" s="3" t="s">
        <v>308</v>
      </c>
      <c r="B2009" s="3" t="str">
        <f t="shared" ref="B2009:B2020" si="668">CONCATENATE(A2009,"-",MONTH(E2009))</f>
        <v>E342 PRD Fuel Holder, Fred 1/APC-7</v>
      </c>
      <c r="C2009" s="3" t="s">
        <v>9</v>
      </c>
      <c r="D2009" s="3"/>
      <c r="E2009" s="256">
        <v>43676</v>
      </c>
      <c r="F2009" s="61">
        <v>1804662.8</v>
      </c>
      <c r="G2009" s="300">
        <v>2.81E-2</v>
      </c>
      <c r="H2009" s="62">
        <v>4225.92</v>
      </c>
      <c r="I2009" s="276">
        <f t="shared" ref="I2009:I2020" si="669">VLOOKUP(CONCATENATE(A2009,"-6"),$B$8:$F$2996,5,FALSE)</f>
        <v>1804662.8</v>
      </c>
      <c r="J2009" s="300">
        <v>2.81E-2</v>
      </c>
      <c r="K2009" s="59">
        <f t="shared" ref="K2009:K2020" si="670">I2009*J2009/12</f>
        <v>4225.9187233333332</v>
      </c>
      <c r="L2009" s="62">
        <f t="shared" si="667"/>
        <v>0</v>
      </c>
      <c r="M2009" t="s">
        <v>10</v>
      </c>
      <c r="O2009" s="3" t="str">
        <f t="shared" ref="O2009:O2020" si="671">LEFT(A2009,4)</f>
        <v>E342</v>
      </c>
      <c r="P2009" s="4"/>
      <c r="Q2009" s="245">
        <f t="shared" si="650"/>
        <v>0</v>
      </c>
      <c r="S2009" s="243"/>
      <c r="T2009" s="243"/>
      <c r="V2009" s="243"/>
      <c r="W2009" s="243"/>
      <c r="Y2009" s="243"/>
    </row>
    <row r="2010" spans="1:25" outlineLevel="2" x14ac:dyDescent="0.25">
      <c r="A2010" s="3" t="s">
        <v>308</v>
      </c>
      <c r="B2010" s="3" t="str">
        <f t="shared" si="668"/>
        <v>E342 PRD Fuel Holder, Fred 1/APC-8</v>
      </c>
      <c r="C2010" s="3" t="s">
        <v>9</v>
      </c>
      <c r="D2010" s="3"/>
      <c r="E2010" s="256">
        <v>43708</v>
      </c>
      <c r="F2010" s="61">
        <v>1804662.8</v>
      </c>
      <c r="G2010" s="300">
        <v>2.81E-2</v>
      </c>
      <c r="H2010" s="62">
        <v>4225.92</v>
      </c>
      <c r="I2010" s="276">
        <f t="shared" si="669"/>
        <v>1804662.8</v>
      </c>
      <c r="J2010" s="300">
        <v>2.81E-2</v>
      </c>
      <c r="K2010" s="61">
        <f t="shared" si="670"/>
        <v>4225.9187233333332</v>
      </c>
      <c r="L2010" s="62">
        <f t="shared" si="667"/>
        <v>0</v>
      </c>
      <c r="M2010" t="s">
        <v>10</v>
      </c>
      <c r="O2010" s="3" t="str">
        <f t="shared" si="671"/>
        <v>E342</v>
      </c>
      <c r="P2010" s="4"/>
      <c r="Q2010" s="245">
        <f t="shared" si="650"/>
        <v>0</v>
      </c>
      <c r="S2010" s="243"/>
      <c r="T2010" s="243"/>
      <c r="V2010" s="243"/>
      <c r="W2010" s="243"/>
      <c r="Y2010" s="243"/>
    </row>
    <row r="2011" spans="1:25" outlineLevel="2" x14ac:dyDescent="0.25">
      <c r="A2011" s="3" t="s">
        <v>308</v>
      </c>
      <c r="B2011" s="3" t="str">
        <f t="shared" si="668"/>
        <v>E342 PRD Fuel Holder, Fred 1/APC-9</v>
      </c>
      <c r="C2011" s="3" t="s">
        <v>9</v>
      </c>
      <c r="D2011" s="3"/>
      <c r="E2011" s="256">
        <v>43738</v>
      </c>
      <c r="F2011" s="61">
        <v>1804662.8</v>
      </c>
      <c r="G2011" s="300">
        <v>2.81E-2</v>
      </c>
      <c r="H2011" s="62">
        <v>4225.92</v>
      </c>
      <c r="I2011" s="276">
        <f t="shared" si="669"/>
        <v>1804662.8</v>
      </c>
      <c r="J2011" s="300">
        <v>2.81E-2</v>
      </c>
      <c r="K2011" s="61">
        <f t="shared" si="670"/>
        <v>4225.9187233333332</v>
      </c>
      <c r="L2011" s="62">
        <f t="shared" si="667"/>
        <v>0</v>
      </c>
      <c r="M2011" t="s">
        <v>10</v>
      </c>
      <c r="O2011" s="3" t="str">
        <f t="shared" si="671"/>
        <v>E342</v>
      </c>
      <c r="P2011" s="4"/>
      <c r="Q2011" s="245">
        <f t="shared" si="650"/>
        <v>0</v>
      </c>
      <c r="S2011" s="243"/>
      <c r="T2011" s="243"/>
      <c r="V2011" s="243"/>
      <c r="W2011" s="243"/>
      <c r="Y2011" s="243"/>
    </row>
    <row r="2012" spans="1:25" outlineLevel="2" x14ac:dyDescent="0.25">
      <c r="A2012" s="3" t="s">
        <v>308</v>
      </c>
      <c r="B2012" s="3" t="str">
        <f t="shared" si="668"/>
        <v>E342 PRD Fuel Holder, Fred 1/APC-10</v>
      </c>
      <c r="C2012" s="3" t="s">
        <v>9</v>
      </c>
      <c r="D2012" s="3"/>
      <c r="E2012" s="256">
        <v>43769</v>
      </c>
      <c r="F2012" s="61">
        <v>1804662.8</v>
      </c>
      <c r="G2012" s="300">
        <v>2.81E-2</v>
      </c>
      <c r="H2012" s="62">
        <v>4225.92</v>
      </c>
      <c r="I2012" s="276">
        <f t="shared" si="669"/>
        <v>1804662.8</v>
      </c>
      <c r="J2012" s="300">
        <v>2.81E-2</v>
      </c>
      <c r="K2012" s="61">
        <f t="shared" si="670"/>
        <v>4225.9187233333332</v>
      </c>
      <c r="L2012" s="62">
        <f t="shared" si="667"/>
        <v>0</v>
      </c>
      <c r="M2012" t="s">
        <v>10</v>
      </c>
      <c r="O2012" s="3" t="str">
        <f t="shared" si="671"/>
        <v>E342</v>
      </c>
      <c r="P2012" s="4"/>
      <c r="Q2012" s="245">
        <f t="shared" si="650"/>
        <v>0</v>
      </c>
      <c r="S2012" s="243"/>
      <c r="T2012" s="243"/>
      <c r="V2012" s="243"/>
      <c r="W2012" s="243"/>
      <c r="Y2012" s="243"/>
    </row>
    <row r="2013" spans="1:25" outlineLevel="2" x14ac:dyDescent="0.25">
      <c r="A2013" s="3" t="s">
        <v>308</v>
      </c>
      <c r="B2013" s="3" t="str">
        <f t="shared" si="668"/>
        <v>E342 PRD Fuel Holder, Fred 1/APC-11</v>
      </c>
      <c r="C2013" s="3" t="s">
        <v>9</v>
      </c>
      <c r="D2013" s="3"/>
      <c r="E2013" s="256">
        <v>43799</v>
      </c>
      <c r="F2013" s="61">
        <v>1804662.8</v>
      </c>
      <c r="G2013" s="300">
        <v>2.81E-2</v>
      </c>
      <c r="H2013" s="62">
        <v>4225.92</v>
      </c>
      <c r="I2013" s="276">
        <f t="shared" si="669"/>
        <v>1804662.8</v>
      </c>
      <c r="J2013" s="300">
        <v>2.81E-2</v>
      </c>
      <c r="K2013" s="61">
        <f t="shared" si="670"/>
        <v>4225.9187233333332</v>
      </c>
      <c r="L2013" s="62">
        <f t="shared" si="667"/>
        <v>0</v>
      </c>
      <c r="M2013" t="s">
        <v>10</v>
      </c>
      <c r="O2013" s="3" t="str">
        <f t="shared" si="671"/>
        <v>E342</v>
      </c>
      <c r="P2013" s="4"/>
      <c r="Q2013" s="245">
        <f t="shared" si="650"/>
        <v>0</v>
      </c>
      <c r="S2013" s="243"/>
      <c r="T2013" s="243"/>
      <c r="V2013" s="243"/>
      <c r="W2013" s="243"/>
      <c r="Y2013" s="243"/>
    </row>
    <row r="2014" spans="1:25" outlineLevel="2" x14ac:dyDescent="0.25">
      <c r="A2014" s="3" t="s">
        <v>308</v>
      </c>
      <c r="B2014" s="3" t="str">
        <f t="shared" si="668"/>
        <v>E342 PRD Fuel Holder, Fred 1/APC-12</v>
      </c>
      <c r="C2014" s="3" t="s">
        <v>9</v>
      </c>
      <c r="D2014" s="3"/>
      <c r="E2014" s="256">
        <v>43830</v>
      </c>
      <c r="F2014" s="61">
        <v>1804662.8</v>
      </c>
      <c r="G2014" s="300">
        <v>2.81E-2</v>
      </c>
      <c r="H2014" s="62">
        <v>4225.92</v>
      </c>
      <c r="I2014" s="276">
        <f t="shared" si="669"/>
        <v>1804662.8</v>
      </c>
      <c r="J2014" s="300">
        <v>2.81E-2</v>
      </c>
      <c r="K2014" s="61">
        <f t="shared" si="670"/>
        <v>4225.9187233333332</v>
      </c>
      <c r="L2014" s="62">
        <f t="shared" si="667"/>
        <v>0</v>
      </c>
      <c r="M2014" t="s">
        <v>10</v>
      </c>
      <c r="O2014" s="3" t="str">
        <f t="shared" si="671"/>
        <v>E342</v>
      </c>
      <c r="P2014" s="4"/>
      <c r="Q2014" s="245">
        <f t="shared" si="650"/>
        <v>0</v>
      </c>
      <c r="S2014" s="243"/>
      <c r="T2014" s="243"/>
      <c r="V2014" s="243"/>
      <c r="W2014" s="243"/>
      <c r="Y2014" s="243"/>
    </row>
    <row r="2015" spans="1:25" outlineLevel="2" x14ac:dyDescent="0.25">
      <c r="A2015" s="3" t="s">
        <v>308</v>
      </c>
      <c r="B2015" s="3" t="str">
        <f t="shared" si="668"/>
        <v>E342 PRD Fuel Holder, Fred 1/APC-1</v>
      </c>
      <c r="C2015" s="3" t="s">
        <v>9</v>
      </c>
      <c r="D2015" s="3"/>
      <c r="E2015" s="256">
        <v>43861</v>
      </c>
      <c r="F2015" s="61">
        <v>1804662.8</v>
      </c>
      <c r="G2015" s="300">
        <v>2.81E-2</v>
      </c>
      <c r="H2015" s="62">
        <v>4225.92</v>
      </c>
      <c r="I2015" s="276">
        <f t="shared" si="669"/>
        <v>1804662.8</v>
      </c>
      <c r="J2015" s="300">
        <v>2.81E-2</v>
      </c>
      <c r="K2015" s="61">
        <f t="shared" si="670"/>
        <v>4225.9187233333332</v>
      </c>
      <c r="L2015" s="62">
        <f t="shared" si="667"/>
        <v>0</v>
      </c>
      <c r="M2015" t="s">
        <v>10</v>
      </c>
      <c r="O2015" s="3" t="str">
        <f t="shared" si="671"/>
        <v>E342</v>
      </c>
      <c r="P2015" s="4"/>
      <c r="Q2015" s="245">
        <f t="shared" si="650"/>
        <v>0</v>
      </c>
      <c r="S2015" s="243"/>
      <c r="T2015" s="243"/>
      <c r="V2015" s="243"/>
      <c r="W2015" s="243"/>
      <c r="Y2015" s="243"/>
    </row>
    <row r="2016" spans="1:25" outlineLevel="2" x14ac:dyDescent="0.25">
      <c r="A2016" s="3" t="s">
        <v>308</v>
      </c>
      <c r="B2016" s="3" t="str">
        <f t="shared" si="668"/>
        <v>E342 PRD Fuel Holder, Fred 1/APC-2</v>
      </c>
      <c r="C2016" s="3" t="s">
        <v>9</v>
      </c>
      <c r="D2016" s="3"/>
      <c r="E2016" s="256">
        <v>43889</v>
      </c>
      <c r="F2016" s="61">
        <v>1804662.8</v>
      </c>
      <c r="G2016" s="300">
        <v>2.81E-2</v>
      </c>
      <c r="H2016" s="62">
        <v>4225.92</v>
      </c>
      <c r="I2016" s="276">
        <f t="shared" si="669"/>
        <v>1804662.8</v>
      </c>
      <c r="J2016" s="300">
        <v>2.81E-2</v>
      </c>
      <c r="K2016" s="61">
        <f t="shared" si="670"/>
        <v>4225.9187233333332</v>
      </c>
      <c r="L2016" s="62">
        <f t="shared" si="667"/>
        <v>0</v>
      </c>
      <c r="M2016" t="s">
        <v>10</v>
      </c>
      <c r="O2016" s="3" t="str">
        <f t="shared" si="671"/>
        <v>E342</v>
      </c>
      <c r="P2016" s="4"/>
      <c r="Q2016" s="245">
        <f t="shared" ref="Q2016:Q2079" si="672">IF(E2016=DATE(2020,6,30),I2016,0)</f>
        <v>0</v>
      </c>
      <c r="S2016" s="243"/>
      <c r="T2016" s="243"/>
      <c r="V2016" s="243"/>
      <c r="W2016" s="243"/>
      <c r="Y2016" s="243"/>
    </row>
    <row r="2017" spans="1:25" outlineLevel="2" x14ac:dyDescent="0.25">
      <c r="A2017" s="3" t="s">
        <v>308</v>
      </c>
      <c r="B2017" s="3" t="str">
        <f t="shared" si="668"/>
        <v>E342 PRD Fuel Holder, Fred 1/APC-3</v>
      </c>
      <c r="C2017" s="3" t="s">
        <v>9</v>
      </c>
      <c r="D2017" s="3"/>
      <c r="E2017" s="256">
        <v>43921</v>
      </c>
      <c r="F2017" s="61">
        <v>1804662.8</v>
      </c>
      <c r="G2017" s="300">
        <v>2.81E-2</v>
      </c>
      <c r="H2017" s="62">
        <v>4225.92</v>
      </c>
      <c r="I2017" s="276">
        <f t="shared" si="669"/>
        <v>1804662.8</v>
      </c>
      <c r="J2017" s="300">
        <v>2.81E-2</v>
      </c>
      <c r="K2017" s="61">
        <f t="shared" si="670"/>
        <v>4225.9187233333332</v>
      </c>
      <c r="L2017" s="62">
        <f t="shared" si="667"/>
        <v>0</v>
      </c>
      <c r="M2017" t="s">
        <v>10</v>
      </c>
      <c r="O2017" s="3" t="str">
        <f t="shared" si="671"/>
        <v>E342</v>
      </c>
      <c r="P2017" s="4"/>
      <c r="Q2017" s="245">
        <f t="shared" si="672"/>
        <v>0</v>
      </c>
      <c r="S2017" s="243"/>
      <c r="T2017" s="243"/>
      <c r="V2017" s="243"/>
      <c r="W2017" s="243"/>
      <c r="Y2017" s="243"/>
    </row>
    <row r="2018" spans="1:25" outlineLevel="2" x14ac:dyDescent="0.25">
      <c r="A2018" s="3" t="s">
        <v>308</v>
      </c>
      <c r="B2018" s="3" t="str">
        <f t="shared" si="668"/>
        <v>E342 PRD Fuel Holder, Fred 1/APC-4</v>
      </c>
      <c r="C2018" s="3" t="s">
        <v>9</v>
      </c>
      <c r="D2018" s="3"/>
      <c r="E2018" s="256">
        <v>43951</v>
      </c>
      <c r="F2018" s="61">
        <v>1804662.8</v>
      </c>
      <c r="G2018" s="300">
        <v>2.81E-2</v>
      </c>
      <c r="H2018" s="62">
        <v>4225.92</v>
      </c>
      <c r="I2018" s="276">
        <f t="shared" si="669"/>
        <v>1804662.8</v>
      </c>
      <c r="J2018" s="300">
        <v>2.81E-2</v>
      </c>
      <c r="K2018" s="61">
        <f t="shared" si="670"/>
        <v>4225.9187233333332</v>
      </c>
      <c r="L2018" s="62">
        <f t="shared" si="667"/>
        <v>0</v>
      </c>
      <c r="M2018" t="s">
        <v>10</v>
      </c>
      <c r="O2018" s="3" t="str">
        <f t="shared" si="671"/>
        <v>E342</v>
      </c>
      <c r="P2018" s="4"/>
      <c r="Q2018" s="245">
        <f t="shared" si="672"/>
        <v>0</v>
      </c>
      <c r="S2018" s="243"/>
      <c r="T2018" s="243"/>
      <c r="V2018" s="243"/>
      <c r="W2018" s="243"/>
      <c r="Y2018" s="243"/>
    </row>
    <row r="2019" spans="1:25" outlineLevel="2" x14ac:dyDescent="0.25">
      <c r="A2019" s="3" t="s">
        <v>308</v>
      </c>
      <c r="B2019" s="3" t="str">
        <f t="shared" si="668"/>
        <v>E342 PRD Fuel Holder, Fred 1/APC-5</v>
      </c>
      <c r="C2019" s="3" t="s">
        <v>9</v>
      </c>
      <c r="D2019" s="3"/>
      <c r="E2019" s="256">
        <v>43982</v>
      </c>
      <c r="F2019" s="61">
        <v>1804662.8</v>
      </c>
      <c r="G2019" s="300">
        <v>2.81E-2</v>
      </c>
      <c r="H2019" s="62">
        <v>4225.92</v>
      </c>
      <c r="I2019" s="276">
        <f t="shared" si="669"/>
        <v>1804662.8</v>
      </c>
      <c r="J2019" s="300">
        <v>2.81E-2</v>
      </c>
      <c r="K2019" s="61">
        <f t="shared" si="670"/>
        <v>4225.9187233333332</v>
      </c>
      <c r="L2019" s="62">
        <f t="shared" si="667"/>
        <v>0</v>
      </c>
      <c r="M2019" t="s">
        <v>10</v>
      </c>
      <c r="O2019" s="3" t="str">
        <f t="shared" si="671"/>
        <v>E342</v>
      </c>
      <c r="P2019" s="4"/>
      <c r="Q2019" s="245">
        <f t="shared" si="672"/>
        <v>0</v>
      </c>
      <c r="S2019" s="243"/>
      <c r="T2019" s="243"/>
      <c r="V2019" s="243"/>
      <c r="W2019" s="243"/>
      <c r="Y2019" s="243"/>
    </row>
    <row r="2020" spans="1:25" outlineLevel="2" x14ac:dyDescent="0.25">
      <c r="A2020" s="3" t="s">
        <v>308</v>
      </c>
      <c r="B2020" s="3" t="str">
        <f t="shared" si="668"/>
        <v>E342 PRD Fuel Holder, Fred 1/APC-6</v>
      </c>
      <c r="C2020" s="3" t="s">
        <v>9</v>
      </c>
      <c r="D2020" s="3"/>
      <c r="E2020" s="256">
        <v>44012</v>
      </c>
      <c r="F2020" s="61">
        <v>1804662.8</v>
      </c>
      <c r="G2020" s="300">
        <v>2.81E-2</v>
      </c>
      <c r="H2020" s="62">
        <v>4225.92</v>
      </c>
      <c r="I2020" s="276">
        <f t="shared" si="669"/>
        <v>1804662.8</v>
      </c>
      <c r="J2020" s="300">
        <v>2.81E-2</v>
      </c>
      <c r="K2020" s="61">
        <f t="shared" si="670"/>
        <v>4225.9187233333332</v>
      </c>
      <c r="L2020" s="62">
        <f t="shared" si="667"/>
        <v>0</v>
      </c>
      <c r="M2020" t="s">
        <v>10</v>
      </c>
      <c r="O2020" s="3" t="str">
        <f t="shared" si="671"/>
        <v>E342</v>
      </c>
      <c r="P2020" s="4"/>
      <c r="Q2020" s="245">
        <f t="shared" si="672"/>
        <v>1804662.8</v>
      </c>
      <c r="S2020" s="243">
        <f>AVERAGE(F2009:F2020)-F2020</f>
        <v>0</v>
      </c>
      <c r="T2020" s="243">
        <f>AVERAGE(I2009:I2020)-I2020</f>
        <v>0</v>
      </c>
      <c r="V2020" s="243"/>
      <c r="W2020" s="243"/>
      <c r="Y2020" s="243"/>
    </row>
    <row r="2021" spans="1:25" ht="15.75" outlineLevel="1" thickBot="1" x14ac:dyDescent="0.3">
      <c r="A2021" s="5" t="s">
        <v>309</v>
      </c>
      <c r="C2021" s="14" t="s">
        <v>264</v>
      </c>
      <c r="E2021" s="255" t="s">
        <v>5</v>
      </c>
      <c r="F2021" s="8"/>
      <c r="G2021" s="299"/>
      <c r="H2021" s="264">
        <f>SUBTOTAL(9,H2009:H2020)</f>
        <v>50711.039999999986</v>
      </c>
      <c r="I2021" s="275"/>
      <c r="J2021" s="299"/>
      <c r="K2021" s="25">
        <f>SUBTOTAL(9,K2009:K2020)</f>
        <v>50711.02468000001</v>
      </c>
      <c r="L2021" s="264">
        <f>SUBTOTAL(9,L2009:L2020)</f>
        <v>0</v>
      </c>
      <c r="O2021" s="3" t="str">
        <f>LEFT(A2021,5)</f>
        <v xml:space="preserve">E342 </v>
      </c>
      <c r="P2021" s="4">
        <f>-L2021</f>
        <v>0</v>
      </c>
      <c r="Q2021" s="245">
        <f t="shared" si="672"/>
        <v>0</v>
      </c>
      <c r="S2021" s="243"/>
    </row>
    <row r="2022" spans="1:25" ht="15.75" outlineLevel="2" thickTop="1" x14ac:dyDescent="0.25">
      <c r="A2022" s="3" t="s">
        <v>310</v>
      </c>
      <c r="B2022" s="3" t="str">
        <f t="shared" ref="B2022:B2033" si="673">CONCATENATE(A2022,"-",MONTH(E2022))</f>
        <v>E342 PRD Fuel Holder, Frederickson-7</v>
      </c>
      <c r="C2022" s="3" t="s">
        <v>9</v>
      </c>
      <c r="D2022" s="3"/>
      <c r="E2022" s="256">
        <v>43676</v>
      </c>
      <c r="F2022" s="61">
        <v>3702107.48</v>
      </c>
      <c r="G2022" s="300">
        <v>5.5999999999999999E-3</v>
      </c>
      <c r="H2022" s="62">
        <v>1727.65</v>
      </c>
      <c r="I2022" s="276">
        <f t="shared" ref="I2022:I2033" si="674">VLOOKUP(CONCATENATE(A2022,"-6"),$B$8:$F$2996,5,FALSE)</f>
        <v>3702107.48</v>
      </c>
      <c r="J2022" s="300">
        <v>5.5999999999999999E-3</v>
      </c>
      <c r="K2022" s="59">
        <f t="shared" ref="K2022:K2033" si="675">I2022*J2022/12</f>
        <v>1727.6501573333333</v>
      </c>
      <c r="L2022" s="62">
        <f t="shared" si="667"/>
        <v>0</v>
      </c>
      <c r="M2022" t="s">
        <v>10</v>
      </c>
      <c r="O2022" s="3" t="str">
        <f t="shared" ref="O2022:O2033" si="676">LEFT(A2022,4)</f>
        <v>E342</v>
      </c>
      <c r="P2022" s="4"/>
      <c r="Q2022" s="245">
        <f t="shared" si="672"/>
        <v>0</v>
      </c>
      <c r="S2022" s="243"/>
      <c r="T2022" s="243"/>
      <c r="V2022" s="243"/>
      <c r="W2022" s="243"/>
      <c r="Y2022" s="243"/>
    </row>
    <row r="2023" spans="1:25" outlineLevel="2" x14ac:dyDescent="0.25">
      <c r="A2023" s="3" t="s">
        <v>310</v>
      </c>
      <c r="B2023" s="3" t="str">
        <f t="shared" si="673"/>
        <v>E342 PRD Fuel Holder, Frederickson-8</v>
      </c>
      <c r="C2023" s="3" t="s">
        <v>9</v>
      </c>
      <c r="D2023" s="3"/>
      <c r="E2023" s="256">
        <v>43708</v>
      </c>
      <c r="F2023" s="61">
        <v>3702107.48</v>
      </c>
      <c r="G2023" s="300">
        <v>5.5999999999999999E-3</v>
      </c>
      <c r="H2023" s="62">
        <v>1727.65</v>
      </c>
      <c r="I2023" s="276">
        <f t="shared" si="674"/>
        <v>3702107.48</v>
      </c>
      <c r="J2023" s="300">
        <v>5.5999999999999999E-3</v>
      </c>
      <c r="K2023" s="61">
        <f t="shared" si="675"/>
        <v>1727.6501573333333</v>
      </c>
      <c r="L2023" s="62">
        <f t="shared" si="667"/>
        <v>0</v>
      </c>
      <c r="M2023" t="s">
        <v>10</v>
      </c>
      <c r="O2023" s="3" t="str">
        <f t="shared" si="676"/>
        <v>E342</v>
      </c>
      <c r="P2023" s="4"/>
      <c r="Q2023" s="245">
        <f t="shared" si="672"/>
        <v>0</v>
      </c>
      <c r="S2023" s="243"/>
      <c r="T2023" s="243"/>
      <c r="V2023" s="243"/>
      <c r="W2023" s="243"/>
      <c r="Y2023" s="243"/>
    </row>
    <row r="2024" spans="1:25" outlineLevel="2" x14ac:dyDescent="0.25">
      <c r="A2024" s="3" t="s">
        <v>310</v>
      </c>
      <c r="B2024" s="3" t="str">
        <f t="shared" si="673"/>
        <v>E342 PRD Fuel Holder, Frederickson-9</v>
      </c>
      <c r="C2024" s="3" t="s">
        <v>9</v>
      </c>
      <c r="D2024" s="3"/>
      <c r="E2024" s="256">
        <v>43738</v>
      </c>
      <c r="F2024" s="61">
        <v>3702107.48</v>
      </c>
      <c r="G2024" s="300">
        <v>5.5999999999999999E-3</v>
      </c>
      <c r="H2024" s="62">
        <v>1727.65</v>
      </c>
      <c r="I2024" s="276">
        <f t="shared" si="674"/>
        <v>3702107.48</v>
      </c>
      <c r="J2024" s="300">
        <v>5.5999999999999999E-3</v>
      </c>
      <c r="K2024" s="61">
        <f t="shared" si="675"/>
        <v>1727.6501573333333</v>
      </c>
      <c r="L2024" s="62">
        <f t="shared" si="667"/>
        <v>0</v>
      </c>
      <c r="M2024" t="s">
        <v>10</v>
      </c>
      <c r="O2024" s="3" t="str">
        <f t="shared" si="676"/>
        <v>E342</v>
      </c>
      <c r="P2024" s="4"/>
      <c r="Q2024" s="245">
        <f t="shared" si="672"/>
        <v>0</v>
      </c>
      <c r="S2024" s="243"/>
      <c r="T2024" s="243"/>
      <c r="V2024" s="243"/>
      <c r="W2024" s="243"/>
      <c r="Y2024" s="243"/>
    </row>
    <row r="2025" spans="1:25" outlineLevel="2" x14ac:dyDescent="0.25">
      <c r="A2025" s="3" t="s">
        <v>310</v>
      </c>
      <c r="B2025" s="3" t="str">
        <f t="shared" si="673"/>
        <v>E342 PRD Fuel Holder, Frederickson-10</v>
      </c>
      <c r="C2025" s="3" t="s">
        <v>9</v>
      </c>
      <c r="D2025" s="3"/>
      <c r="E2025" s="256">
        <v>43769</v>
      </c>
      <c r="F2025" s="61">
        <v>3702107.48</v>
      </c>
      <c r="G2025" s="300">
        <v>5.5999999999999999E-3</v>
      </c>
      <c r="H2025" s="62">
        <v>1727.65</v>
      </c>
      <c r="I2025" s="276">
        <f t="shared" si="674"/>
        <v>3702107.48</v>
      </c>
      <c r="J2025" s="300">
        <v>5.5999999999999999E-3</v>
      </c>
      <c r="K2025" s="61">
        <f t="shared" si="675"/>
        <v>1727.6501573333333</v>
      </c>
      <c r="L2025" s="62">
        <f t="shared" si="667"/>
        <v>0</v>
      </c>
      <c r="M2025" t="s">
        <v>10</v>
      </c>
      <c r="O2025" s="3" t="str">
        <f t="shared" si="676"/>
        <v>E342</v>
      </c>
      <c r="P2025" s="4"/>
      <c r="Q2025" s="245">
        <f t="shared" si="672"/>
        <v>0</v>
      </c>
      <c r="S2025" s="243"/>
      <c r="T2025" s="243"/>
      <c r="V2025" s="243"/>
      <c r="W2025" s="243"/>
      <c r="Y2025" s="243"/>
    </row>
    <row r="2026" spans="1:25" outlineLevel="2" x14ac:dyDescent="0.25">
      <c r="A2026" s="3" t="s">
        <v>310</v>
      </c>
      <c r="B2026" s="3" t="str">
        <f t="shared" si="673"/>
        <v>E342 PRD Fuel Holder, Frederickson-11</v>
      </c>
      <c r="C2026" s="3" t="s">
        <v>9</v>
      </c>
      <c r="D2026" s="3"/>
      <c r="E2026" s="256">
        <v>43799</v>
      </c>
      <c r="F2026" s="61">
        <v>3702107.48</v>
      </c>
      <c r="G2026" s="300">
        <v>5.5999999999999999E-3</v>
      </c>
      <c r="H2026" s="62">
        <v>1727.65</v>
      </c>
      <c r="I2026" s="276">
        <f t="shared" si="674"/>
        <v>3702107.48</v>
      </c>
      <c r="J2026" s="300">
        <v>5.5999999999999999E-3</v>
      </c>
      <c r="K2026" s="61">
        <f t="shared" si="675"/>
        <v>1727.6501573333333</v>
      </c>
      <c r="L2026" s="62">
        <f t="shared" si="667"/>
        <v>0</v>
      </c>
      <c r="M2026" t="s">
        <v>10</v>
      </c>
      <c r="O2026" s="3" t="str">
        <f t="shared" si="676"/>
        <v>E342</v>
      </c>
      <c r="P2026" s="4"/>
      <c r="Q2026" s="245">
        <f t="shared" si="672"/>
        <v>0</v>
      </c>
      <c r="S2026" s="243"/>
      <c r="T2026" s="243"/>
      <c r="V2026" s="243"/>
      <c r="W2026" s="243"/>
      <c r="Y2026" s="243"/>
    </row>
    <row r="2027" spans="1:25" outlineLevel="2" x14ac:dyDescent="0.25">
      <c r="A2027" s="3" t="s">
        <v>310</v>
      </c>
      <c r="B2027" s="3" t="str">
        <f t="shared" si="673"/>
        <v>E342 PRD Fuel Holder, Frederickson-12</v>
      </c>
      <c r="C2027" s="3" t="s">
        <v>9</v>
      </c>
      <c r="D2027" s="3"/>
      <c r="E2027" s="256">
        <v>43830</v>
      </c>
      <c r="F2027" s="61">
        <v>3702107.48</v>
      </c>
      <c r="G2027" s="300">
        <v>5.5999999999999999E-3</v>
      </c>
      <c r="H2027" s="62">
        <v>1727.65</v>
      </c>
      <c r="I2027" s="276">
        <f t="shared" si="674"/>
        <v>3702107.48</v>
      </c>
      <c r="J2027" s="300">
        <v>5.5999999999999999E-3</v>
      </c>
      <c r="K2027" s="61">
        <f t="shared" si="675"/>
        <v>1727.6501573333333</v>
      </c>
      <c r="L2027" s="62">
        <f t="shared" si="667"/>
        <v>0</v>
      </c>
      <c r="M2027" t="s">
        <v>10</v>
      </c>
      <c r="O2027" s="3" t="str">
        <f t="shared" si="676"/>
        <v>E342</v>
      </c>
      <c r="P2027" s="4"/>
      <c r="Q2027" s="245">
        <f t="shared" si="672"/>
        <v>0</v>
      </c>
      <c r="S2027" s="243"/>
      <c r="T2027" s="243"/>
      <c r="V2027" s="243"/>
      <c r="W2027" s="243"/>
      <c r="Y2027" s="243"/>
    </row>
    <row r="2028" spans="1:25" outlineLevel="2" x14ac:dyDescent="0.25">
      <c r="A2028" s="3" t="s">
        <v>310</v>
      </c>
      <c r="B2028" s="3" t="str">
        <f t="shared" si="673"/>
        <v>E342 PRD Fuel Holder, Frederickson-1</v>
      </c>
      <c r="C2028" s="3" t="s">
        <v>9</v>
      </c>
      <c r="D2028" s="3"/>
      <c r="E2028" s="256">
        <v>43861</v>
      </c>
      <c r="F2028" s="61">
        <v>3702107.48</v>
      </c>
      <c r="G2028" s="300">
        <v>5.5999999999999999E-3</v>
      </c>
      <c r="H2028" s="62">
        <v>1727.65</v>
      </c>
      <c r="I2028" s="276">
        <f t="shared" si="674"/>
        <v>3702107.48</v>
      </c>
      <c r="J2028" s="300">
        <v>5.5999999999999999E-3</v>
      </c>
      <c r="K2028" s="61">
        <f t="shared" si="675"/>
        <v>1727.6501573333333</v>
      </c>
      <c r="L2028" s="62">
        <f t="shared" si="667"/>
        <v>0</v>
      </c>
      <c r="M2028" t="s">
        <v>10</v>
      </c>
      <c r="O2028" s="3" t="str">
        <f t="shared" si="676"/>
        <v>E342</v>
      </c>
      <c r="P2028" s="4"/>
      <c r="Q2028" s="245">
        <f t="shared" si="672"/>
        <v>0</v>
      </c>
      <c r="S2028" s="243"/>
      <c r="T2028" s="243"/>
      <c r="V2028" s="243"/>
      <c r="W2028" s="243"/>
      <c r="Y2028" s="243"/>
    </row>
    <row r="2029" spans="1:25" outlineLevel="2" x14ac:dyDescent="0.25">
      <c r="A2029" s="3" t="s">
        <v>310</v>
      </c>
      <c r="B2029" s="3" t="str">
        <f t="shared" si="673"/>
        <v>E342 PRD Fuel Holder, Frederickson-2</v>
      </c>
      <c r="C2029" s="3" t="s">
        <v>9</v>
      </c>
      <c r="D2029" s="3"/>
      <c r="E2029" s="256">
        <v>43889</v>
      </c>
      <c r="F2029" s="61">
        <v>3702107.48</v>
      </c>
      <c r="G2029" s="300">
        <v>5.5999999999999999E-3</v>
      </c>
      <c r="H2029" s="62">
        <v>1727.65</v>
      </c>
      <c r="I2029" s="276">
        <f t="shared" si="674"/>
        <v>3702107.48</v>
      </c>
      <c r="J2029" s="300">
        <v>5.5999999999999999E-3</v>
      </c>
      <c r="K2029" s="61">
        <f t="shared" si="675"/>
        <v>1727.6501573333333</v>
      </c>
      <c r="L2029" s="62">
        <f t="shared" si="667"/>
        <v>0</v>
      </c>
      <c r="M2029" t="s">
        <v>10</v>
      </c>
      <c r="O2029" s="3" t="str">
        <f t="shared" si="676"/>
        <v>E342</v>
      </c>
      <c r="P2029" s="4"/>
      <c r="Q2029" s="245">
        <f t="shared" si="672"/>
        <v>0</v>
      </c>
      <c r="S2029" s="243"/>
      <c r="T2029" s="243"/>
      <c r="V2029" s="243"/>
      <c r="W2029" s="243"/>
      <c r="Y2029" s="243"/>
    </row>
    <row r="2030" spans="1:25" outlineLevel="2" x14ac:dyDescent="0.25">
      <c r="A2030" s="3" t="s">
        <v>310</v>
      </c>
      <c r="B2030" s="3" t="str">
        <f t="shared" si="673"/>
        <v>E342 PRD Fuel Holder, Frederickson-3</v>
      </c>
      <c r="C2030" s="3" t="s">
        <v>9</v>
      </c>
      <c r="D2030" s="3"/>
      <c r="E2030" s="256">
        <v>43921</v>
      </c>
      <c r="F2030" s="61">
        <v>3702107.48</v>
      </c>
      <c r="G2030" s="300">
        <v>5.5999999999999999E-3</v>
      </c>
      <c r="H2030" s="62">
        <v>1727.65</v>
      </c>
      <c r="I2030" s="276">
        <f t="shared" si="674"/>
        <v>3702107.48</v>
      </c>
      <c r="J2030" s="300">
        <v>5.5999999999999999E-3</v>
      </c>
      <c r="K2030" s="61">
        <f t="shared" si="675"/>
        <v>1727.6501573333333</v>
      </c>
      <c r="L2030" s="62">
        <f t="shared" si="667"/>
        <v>0</v>
      </c>
      <c r="M2030" t="s">
        <v>10</v>
      </c>
      <c r="O2030" s="3" t="str">
        <f t="shared" si="676"/>
        <v>E342</v>
      </c>
      <c r="P2030" s="4"/>
      <c r="Q2030" s="245">
        <f t="shared" si="672"/>
        <v>0</v>
      </c>
      <c r="S2030" s="243"/>
      <c r="T2030" s="243"/>
      <c r="V2030" s="243"/>
      <c r="W2030" s="243"/>
      <c r="Y2030" s="243"/>
    </row>
    <row r="2031" spans="1:25" outlineLevel="2" x14ac:dyDescent="0.25">
      <c r="A2031" s="3" t="s">
        <v>310</v>
      </c>
      <c r="B2031" s="3" t="str">
        <f t="shared" si="673"/>
        <v>E342 PRD Fuel Holder, Frederickson-4</v>
      </c>
      <c r="C2031" s="3" t="s">
        <v>9</v>
      </c>
      <c r="D2031" s="3"/>
      <c r="E2031" s="256">
        <v>43951</v>
      </c>
      <c r="F2031" s="61">
        <v>3702107.48</v>
      </c>
      <c r="G2031" s="300">
        <v>5.5999999999999999E-3</v>
      </c>
      <c r="H2031" s="62">
        <v>1727.65</v>
      </c>
      <c r="I2031" s="276">
        <f t="shared" si="674"/>
        <v>3702107.48</v>
      </c>
      <c r="J2031" s="300">
        <v>5.5999999999999999E-3</v>
      </c>
      <c r="K2031" s="61">
        <f t="shared" si="675"/>
        <v>1727.6501573333333</v>
      </c>
      <c r="L2031" s="62">
        <f t="shared" si="667"/>
        <v>0</v>
      </c>
      <c r="M2031" t="s">
        <v>10</v>
      </c>
      <c r="O2031" s="3" t="str">
        <f t="shared" si="676"/>
        <v>E342</v>
      </c>
      <c r="P2031" s="4"/>
      <c r="Q2031" s="245">
        <f t="shared" si="672"/>
        <v>0</v>
      </c>
      <c r="S2031" s="243"/>
      <c r="T2031" s="243"/>
      <c r="V2031" s="243"/>
      <c r="W2031" s="243"/>
      <c r="Y2031" s="243"/>
    </row>
    <row r="2032" spans="1:25" outlineLevel="2" x14ac:dyDescent="0.25">
      <c r="A2032" s="3" t="s">
        <v>310</v>
      </c>
      <c r="B2032" s="3" t="str">
        <f t="shared" si="673"/>
        <v>E342 PRD Fuel Holder, Frederickson-5</v>
      </c>
      <c r="C2032" s="3" t="s">
        <v>9</v>
      </c>
      <c r="D2032" s="3"/>
      <c r="E2032" s="256">
        <v>43982</v>
      </c>
      <c r="F2032" s="61">
        <v>3702107.48</v>
      </c>
      <c r="G2032" s="300">
        <v>5.5999999999999999E-3</v>
      </c>
      <c r="H2032" s="62">
        <v>1727.65</v>
      </c>
      <c r="I2032" s="276">
        <f t="shared" si="674"/>
        <v>3702107.48</v>
      </c>
      <c r="J2032" s="300">
        <v>5.5999999999999999E-3</v>
      </c>
      <c r="K2032" s="61">
        <f t="shared" si="675"/>
        <v>1727.6501573333333</v>
      </c>
      <c r="L2032" s="62">
        <f t="shared" si="667"/>
        <v>0</v>
      </c>
      <c r="M2032" t="s">
        <v>10</v>
      </c>
      <c r="O2032" s="3" t="str">
        <f t="shared" si="676"/>
        <v>E342</v>
      </c>
      <c r="P2032" s="4"/>
      <c r="Q2032" s="245">
        <f t="shared" si="672"/>
        <v>0</v>
      </c>
      <c r="S2032" s="243"/>
      <c r="T2032" s="243"/>
      <c r="V2032" s="243"/>
      <c r="W2032" s="243"/>
      <c r="Y2032" s="243"/>
    </row>
    <row r="2033" spans="1:25" outlineLevel="2" x14ac:dyDescent="0.25">
      <c r="A2033" s="3" t="s">
        <v>310</v>
      </c>
      <c r="B2033" s="3" t="str">
        <f t="shared" si="673"/>
        <v>E342 PRD Fuel Holder, Frederickson-6</v>
      </c>
      <c r="C2033" s="3" t="s">
        <v>9</v>
      </c>
      <c r="D2033" s="3"/>
      <c r="E2033" s="256">
        <v>44012</v>
      </c>
      <c r="F2033" s="61">
        <v>3702107.48</v>
      </c>
      <c r="G2033" s="300">
        <v>5.5999999999999999E-3</v>
      </c>
      <c r="H2033" s="62">
        <v>1727.65</v>
      </c>
      <c r="I2033" s="276">
        <f t="shared" si="674"/>
        <v>3702107.48</v>
      </c>
      <c r="J2033" s="300">
        <v>5.5999999999999999E-3</v>
      </c>
      <c r="K2033" s="61">
        <f t="shared" si="675"/>
        <v>1727.6501573333333</v>
      </c>
      <c r="L2033" s="62">
        <f t="shared" si="667"/>
        <v>0</v>
      </c>
      <c r="M2033" t="s">
        <v>10</v>
      </c>
      <c r="O2033" s="3" t="str">
        <f t="shared" si="676"/>
        <v>E342</v>
      </c>
      <c r="P2033" s="4"/>
      <c r="Q2033" s="245">
        <f t="shared" si="672"/>
        <v>3702107.48</v>
      </c>
      <c r="S2033" s="243">
        <f>AVERAGE(F2022:F2033)-F2033</f>
        <v>0</v>
      </c>
      <c r="T2033" s="243">
        <f>AVERAGE(I2022:I2033)-I2033</f>
        <v>0</v>
      </c>
      <c r="V2033" s="243"/>
      <c r="W2033" s="243"/>
      <c r="Y2033" s="243"/>
    </row>
    <row r="2034" spans="1:25" ht="15.75" outlineLevel="1" thickBot="1" x14ac:dyDescent="0.3">
      <c r="A2034" s="5" t="s">
        <v>311</v>
      </c>
      <c r="C2034" s="14" t="s">
        <v>264</v>
      </c>
      <c r="E2034" s="255" t="s">
        <v>5</v>
      </c>
      <c r="F2034" s="8"/>
      <c r="G2034" s="299"/>
      <c r="H2034" s="264">
        <f>SUBTOTAL(9,H2022:H2033)</f>
        <v>20731.800000000003</v>
      </c>
      <c r="I2034" s="275"/>
      <c r="J2034" s="299"/>
      <c r="K2034" s="25">
        <f>SUBTOTAL(9,K2022:K2033)</f>
        <v>20731.801887999998</v>
      </c>
      <c r="L2034" s="264">
        <f>SUBTOTAL(9,L2022:L2033)</f>
        <v>0</v>
      </c>
      <c r="O2034" s="3" t="str">
        <f>LEFT(A2034,5)</f>
        <v xml:space="preserve">E342 </v>
      </c>
      <c r="P2034" s="4">
        <f>-L2034</f>
        <v>0</v>
      </c>
      <c r="Q2034" s="245">
        <f t="shared" si="672"/>
        <v>0</v>
      </c>
      <c r="S2034" s="243"/>
    </row>
    <row r="2035" spans="1:25" ht="15.75" outlineLevel="2" thickTop="1" x14ac:dyDescent="0.25">
      <c r="A2035" s="3" t="s">
        <v>312</v>
      </c>
      <c r="B2035" s="3" t="str">
        <f t="shared" ref="B2035:B2046" si="677">CONCATENATE(A2035,"-",MONTH(E2035))</f>
        <v>E342 PRD Fuel Holder, Fredonia-7</v>
      </c>
      <c r="C2035" s="3" t="s">
        <v>9</v>
      </c>
      <c r="D2035" s="3"/>
      <c r="E2035" s="256">
        <v>43676</v>
      </c>
      <c r="F2035" s="61">
        <v>2725684.73</v>
      </c>
      <c r="G2035" s="300">
        <v>3.27E-2</v>
      </c>
      <c r="H2035" s="62">
        <v>7427.49</v>
      </c>
      <c r="I2035" s="276">
        <f t="shared" ref="I2035:I2046" si="678">VLOOKUP(CONCATENATE(A2035,"-6"),$B$8:$F$2996,5,FALSE)</f>
        <v>2725684.73</v>
      </c>
      <c r="J2035" s="300">
        <v>3.27E-2</v>
      </c>
      <c r="K2035" s="59">
        <f t="shared" ref="K2035:K2046" si="679">I2035*J2035/12</f>
        <v>7427.4908892499998</v>
      </c>
      <c r="L2035" s="62">
        <f t="shared" si="667"/>
        <v>0</v>
      </c>
      <c r="M2035" t="s">
        <v>10</v>
      </c>
      <c r="O2035" s="3" t="str">
        <f t="shared" ref="O2035:O2046" si="680">LEFT(A2035,4)</f>
        <v>E342</v>
      </c>
      <c r="P2035" s="4"/>
      <c r="Q2035" s="245">
        <f t="shared" si="672"/>
        <v>0</v>
      </c>
      <c r="S2035" s="243"/>
      <c r="T2035" s="243"/>
      <c r="V2035" s="243"/>
      <c r="W2035" s="243"/>
      <c r="Y2035" s="243"/>
    </row>
    <row r="2036" spans="1:25" outlineLevel="2" x14ac:dyDescent="0.25">
      <c r="A2036" s="3" t="s">
        <v>312</v>
      </c>
      <c r="B2036" s="3" t="str">
        <f t="shared" si="677"/>
        <v>E342 PRD Fuel Holder, Fredonia-8</v>
      </c>
      <c r="C2036" s="3" t="s">
        <v>9</v>
      </c>
      <c r="D2036" s="3"/>
      <c r="E2036" s="256">
        <v>43708</v>
      </c>
      <c r="F2036" s="61">
        <v>2725684.73</v>
      </c>
      <c r="G2036" s="300">
        <v>3.27E-2</v>
      </c>
      <c r="H2036" s="62">
        <v>7427.49</v>
      </c>
      <c r="I2036" s="276">
        <f t="shared" si="678"/>
        <v>2725684.73</v>
      </c>
      <c r="J2036" s="300">
        <v>3.27E-2</v>
      </c>
      <c r="K2036" s="61">
        <f t="shared" si="679"/>
        <v>7427.4908892499998</v>
      </c>
      <c r="L2036" s="62">
        <f t="shared" si="667"/>
        <v>0</v>
      </c>
      <c r="M2036" t="s">
        <v>10</v>
      </c>
      <c r="O2036" s="3" t="str">
        <f t="shared" si="680"/>
        <v>E342</v>
      </c>
      <c r="P2036" s="4"/>
      <c r="Q2036" s="245">
        <f t="shared" si="672"/>
        <v>0</v>
      </c>
      <c r="S2036" s="243"/>
      <c r="T2036" s="243"/>
      <c r="V2036" s="243"/>
      <c r="W2036" s="243"/>
      <c r="Y2036" s="243"/>
    </row>
    <row r="2037" spans="1:25" outlineLevel="2" x14ac:dyDescent="0.25">
      <c r="A2037" s="3" t="s">
        <v>312</v>
      </c>
      <c r="B2037" s="3" t="str">
        <f t="shared" si="677"/>
        <v>E342 PRD Fuel Holder, Fredonia-9</v>
      </c>
      <c r="C2037" s="3" t="s">
        <v>9</v>
      </c>
      <c r="D2037" s="3"/>
      <c r="E2037" s="256">
        <v>43738</v>
      </c>
      <c r="F2037" s="61">
        <v>2725684.73</v>
      </c>
      <c r="G2037" s="300">
        <v>3.27E-2</v>
      </c>
      <c r="H2037" s="62">
        <v>7427.49</v>
      </c>
      <c r="I2037" s="276">
        <f t="shared" si="678"/>
        <v>2725684.73</v>
      </c>
      <c r="J2037" s="300">
        <v>3.27E-2</v>
      </c>
      <c r="K2037" s="61">
        <f t="shared" si="679"/>
        <v>7427.4908892499998</v>
      </c>
      <c r="L2037" s="62">
        <f t="shared" si="667"/>
        <v>0</v>
      </c>
      <c r="M2037" t="s">
        <v>10</v>
      </c>
      <c r="O2037" s="3" t="str">
        <f t="shared" si="680"/>
        <v>E342</v>
      </c>
      <c r="P2037" s="4"/>
      <c r="Q2037" s="245">
        <f t="shared" si="672"/>
        <v>0</v>
      </c>
      <c r="S2037" s="243"/>
      <c r="T2037" s="243"/>
      <c r="V2037" s="243"/>
      <c r="W2037" s="243"/>
      <c r="Y2037" s="243"/>
    </row>
    <row r="2038" spans="1:25" outlineLevel="2" x14ac:dyDescent="0.25">
      <c r="A2038" s="3" t="s">
        <v>312</v>
      </c>
      <c r="B2038" s="3" t="str">
        <f t="shared" si="677"/>
        <v>E342 PRD Fuel Holder, Fredonia-10</v>
      </c>
      <c r="C2038" s="3" t="s">
        <v>9</v>
      </c>
      <c r="D2038" s="3"/>
      <c r="E2038" s="256">
        <v>43769</v>
      </c>
      <c r="F2038" s="61">
        <v>2725684.73</v>
      </c>
      <c r="G2038" s="300">
        <v>3.27E-2</v>
      </c>
      <c r="H2038" s="62">
        <v>7427.49</v>
      </c>
      <c r="I2038" s="276">
        <f t="shared" si="678"/>
        <v>2725684.73</v>
      </c>
      <c r="J2038" s="300">
        <v>3.27E-2</v>
      </c>
      <c r="K2038" s="61">
        <f t="shared" si="679"/>
        <v>7427.4908892499998</v>
      </c>
      <c r="L2038" s="62">
        <f t="shared" si="667"/>
        <v>0</v>
      </c>
      <c r="M2038" t="s">
        <v>10</v>
      </c>
      <c r="O2038" s="3" t="str">
        <f t="shared" si="680"/>
        <v>E342</v>
      </c>
      <c r="P2038" s="4"/>
      <c r="Q2038" s="245">
        <f t="shared" si="672"/>
        <v>0</v>
      </c>
      <c r="S2038" s="243"/>
      <c r="T2038" s="243"/>
      <c r="V2038" s="243"/>
      <c r="W2038" s="243"/>
      <c r="Y2038" s="243"/>
    </row>
    <row r="2039" spans="1:25" outlineLevel="2" x14ac:dyDescent="0.25">
      <c r="A2039" s="3" t="s">
        <v>312</v>
      </c>
      <c r="B2039" s="3" t="str">
        <f t="shared" si="677"/>
        <v>E342 PRD Fuel Holder, Fredonia-11</v>
      </c>
      <c r="C2039" s="3" t="s">
        <v>9</v>
      </c>
      <c r="D2039" s="3"/>
      <c r="E2039" s="256">
        <v>43799</v>
      </c>
      <c r="F2039" s="61">
        <v>2725684.73</v>
      </c>
      <c r="G2039" s="300">
        <v>3.27E-2</v>
      </c>
      <c r="H2039" s="62">
        <v>7427.49</v>
      </c>
      <c r="I2039" s="276">
        <f t="shared" si="678"/>
        <v>2725684.73</v>
      </c>
      <c r="J2039" s="300">
        <v>3.27E-2</v>
      </c>
      <c r="K2039" s="61">
        <f t="shared" si="679"/>
        <v>7427.4908892499998</v>
      </c>
      <c r="L2039" s="62">
        <f t="shared" si="667"/>
        <v>0</v>
      </c>
      <c r="M2039" t="s">
        <v>10</v>
      </c>
      <c r="O2039" s="3" t="str">
        <f t="shared" si="680"/>
        <v>E342</v>
      </c>
      <c r="P2039" s="4"/>
      <c r="Q2039" s="245">
        <f t="shared" si="672"/>
        <v>0</v>
      </c>
      <c r="S2039" s="243"/>
      <c r="T2039" s="243"/>
      <c r="V2039" s="243"/>
      <c r="W2039" s="243"/>
      <c r="Y2039" s="243"/>
    </row>
    <row r="2040" spans="1:25" outlineLevel="2" x14ac:dyDescent="0.25">
      <c r="A2040" s="3" t="s">
        <v>312</v>
      </c>
      <c r="B2040" s="3" t="str">
        <f t="shared" si="677"/>
        <v>E342 PRD Fuel Holder, Fredonia-12</v>
      </c>
      <c r="C2040" s="3" t="s">
        <v>9</v>
      </c>
      <c r="D2040" s="3"/>
      <c r="E2040" s="256">
        <v>43830</v>
      </c>
      <c r="F2040" s="61">
        <v>2725684.73</v>
      </c>
      <c r="G2040" s="300">
        <v>3.27E-2</v>
      </c>
      <c r="H2040" s="62">
        <v>7427.49</v>
      </c>
      <c r="I2040" s="276">
        <f t="shared" si="678"/>
        <v>2725684.73</v>
      </c>
      <c r="J2040" s="300">
        <v>3.27E-2</v>
      </c>
      <c r="K2040" s="61">
        <f t="shared" si="679"/>
        <v>7427.4908892499998</v>
      </c>
      <c r="L2040" s="62">
        <f t="shared" si="667"/>
        <v>0</v>
      </c>
      <c r="M2040" t="s">
        <v>10</v>
      </c>
      <c r="O2040" s="3" t="str">
        <f t="shared" si="680"/>
        <v>E342</v>
      </c>
      <c r="P2040" s="4"/>
      <c r="Q2040" s="245">
        <f t="shared" si="672"/>
        <v>0</v>
      </c>
      <c r="S2040" s="243"/>
      <c r="T2040" s="243"/>
      <c r="V2040" s="243"/>
      <c r="W2040" s="243"/>
      <c r="Y2040" s="243"/>
    </row>
    <row r="2041" spans="1:25" outlineLevel="2" x14ac:dyDescent="0.25">
      <c r="A2041" s="3" t="s">
        <v>312</v>
      </c>
      <c r="B2041" s="3" t="str">
        <f t="shared" si="677"/>
        <v>E342 PRD Fuel Holder, Fredonia-1</v>
      </c>
      <c r="C2041" s="3" t="s">
        <v>9</v>
      </c>
      <c r="D2041" s="3"/>
      <c r="E2041" s="256">
        <v>43861</v>
      </c>
      <c r="F2041" s="61">
        <v>2725684.73</v>
      </c>
      <c r="G2041" s="300">
        <v>3.27E-2</v>
      </c>
      <c r="H2041" s="62">
        <v>7427.49</v>
      </c>
      <c r="I2041" s="276">
        <f t="shared" si="678"/>
        <v>2725684.73</v>
      </c>
      <c r="J2041" s="300">
        <v>3.27E-2</v>
      </c>
      <c r="K2041" s="61">
        <f t="shared" si="679"/>
        <v>7427.4908892499998</v>
      </c>
      <c r="L2041" s="62">
        <f t="shared" si="667"/>
        <v>0</v>
      </c>
      <c r="M2041" t="s">
        <v>10</v>
      </c>
      <c r="O2041" s="3" t="str">
        <f t="shared" si="680"/>
        <v>E342</v>
      </c>
      <c r="P2041" s="4"/>
      <c r="Q2041" s="245">
        <f t="shared" si="672"/>
        <v>0</v>
      </c>
      <c r="S2041" s="243"/>
      <c r="T2041" s="243"/>
      <c r="V2041" s="243"/>
      <c r="W2041" s="243"/>
      <c r="Y2041" s="243"/>
    </row>
    <row r="2042" spans="1:25" outlineLevel="2" x14ac:dyDescent="0.25">
      <c r="A2042" s="3" t="s">
        <v>312</v>
      </c>
      <c r="B2042" s="3" t="str">
        <f t="shared" si="677"/>
        <v>E342 PRD Fuel Holder, Fredonia-2</v>
      </c>
      <c r="C2042" s="3" t="s">
        <v>9</v>
      </c>
      <c r="D2042" s="3"/>
      <c r="E2042" s="256">
        <v>43889</v>
      </c>
      <c r="F2042" s="61">
        <v>2725684.73</v>
      </c>
      <c r="G2042" s="300">
        <v>3.27E-2</v>
      </c>
      <c r="H2042" s="62">
        <v>7427.49</v>
      </c>
      <c r="I2042" s="276">
        <f t="shared" si="678"/>
        <v>2725684.73</v>
      </c>
      <c r="J2042" s="300">
        <v>3.27E-2</v>
      </c>
      <c r="K2042" s="61">
        <f t="shared" si="679"/>
        <v>7427.4908892499998</v>
      </c>
      <c r="L2042" s="62">
        <f t="shared" si="667"/>
        <v>0</v>
      </c>
      <c r="M2042" t="s">
        <v>10</v>
      </c>
      <c r="O2042" s="3" t="str">
        <f t="shared" si="680"/>
        <v>E342</v>
      </c>
      <c r="P2042" s="4"/>
      <c r="Q2042" s="245">
        <f t="shared" si="672"/>
        <v>0</v>
      </c>
      <c r="S2042" s="243"/>
      <c r="T2042" s="243"/>
      <c r="V2042" s="243"/>
      <c r="W2042" s="243"/>
      <c r="Y2042" s="243"/>
    </row>
    <row r="2043" spans="1:25" outlineLevel="2" x14ac:dyDescent="0.25">
      <c r="A2043" s="3" t="s">
        <v>312</v>
      </c>
      <c r="B2043" s="3" t="str">
        <f t="shared" si="677"/>
        <v>E342 PRD Fuel Holder, Fredonia-3</v>
      </c>
      <c r="C2043" s="3" t="s">
        <v>9</v>
      </c>
      <c r="D2043" s="3"/>
      <c r="E2043" s="256">
        <v>43921</v>
      </c>
      <c r="F2043" s="61">
        <v>2725684.73</v>
      </c>
      <c r="G2043" s="300">
        <v>3.27E-2</v>
      </c>
      <c r="H2043" s="62">
        <v>7427.49</v>
      </c>
      <c r="I2043" s="276">
        <f t="shared" si="678"/>
        <v>2725684.73</v>
      </c>
      <c r="J2043" s="300">
        <v>3.27E-2</v>
      </c>
      <c r="K2043" s="61">
        <f t="shared" si="679"/>
        <v>7427.4908892499998</v>
      </c>
      <c r="L2043" s="62">
        <f t="shared" si="667"/>
        <v>0</v>
      </c>
      <c r="M2043" t="s">
        <v>10</v>
      </c>
      <c r="O2043" s="3" t="str">
        <f t="shared" si="680"/>
        <v>E342</v>
      </c>
      <c r="P2043" s="4"/>
      <c r="Q2043" s="245">
        <f t="shared" si="672"/>
        <v>0</v>
      </c>
      <c r="S2043" s="243"/>
      <c r="T2043" s="243"/>
      <c r="V2043" s="243"/>
      <c r="W2043" s="243"/>
      <c r="Y2043" s="243"/>
    </row>
    <row r="2044" spans="1:25" outlineLevel="2" x14ac:dyDescent="0.25">
      <c r="A2044" s="3" t="s">
        <v>312</v>
      </c>
      <c r="B2044" s="3" t="str">
        <f t="shared" si="677"/>
        <v>E342 PRD Fuel Holder, Fredonia-4</v>
      </c>
      <c r="C2044" s="3" t="s">
        <v>9</v>
      </c>
      <c r="D2044" s="3"/>
      <c r="E2044" s="256">
        <v>43951</v>
      </c>
      <c r="F2044" s="61">
        <v>2725684.73</v>
      </c>
      <c r="G2044" s="300">
        <v>3.27E-2</v>
      </c>
      <c r="H2044" s="62">
        <v>7427.49</v>
      </c>
      <c r="I2044" s="276">
        <f t="shared" si="678"/>
        <v>2725684.73</v>
      </c>
      <c r="J2044" s="300">
        <v>3.27E-2</v>
      </c>
      <c r="K2044" s="61">
        <f t="shared" si="679"/>
        <v>7427.4908892499998</v>
      </c>
      <c r="L2044" s="62">
        <f t="shared" si="667"/>
        <v>0</v>
      </c>
      <c r="M2044" t="s">
        <v>10</v>
      </c>
      <c r="O2044" s="3" t="str">
        <f t="shared" si="680"/>
        <v>E342</v>
      </c>
      <c r="P2044" s="4"/>
      <c r="Q2044" s="245">
        <f t="shared" si="672"/>
        <v>0</v>
      </c>
      <c r="S2044" s="243"/>
      <c r="T2044" s="243"/>
      <c r="V2044" s="243"/>
      <c r="W2044" s="243"/>
      <c r="Y2044" s="243"/>
    </row>
    <row r="2045" spans="1:25" outlineLevel="2" x14ac:dyDescent="0.25">
      <c r="A2045" s="3" t="s">
        <v>312</v>
      </c>
      <c r="B2045" s="3" t="str">
        <f t="shared" si="677"/>
        <v>E342 PRD Fuel Holder, Fredonia-5</v>
      </c>
      <c r="C2045" s="3" t="s">
        <v>9</v>
      </c>
      <c r="D2045" s="3"/>
      <c r="E2045" s="256">
        <v>43982</v>
      </c>
      <c r="F2045" s="61">
        <v>2725684.73</v>
      </c>
      <c r="G2045" s="300">
        <v>3.27E-2</v>
      </c>
      <c r="H2045" s="62">
        <v>7427.49</v>
      </c>
      <c r="I2045" s="276">
        <f t="shared" si="678"/>
        <v>2725684.73</v>
      </c>
      <c r="J2045" s="300">
        <v>3.27E-2</v>
      </c>
      <c r="K2045" s="61">
        <f t="shared" si="679"/>
        <v>7427.4908892499998</v>
      </c>
      <c r="L2045" s="62">
        <f t="shared" si="667"/>
        <v>0</v>
      </c>
      <c r="M2045" t="s">
        <v>10</v>
      </c>
      <c r="O2045" s="3" t="str">
        <f t="shared" si="680"/>
        <v>E342</v>
      </c>
      <c r="P2045" s="4"/>
      <c r="Q2045" s="245">
        <f t="shared" si="672"/>
        <v>0</v>
      </c>
      <c r="S2045" s="243"/>
      <c r="T2045" s="243"/>
      <c r="V2045" s="243"/>
      <c r="W2045" s="243"/>
      <c r="Y2045" s="243"/>
    </row>
    <row r="2046" spans="1:25" outlineLevel="2" x14ac:dyDescent="0.25">
      <c r="A2046" s="3" t="s">
        <v>312</v>
      </c>
      <c r="B2046" s="3" t="str">
        <f t="shared" si="677"/>
        <v>E342 PRD Fuel Holder, Fredonia-6</v>
      </c>
      <c r="C2046" s="3" t="s">
        <v>9</v>
      </c>
      <c r="D2046" s="3"/>
      <c r="E2046" s="256">
        <v>44012</v>
      </c>
      <c r="F2046" s="61">
        <v>2725684.73</v>
      </c>
      <c r="G2046" s="300">
        <v>3.27E-2</v>
      </c>
      <c r="H2046" s="62">
        <v>7427.49</v>
      </c>
      <c r="I2046" s="276">
        <f t="shared" si="678"/>
        <v>2725684.73</v>
      </c>
      <c r="J2046" s="300">
        <v>3.27E-2</v>
      </c>
      <c r="K2046" s="61">
        <f t="shared" si="679"/>
        <v>7427.4908892499998</v>
      </c>
      <c r="L2046" s="62">
        <f t="shared" si="667"/>
        <v>0</v>
      </c>
      <c r="M2046" t="s">
        <v>10</v>
      </c>
      <c r="O2046" s="3" t="str">
        <f t="shared" si="680"/>
        <v>E342</v>
      </c>
      <c r="P2046" s="4"/>
      <c r="Q2046" s="245">
        <f t="shared" si="672"/>
        <v>2725684.73</v>
      </c>
      <c r="S2046" s="243">
        <f>AVERAGE(F2035:F2046)-F2046</f>
        <v>0</v>
      </c>
      <c r="T2046" s="243">
        <f>AVERAGE(I2035:I2046)-I2046</f>
        <v>0</v>
      </c>
      <c r="V2046" s="243"/>
      <c r="W2046" s="243"/>
      <c r="Y2046" s="243"/>
    </row>
    <row r="2047" spans="1:25" ht="15.75" outlineLevel="1" thickBot="1" x14ac:dyDescent="0.3">
      <c r="A2047" s="5" t="s">
        <v>313</v>
      </c>
      <c r="C2047" s="14" t="s">
        <v>264</v>
      </c>
      <c r="E2047" s="255" t="s">
        <v>5</v>
      </c>
      <c r="F2047" s="8"/>
      <c r="G2047" s="299"/>
      <c r="H2047" s="264">
        <f>SUBTOTAL(9,H2035:H2046)</f>
        <v>89129.88</v>
      </c>
      <c r="I2047" s="275"/>
      <c r="J2047" s="299"/>
      <c r="K2047" s="25">
        <f>SUBTOTAL(9,K2035:K2046)</f>
        <v>89129.890670999986</v>
      </c>
      <c r="L2047" s="264">
        <f>SUBTOTAL(9,L2035:L2046)</f>
        <v>0</v>
      </c>
      <c r="O2047" s="3" t="str">
        <f>LEFT(A2047,5)</f>
        <v xml:space="preserve">E342 </v>
      </c>
      <c r="P2047" s="4">
        <f>-L2047</f>
        <v>0</v>
      </c>
      <c r="Q2047" s="245">
        <f t="shared" si="672"/>
        <v>0</v>
      </c>
      <c r="S2047" s="243"/>
    </row>
    <row r="2048" spans="1:25" ht="15.75" outlineLevel="2" thickTop="1" x14ac:dyDescent="0.25">
      <c r="A2048" s="3" t="s">
        <v>314</v>
      </c>
      <c r="B2048" s="3" t="str">
        <f t="shared" ref="B2048:B2059" si="681">CONCATENATE(A2048,"-",MONTH(E2048))</f>
        <v>E342 PRD Fuel Holder, Goldendale OP-7</v>
      </c>
      <c r="C2048" s="3" t="s">
        <v>9</v>
      </c>
      <c r="D2048" s="3"/>
      <c r="E2048" s="256">
        <v>43676</v>
      </c>
      <c r="F2048" s="61">
        <v>1887875</v>
      </c>
      <c r="G2048" s="300">
        <v>1.0400000000000001E-2</v>
      </c>
      <c r="H2048" s="62">
        <v>1636.16</v>
      </c>
      <c r="I2048" s="276">
        <f t="shared" ref="I2048:I2059" si="682">VLOOKUP(CONCATENATE(A2048,"-6"),$B$8:$F$2996,5,FALSE)</f>
        <v>1887875</v>
      </c>
      <c r="J2048" s="300">
        <v>1.0400000000000001E-2</v>
      </c>
      <c r="K2048" s="59">
        <f t="shared" ref="K2048:K2059" si="683">I2048*J2048/12</f>
        <v>1636.1583333333335</v>
      </c>
      <c r="L2048" s="62">
        <f t="shared" si="667"/>
        <v>0</v>
      </c>
      <c r="M2048" t="s">
        <v>10</v>
      </c>
      <c r="O2048" s="3" t="str">
        <f t="shared" ref="O2048:O2059" si="684">LEFT(A2048,4)</f>
        <v>E342</v>
      </c>
      <c r="P2048" s="4"/>
      <c r="Q2048" s="245">
        <f t="shared" si="672"/>
        <v>0</v>
      </c>
      <c r="S2048" s="243"/>
      <c r="T2048" s="243"/>
      <c r="V2048" s="243"/>
      <c r="W2048" s="243"/>
      <c r="Y2048" s="243"/>
    </row>
    <row r="2049" spans="1:25" outlineLevel="2" x14ac:dyDescent="0.25">
      <c r="A2049" s="3" t="s">
        <v>314</v>
      </c>
      <c r="B2049" s="3" t="str">
        <f t="shared" si="681"/>
        <v>E342 PRD Fuel Holder, Goldendale OP-8</v>
      </c>
      <c r="C2049" s="3" t="s">
        <v>9</v>
      </c>
      <c r="D2049" s="3"/>
      <c r="E2049" s="256">
        <v>43708</v>
      </c>
      <c r="F2049" s="61">
        <v>1887875</v>
      </c>
      <c r="G2049" s="300">
        <v>1.0400000000000001E-2</v>
      </c>
      <c r="H2049" s="62">
        <v>1636.16</v>
      </c>
      <c r="I2049" s="276">
        <f t="shared" si="682"/>
        <v>1887875</v>
      </c>
      <c r="J2049" s="300">
        <v>1.0400000000000001E-2</v>
      </c>
      <c r="K2049" s="61">
        <f t="shared" si="683"/>
        <v>1636.1583333333335</v>
      </c>
      <c r="L2049" s="62">
        <f t="shared" si="667"/>
        <v>0</v>
      </c>
      <c r="M2049" t="s">
        <v>10</v>
      </c>
      <c r="O2049" s="3" t="str">
        <f t="shared" si="684"/>
        <v>E342</v>
      </c>
      <c r="P2049" s="4"/>
      <c r="Q2049" s="245">
        <f t="shared" si="672"/>
        <v>0</v>
      </c>
      <c r="S2049" s="243"/>
      <c r="T2049" s="243"/>
      <c r="V2049" s="243"/>
      <c r="W2049" s="243"/>
      <c r="Y2049" s="243"/>
    </row>
    <row r="2050" spans="1:25" outlineLevel="2" x14ac:dyDescent="0.25">
      <c r="A2050" s="3" t="s">
        <v>314</v>
      </c>
      <c r="B2050" s="3" t="str">
        <f t="shared" si="681"/>
        <v>E342 PRD Fuel Holder, Goldendale OP-9</v>
      </c>
      <c r="C2050" s="3" t="s">
        <v>9</v>
      </c>
      <c r="D2050" s="3"/>
      <c r="E2050" s="256">
        <v>43738</v>
      </c>
      <c r="F2050" s="61">
        <v>1887875</v>
      </c>
      <c r="G2050" s="300">
        <v>1.0400000000000001E-2</v>
      </c>
      <c r="H2050" s="62">
        <v>1636.16</v>
      </c>
      <c r="I2050" s="276">
        <f t="shared" si="682"/>
        <v>1887875</v>
      </c>
      <c r="J2050" s="300">
        <v>1.0400000000000001E-2</v>
      </c>
      <c r="K2050" s="61">
        <f t="shared" si="683"/>
        <v>1636.1583333333335</v>
      </c>
      <c r="L2050" s="62">
        <f t="shared" si="667"/>
        <v>0</v>
      </c>
      <c r="M2050" t="s">
        <v>10</v>
      </c>
      <c r="O2050" s="3" t="str">
        <f t="shared" si="684"/>
        <v>E342</v>
      </c>
      <c r="P2050" s="4"/>
      <c r="Q2050" s="245">
        <f t="shared" si="672"/>
        <v>0</v>
      </c>
      <c r="S2050" s="243"/>
      <c r="T2050" s="243"/>
      <c r="V2050" s="243"/>
      <c r="W2050" s="243"/>
      <c r="Y2050" s="243"/>
    </row>
    <row r="2051" spans="1:25" outlineLevel="2" x14ac:dyDescent="0.25">
      <c r="A2051" s="3" t="s">
        <v>314</v>
      </c>
      <c r="B2051" s="3" t="str">
        <f t="shared" si="681"/>
        <v>E342 PRD Fuel Holder, Goldendale OP-10</v>
      </c>
      <c r="C2051" s="3" t="s">
        <v>9</v>
      </c>
      <c r="D2051" s="3"/>
      <c r="E2051" s="256">
        <v>43769</v>
      </c>
      <c r="F2051" s="61">
        <v>1887875</v>
      </c>
      <c r="G2051" s="300">
        <v>1.0400000000000001E-2</v>
      </c>
      <c r="H2051" s="62">
        <v>1636.16</v>
      </c>
      <c r="I2051" s="276">
        <f t="shared" si="682"/>
        <v>1887875</v>
      </c>
      <c r="J2051" s="300">
        <v>1.0400000000000001E-2</v>
      </c>
      <c r="K2051" s="61">
        <f t="shared" si="683"/>
        <v>1636.1583333333335</v>
      </c>
      <c r="L2051" s="62">
        <f t="shared" si="667"/>
        <v>0</v>
      </c>
      <c r="M2051" t="s">
        <v>10</v>
      </c>
      <c r="O2051" s="3" t="str">
        <f t="shared" si="684"/>
        <v>E342</v>
      </c>
      <c r="P2051" s="4"/>
      <c r="Q2051" s="245">
        <f t="shared" si="672"/>
        <v>0</v>
      </c>
      <c r="S2051" s="243"/>
      <c r="T2051" s="243"/>
      <c r="V2051" s="243"/>
      <c r="W2051" s="243"/>
      <c r="Y2051" s="243"/>
    </row>
    <row r="2052" spans="1:25" outlineLevel="2" x14ac:dyDescent="0.25">
      <c r="A2052" s="3" t="s">
        <v>314</v>
      </c>
      <c r="B2052" s="3" t="str">
        <f t="shared" si="681"/>
        <v>E342 PRD Fuel Holder, Goldendale OP-11</v>
      </c>
      <c r="C2052" s="3" t="s">
        <v>9</v>
      </c>
      <c r="D2052" s="3"/>
      <c r="E2052" s="256">
        <v>43799</v>
      </c>
      <c r="F2052" s="61">
        <v>1887875</v>
      </c>
      <c r="G2052" s="300">
        <v>1.0400000000000001E-2</v>
      </c>
      <c r="H2052" s="62">
        <v>1636.16</v>
      </c>
      <c r="I2052" s="276">
        <f t="shared" si="682"/>
        <v>1887875</v>
      </c>
      <c r="J2052" s="300">
        <v>1.0400000000000001E-2</v>
      </c>
      <c r="K2052" s="61">
        <f t="shared" si="683"/>
        <v>1636.1583333333335</v>
      </c>
      <c r="L2052" s="62">
        <f t="shared" si="667"/>
        <v>0</v>
      </c>
      <c r="M2052" t="s">
        <v>10</v>
      </c>
      <c r="O2052" s="3" t="str">
        <f t="shared" si="684"/>
        <v>E342</v>
      </c>
      <c r="P2052" s="4"/>
      <c r="Q2052" s="245">
        <f t="shared" si="672"/>
        <v>0</v>
      </c>
      <c r="S2052" s="243"/>
      <c r="T2052" s="243"/>
      <c r="V2052" s="243"/>
      <c r="W2052" s="243"/>
      <c r="Y2052" s="243"/>
    </row>
    <row r="2053" spans="1:25" outlineLevel="2" x14ac:dyDescent="0.25">
      <c r="A2053" s="3" t="s">
        <v>314</v>
      </c>
      <c r="B2053" s="3" t="str">
        <f t="shared" si="681"/>
        <v>E342 PRD Fuel Holder, Goldendale OP-12</v>
      </c>
      <c r="C2053" s="3" t="s">
        <v>9</v>
      </c>
      <c r="D2053" s="3"/>
      <c r="E2053" s="256">
        <v>43830</v>
      </c>
      <c r="F2053" s="61">
        <v>1887875</v>
      </c>
      <c r="G2053" s="300">
        <v>1.0400000000000001E-2</v>
      </c>
      <c r="H2053" s="62">
        <v>1636.16</v>
      </c>
      <c r="I2053" s="276">
        <f t="shared" si="682"/>
        <v>1887875</v>
      </c>
      <c r="J2053" s="300">
        <v>1.0400000000000001E-2</v>
      </c>
      <c r="K2053" s="61">
        <f t="shared" si="683"/>
        <v>1636.1583333333335</v>
      </c>
      <c r="L2053" s="62">
        <f t="shared" si="667"/>
        <v>0</v>
      </c>
      <c r="M2053" t="s">
        <v>10</v>
      </c>
      <c r="O2053" s="3" t="str">
        <f t="shared" si="684"/>
        <v>E342</v>
      </c>
      <c r="P2053" s="4"/>
      <c r="Q2053" s="245">
        <f t="shared" si="672"/>
        <v>0</v>
      </c>
      <c r="S2053" s="243"/>
      <c r="T2053" s="243"/>
      <c r="V2053" s="243"/>
      <c r="W2053" s="243"/>
      <c r="Y2053" s="243"/>
    </row>
    <row r="2054" spans="1:25" outlineLevel="2" x14ac:dyDescent="0.25">
      <c r="A2054" s="3" t="s">
        <v>314</v>
      </c>
      <c r="B2054" s="3" t="str">
        <f t="shared" si="681"/>
        <v>E342 PRD Fuel Holder, Goldendale OP-1</v>
      </c>
      <c r="C2054" s="3" t="s">
        <v>9</v>
      </c>
      <c r="D2054" s="3"/>
      <c r="E2054" s="256">
        <v>43861</v>
      </c>
      <c r="F2054" s="61">
        <v>1887875</v>
      </c>
      <c r="G2054" s="300">
        <v>1.0400000000000001E-2</v>
      </c>
      <c r="H2054" s="62">
        <v>1636.16</v>
      </c>
      <c r="I2054" s="276">
        <f t="shared" si="682"/>
        <v>1887875</v>
      </c>
      <c r="J2054" s="300">
        <v>1.0400000000000001E-2</v>
      </c>
      <c r="K2054" s="61">
        <f t="shared" si="683"/>
        <v>1636.1583333333335</v>
      </c>
      <c r="L2054" s="62">
        <f t="shared" si="667"/>
        <v>0</v>
      </c>
      <c r="M2054" t="s">
        <v>10</v>
      </c>
      <c r="O2054" s="3" t="str">
        <f t="shared" si="684"/>
        <v>E342</v>
      </c>
      <c r="P2054" s="4"/>
      <c r="Q2054" s="245">
        <f t="shared" si="672"/>
        <v>0</v>
      </c>
      <c r="S2054" s="243"/>
      <c r="T2054" s="243"/>
      <c r="V2054" s="243"/>
      <c r="W2054" s="243"/>
      <c r="Y2054" s="243"/>
    </row>
    <row r="2055" spans="1:25" outlineLevel="2" x14ac:dyDescent="0.25">
      <c r="A2055" s="3" t="s">
        <v>314</v>
      </c>
      <c r="B2055" s="3" t="str">
        <f t="shared" si="681"/>
        <v>E342 PRD Fuel Holder, Goldendale OP-2</v>
      </c>
      <c r="C2055" s="3" t="s">
        <v>9</v>
      </c>
      <c r="D2055" s="3"/>
      <c r="E2055" s="256">
        <v>43889</v>
      </c>
      <c r="F2055" s="61">
        <v>1887875</v>
      </c>
      <c r="G2055" s="300">
        <v>1.0400000000000001E-2</v>
      </c>
      <c r="H2055" s="62">
        <v>1636.16</v>
      </c>
      <c r="I2055" s="276">
        <f t="shared" si="682"/>
        <v>1887875</v>
      </c>
      <c r="J2055" s="300">
        <v>1.0400000000000001E-2</v>
      </c>
      <c r="K2055" s="61">
        <f t="shared" si="683"/>
        <v>1636.1583333333335</v>
      </c>
      <c r="L2055" s="62">
        <f t="shared" si="667"/>
        <v>0</v>
      </c>
      <c r="M2055" t="s">
        <v>10</v>
      </c>
      <c r="O2055" s="3" t="str">
        <f t="shared" si="684"/>
        <v>E342</v>
      </c>
      <c r="P2055" s="4"/>
      <c r="Q2055" s="245">
        <f t="shared" si="672"/>
        <v>0</v>
      </c>
      <c r="S2055" s="243"/>
      <c r="T2055" s="243"/>
      <c r="V2055" s="243"/>
      <c r="W2055" s="243"/>
      <c r="Y2055" s="243"/>
    </row>
    <row r="2056" spans="1:25" outlineLevel="2" x14ac:dyDescent="0.25">
      <c r="A2056" s="3" t="s">
        <v>314</v>
      </c>
      <c r="B2056" s="3" t="str">
        <f t="shared" si="681"/>
        <v>E342 PRD Fuel Holder, Goldendale OP-3</v>
      </c>
      <c r="C2056" s="3" t="s">
        <v>9</v>
      </c>
      <c r="D2056" s="3"/>
      <c r="E2056" s="256">
        <v>43921</v>
      </c>
      <c r="F2056" s="61">
        <v>1887875</v>
      </c>
      <c r="G2056" s="300">
        <v>1.0400000000000001E-2</v>
      </c>
      <c r="H2056" s="62">
        <v>1636.16</v>
      </c>
      <c r="I2056" s="276">
        <f t="shared" si="682"/>
        <v>1887875</v>
      </c>
      <c r="J2056" s="300">
        <v>1.0400000000000001E-2</v>
      </c>
      <c r="K2056" s="61">
        <f t="shared" si="683"/>
        <v>1636.1583333333335</v>
      </c>
      <c r="L2056" s="62">
        <f t="shared" si="667"/>
        <v>0</v>
      </c>
      <c r="M2056" t="s">
        <v>10</v>
      </c>
      <c r="O2056" s="3" t="str">
        <f t="shared" si="684"/>
        <v>E342</v>
      </c>
      <c r="P2056" s="4"/>
      <c r="Q2056" s="245">
        <f t="shared" si="672"/>
        <v>0</v>
      </c>
      <c r="S2056" s="243"/>
      <c r="T2056" s="243"/>
      <c r="V2056" s="243"/>
      <c r="W2056" s="243"/>
      <c r="Y2056" s="243"/>
    </row>
    <row r="2057" spans="1:25" outlineLevel="2" x14ac:dyDescent="0.25">
      <c r="A2057" s="3" t="s">
        <v>314</v>
      </c>
      <c r="B2057" s="3" t="str">
        <f t="shared" si="681"/>
        <v>E342 PRD Fuel Holder, Goldendale OP-4</v>
      </c>
      <c r="C2057" s="3" t="s">
        <v>9</v>
      </c>
      <c r="D2057" s="3"/>
      <c r="E2057" s="256">
        <v>43951</v>
      </c>
      <c r="F2057" s="61">
        <v>1887875</v>
      </c>
      <c r="G2057" s="300">
        <v>1.0400000000000001E-2</v>
      </c>
      <c r="H2057" s="62">
        <v>1636.16</v>
      </c>
      <c r="I2057" s="276">
        <f t="shared" si="682"/>
        <v>1887875</v>
      </c>
      <c r="J2057" s="300">
        <v>1.0400000000000001E-2</v>
      </c>
      <c r="K2057" s="61">
        <f t="shared" si="683"/>
        <v>1636.1583333333335</v>
      </c>
      <c r="L2057" s="62">
        <f t="shared" si="667"/>
        <v>0</v>
      </c>
      <c r="M2057" t="s">
        <v>10</v>
      </c>
      <c r="O2057" s="3" t="str">
        <f t="shared" si="684"/>
        <v>E342</v>
      </c>
      <c r="P2057" s="4"/>
      <c r="Q2057" s="245">
        <f t="shared" si="672"/>
        <v>0</v>
      </c>
      <c r="S2057" s="243"/>
      <c r="T2057" s="243"/>
      <c r="V2057" s="243"/>
      <c r="W2057" s="243"/>
      <c r="Y2057" s="243"/>
    </row>
    <row r="2058" spans="1:25" outlineLevel="2" x14ac:dyDescent="0.25">
      <c r="A2058" s="3" t="s">
        <v>314</v>
      </c>
      <c r="B2058" s="3" t="str">
        <f t="shared" si="681"/>
        <v>E342 PRD Fuel Holder, Goldendale OP-5</v>
      </c>
      <c r="C2058" s="3" t="s">
        <v>9</v>
      </c>
      <c r="D2058" s="3"/>
      <c r="E2058" s="256">
        <v>43982</v>
      </c>
      <c r="F2058" s="61">
        <v>1887875</v>
      </c>
      <c r="G2058" s="300">
        <v>1.0400000000000001E-2</v>
      </c>
      <c r="H2058" s="62">
        <v>1636.16</v>
      </c>
      <c r="I2058" s="276">
        <f t="shared" si="682"/>
        <v>1887875</v>
      </c>
      <c r="J2058" s="300">
        <v>1.0400000000000001E-2</v>
      </c>
      <c r="K2058" s="61">
        <f t="shared" si="683"/>
        <v>1636.1583333333335</v>
      </c>
      <c r="L2058" s="62">
        <f t="shared" si="667"/>
        <v>0</v>
      </c>
      <c r="M2058" t="s">
        <v>10</v>
      </c>
      <c r="O2058" s="3" t="str">
        <f t="shared" si="684"/>
        <v>E342</v>
      </c>
      <c r="P2058" s="4"/>
      <c r="Q2058" s="245">
        <f t="shared" si="672"/>
        <v>0</v>
      </c>
      <c r="S2058" s="243"/>
      <c r="T2058" s="243"/>
      <c r="V2058" s="243"/>
      <c r="W2058" s="243"/>
      <c r="Y2058" s="243"/>
    </row>
    <row r="2059" spans="1:25" outlineLevel="2" x14ac:dyDescent="0.25">
      <c r="A2059" s="3" t="s">
        <v>314</v>
      </c>
      <c r="B2059" s="3" t="str">
        <f t="shared" si="681"/>
        <v>E342 PRD Fuel Holder, Goldendale OP-6</v>
      </c>
      <c r="C2059" s="3" t="s">
        <v>9</v>
      </c>
      <c r="D2059" s="3"/>
      <c r="E2059" s="256">
        <v>44012</v>
      </c>
      <c r="F2059" s="61">
        <v>1887875</v>
      </c>
      <c r="G2059" s="300">
        <v>1.0400000000000001E-2</v>
      </c>
      <c r="H2059" s="62">
        <v>1636.16</v>
      </c>
      <c r="I2059" s="276">
        <f t="shared" si="682"/>
        <v>1887875</v>
      </c>
      <c r="J2059" s="300">
        <v>1.0400000000000001E-2</v>
      </c>
      <c r="K2059" s="61">
        <f t="shared" si="683"/>
        <v>1636.1583333333335</v>
      </c>
      <c r="L2059" s="62">
        <f t="shared" si="667"/>
        <v>0</v>
      </c>
      <c r="M2059" t="s">
        <v>10</v>
      </c>
      <c r="O2059" s="3" t="str">
        <f t="shared" si="684"/>
        <v>E342</v>
      </c>
      <c r="P2059" s="4"/>
      <c r="Q2059" s="245">
        <f t="shared" si="672"/>
        <v>1887875</v>
      </c>
      <c r="S2059" s="243">
        <f>AVERAGE(F2048:F2059)-F2059</f>
        <v>0</v>
      </c>
      <c r="T2059" s="243">
        <f>AVERAGE(I2048:I2059)-I2059</f>
        <v>0</v>
      </c>
      <c r="V2059" s="243"/>
      <c r="W2059" s="243"/>
      <c r="Y2059" s="243"/>
    </row>
    <row r="2060" spans="1:25" ht="15.75" outlineLevel="1" thickBot="1" x14ac:dyDescent="0.3">
      <c r="A2060" s="5" t="s">
        <v>315</v>
      </c>
      <c r="C2060" s="14" t="s">
        <v>264</v>
      </c>
      <c r="E2060" s="255" t="s">
        <v>5</v>
      </c>
      <c r="F2060" s="8"/>
      <c r="G2060" s="299"/>
      <c r="H2060" s="264">
        <f>SUBTOTAL(9,H2048:H2059)</f>
        <v>19633.920000000002</v>
      </c>
      <c r="I2060" s="275"/>
      <c r="J2060" s="299"/>
      <c r="K2060" s="25">
        <f>SUBTOTAL(9,K2048:K2059)</f>
        <v>19633.899999999998</v>
      </c>
      <c r="L2060" s="264">
        <f>SUBTOTAL(9,L2048:L2059)</f>
        <v>0</v>
      </c>
      <c r="O2060" s="3" t="str">
        <f>LEFT(A2060,5)</f>
        <v xml:space="preserve">E342 </v>
      </c>
      <c r="P2060" s="4">
        <f>-L2060</f>
        <v>0</v>
      </c>
      <c r="Q2060" s="245">
        <f t="shared" si="672"/>
        <v>0</v>
      </c>
      <c r="S2060" s="243"/>
    </row>
    <row r="2061" spans="1:25" ht="15.75" outlineLevel="2" thickTop="1" x14ac:dyDescent="0.25">
      <c r="A2061" s="3" t="s">
        <v>316</v>
      </c>
      <c r="B2061" s="3" t="str">
        <f t="shared" ref="B2061:B2072" si="685">CONCATENATE(A2061,"-",MONTH(E2061))</f>
        <v>E342 PRD Fuel Holder, Mint Farm OP-7</v>
      </c>
      <c r="C2061" s="3" t="s">
        <v>9</v>
      </c>
      <c r="D2061" s="3"/>
      <c r="E2061" s="256">
        <v>43676</v>
      </c>
      <c r="F2061" s="61">
        <v>1457862</v>
      </c>
      <c r="G2061" s="300">
        <v>2.7099999999999999E-2</v>
      </c>
      <c r="H2061" s="62">
        <v>3292.34</v>
      </c>
      <c r="I2061" s="276">
        <f t="shared" ref="I2061:I2072" si="686">VLOOKUP(CONCATENATE(A2061,"-6"),$B$8:$F$2996,5,FALSE)</f>
        <v>1457862</v>
      </c>
      <c r="J2061" s="300">
        <v>2.7099999999999999E-2</v>
      </c>
      <c r="K2061" s="59">
        <f t="shared" ref="K2061:K2072" si="687">I2061*J2061/12</f>
        <v>3292.33835</v>
      </c>
      <c r="L2061" s="62">
        <f t="shared" si="667"/>
        <v>0</v>
      </c>
      <c r="M2061" t="s">
        <v>10</v>
      </c>
      <c r="O2061" s="3" t="str">
        <f t="shared" ref="O2061:O2072" si="688">LEFT(A2061,4)</f>
        <v>E342</v>
      </c>
      <c r="P2061" s="4"/>
      <c r="Q2061" s="245">
        <f t="shared" si="672"/>
        <v>0</v>
      </c>
      <c r="S2061" s="243"/>
      <c r="T2061" s="243"/>
      <c r="V2061" s="243"/>
      <c r="W2061" s="243"/>
      <c r="Y2061" s="243"/>
    </row>
    <row r="2062" spans="1:25" outlineLevel="2" x14ac:dyDescent="0.25">
      <c r="A2062" s="3" t="s">
        <v>316</v>
      </c>
      <c r="B2062" s="3" t="str">
        <f t="shared" si="685"/>
        <v>E342 PRD Fuel Holder, Mint Farm OP-8</v>
      </c>
      <c r="C2062" s="3" t="s">
        <v>9</v>
      </c>
      <c r="D2062" s="3"/>
      <c r="E2062" s="256">
        <v>43708</v>
      </c>
      <c r="F2062" s="61">
        <v>1457862</v>
      </c>
      <c r="G2062" s="300">
        <v>2.7099999999999999E-2</v>
      </c>
      <c r="H2062" s="62">
        <v>3292.34</v>
      </c>
      <c r="I2062" s="276">
        <f t="shared" si="686"/>
        <v>1457862</v>
      </c>
      <c r="J2062" s="300">
        <v>2.7099999999999999E-2</v>
      </c>
      <c r="K2062" s="61">
        <f t="shared" si="687"/>
        <v>3292.33835</v>
      </c>
      <c r="L2062" s="62">
        <f t="shared" si="667"/>
        <v>0</v>
      </c>
      <c r="M2062" t="s">
        <v>10</v>
      </c>
      <c r="O2062" s="3" t="str">
        <f t="shared" si="688"/>
        <v>E342</v>
      </c>
      <c r="P2062" s="4"/>
      <c r="Q2062" s="245">
        <f t="shared" si="672"/>
        <v>0</v>
      </c>
      <c r="S2062" s="243"/>
      <c r="T2062" s="243"/>
      <c r="V2062" s="243"/>
      <c r="W2062" s="243"/>
      <c r="Y2062" s="243"/>
    </row>
    <row r="2063" spans="1:25" outlineLevel="2" x14ac:dyDescent="0.25">
      <c r="A2063" s="3" t="s">
        <v>316</v>
      </c>
      <c r="B2063" s="3" t="str">
        <f t="shared" si="685"/>
        <v>E342 PRD Fuel Holder, Mint Farm OP-9</v>
      </c>
      <c r="C2063" s="3" t="s">
        <v>9</v>
      </c>
      <c r="D2063" s="3"/>
      <c r="E2063" s="256">
        <v>43738</v>
      </c>
      <c r="F2063" s="61">
        <v>1457862</v>
      </c>
      <c r="G2063" s="300">
        <v>2.7099999999999999E-2</v>
      </c>
      <c r="H2063" s="62">
        <v>3292.34</v>
      </c>
      <c r="I2063" s="276">
        <f t="shared" si="686"/>
        <v>1457862</v>
      </c>
      <c r="J2063" s="300">
        <v>2.7099999999999999E-2</v>
      </c>
      <c r="K2063" s="61">
        <f t="shared" si="687"/>
        <v>3292.33835</v>
      </c>
      <c r="L2063" s="62">
        <f t="shared" si="667"/>
        <v>0</v>
      </c>
      <c r="M2063" t="s">
        <v>10</v>
      </c>
      <c r="O2063" s="3" t="str">
        <f t="shared" si="688"/>
        <v>E342</v>
      </c>
      <c r="P2063" s="4"/>
      <c r="Q2063" s="245">
        <f t="shared" si="672"/>
        <v>0</v>
      </c>
      <c r="S2063" s="243"/>
      <c r="T2063" s="243"/>
      <c r="V2063" s="243"/>
      <c r="W2063" s="243"/>
      <c r="Y2063" s="243"/>
    </row>
    <row r="2064" spans="1:25" outlineLevel="2" x14ac:dyDescent="0.25">
      <c r="A2064" s="3" t="s">
        <v>316</v>
      </c>
      <c r="B2064" s="3" t="str">
        <f t="shared" si="685"/>
        <v>E342 PRD Fuel Holder, Mint Farm OP-10</v>
      </c>
      <c r="C2064" s="3" t="s">
        <v>9</v>
      </c>
      <c r="D2064" s="3"/>
      <c r="E2064" s="256">
        <v>43769</v>
      </c>
      <c r="F2064" s="61">
        <v>1457862</v>
      </c>
      <c r="G2064" s="300">
        <v>2.7099999999999999E-2</v>
      </c>
      <c r="H2064" s="62">
        <v>3292.34</v>
      </c>
      <c r="I2064" s="276">
        <f t="shared" si="686"/>
        <v>1457862</v>
      </c>
      <c r="J2064" s="300">
        <v>2.7099999999999999E-2</v>
      </c>
      <c r="K2064" s="61">
        <f t="shared" si="687"/>
        <v>3292.33835</v>
      </c>
      <c r="L2064" s="62">
        <f t="shared" si="667"/>
        <v>0</v>
      </c>
      <c r="M2064" t="s">
        <v>10</v>
      </c>
      <c r="O2064" s="3" t="str">
        <f t="shared" si="688"/>
        <v>E342</v>
      </c>
      <c r="P2064" s="4"/>
      <c r="Q2064" s="245">
        <f t="shared" si="672"/>
        <v>0</v>
      </c>
      <c r="S2064" s="243"/>
      <c r="T2064" s="243"/>
      <c r="V2064" s="243"/>
      <c r="W2064" s="243"/>
      <c r="Y2064" s="243"/>
    </row>
    <row r="2065" spans="1:25" outlineLevel="2" x14ac:dyDescent="0.25">
      <c r="A2065" s="3" t="s">
        <v>316</v>
      </c>
      <c r="B2065" s="3" t="str">
        <f t="shared" si="685"/>
        <v>E342 PRD Fuel Holder, Mint Farm OP-11</v>
      </c>
      <c r="C2065" s="3" t="s">
        <v>9</v>
      </c>
      <c r="D2065" s="3"/>
      <c r="E2065" s="256">
        <v>43799</v>
      </c>
      <c r="F2065" s="61">
        <v>1457862</v>
      </c>
      <c r="G2065" s="300">
        <v>2.7099999999999999E-2</v>
      </c>
      <c r="H2065" s="62">
        <v>3292.34</v>
      </c>
      <c r="I2065" s="276">
        <f t="shared" si="686"/>
        <v>1457862</v>
      </c>
      <c r="J2065" s="300">
        <v>2.7099999999999999E-2</v>
      </c>
      <c r="K2065" s="61">
        <f t="shared" si="687"/>
        <v>3292.33835</v>
      </c>
      <c r="L2065" s="62">
        <f t="shared" si="667"/>
        <v>0</v>
      </c>
      <c r="M2065" t="s">
        <v>10</v>
      </c>
      <c r="O2065" s="3" t="str">
        <f t="shared" si="688"/>
        <v>E342</v>
      </c>
      <c r="P2065" s="4"/>
      <c r="Q2065" s="245">
        <f t="shared" si="672"/>
        <v>0</v>
      </c>
      <c r="S2065" s="243"/>
      <c r="T2065" s="243"/>
      <c r="V2065" s="243"/>
      <c r="W2065" s="243"/>
      <c r="Y2065" s="243"/>
    </row>
    <row r="2066" spans="1:25" outlineLevel="2" x14ac:dyDescent="0.25">
      <c r="A2066" s="3" t="s">
        <v>316</v>
      </c>
      <c r="B2066" s="3" t="str">
        <f t="shared" si="685"/>
        <v>E342 PRD Fuel Holder, Mint Farm OP-12</v>
      </c>
      <c r="C2066" s="3" t="s">
        <v>9</v>
      </c>
      <c r="D2066" s="3"/>
      <c r="E2066" s="256">
        <v>43830</v>
      </c>
      <c r="F2066" s="61">
        <v>1457862</v>
      </c>
      <c r="G2066" s="300">
        <v>2.7099999999999999E-2</v>
      </c>
      <c r="H2066" s="62">
        <v>3292.34</v>
      </c>
      <c r="I2066" s="276">
        <f t="shared" si="686"/>
        <v>1457862</v>
      </c>
      <c r="J2066" s="300">
        <v>2.7099999999999999E-2</v>
      </c>
      <c r="K2066" s="61">
        <f t="shared" si="687"/>
        <v>3292.33835</v>
      </c>
      <c r="L2066" s="62">
        <f t="shared" si="667"/>
        <v>0</v>
      </c>
      <c r="M2066" t="s">
        <v>10</v>
      </c>
      <c r="O2066" s="3" t="str">
        <f t="shared" si="688"/>
        <v>E342</v>
      </c>
      <c r="P2066" s="4"/>
      <c r="Q2066" s="245">
        <f t="shared" si="672"/>
        <v>0</v>
      </c>
      <c r="S2066" s="243"/>
      <c r="T2066" s="243"/>
      <c r="V2066" s="243"/>
      <c r="W2066" s="243"/>
      <c r="Y2066" s="243"/>
    </row>
    <row r="2067" spans="1:25" outlineLevel="2" x14ac:dyDescent="0.25">
      <c r="A2067" s="3" t="s">
        <v>316</v>
      </c>
      <c r="B2067" s="3" t="str">
        <f t="shared" si="685"/>
        <v>E342 PRD Fuel Holder, Mint Farm OP-1</v>
      </c>
      <c r="C2067" s="3" t="s">
        <v>9</v>
      </c>
      <c r="D2067" s="3"/>
      <c r="E2067" s="256">
        <v>43861</v>
      </c>
      <c r="F2067" s="61">
        <v>1457862</v>
      </c>
      <c r="G2067" s="300">
        <v>2.7099999999999999E-2</v>
      </c>
      <c r="H2067" s="62">
        <v>3292.34</v>
      </c>
      <c r="I2067" s="276">
        <f t="shared" si="686"/>
        <v>1457862</v>
      </c>
      <c r="J2067" s="300">
        <v>2.7099999999999999E-2</v>
      </c>
      <c r="K2067" s="61">
        <f t="shared" si="687"/>
        <v>3292.33835</v>
      </c>
      <c r="L2067" s="62">
        <f t="shared" si="667"/>
        <v>0</v>
      </c>
      <c r="M2067" t="s">
        <v>10</v>
      </c>
      <c r="O2067" s="3" t="str">
        <f t="shared" si="688"/>
        <v>E342</v>
      </c>
      <c r="P2067" s="4"/>
      <c r="Q2067" s="245">
        <f t="shared" si="672"/>
        <v>0</v>
      </c>
      <c r="S2067" s="243"/>
      <c r="T2067" s="243"/>
      <c r="V2067" s="243"/>
      <c r="W2067" s="243"/>
      <c r="Y2067" s="243"/>
    </row>
    <row r="2068" spans="1:25" outlineLevel="2" x14ac:dyDescent="0.25">
      <c r="A2068" s="3" t="s">
        <v>316</v>
      </c>
      <c r="B2068" s="3" t="str">
        <f t="shared" si="685"/>
        <v>E342 PRD Fuel Holder, Mint Farm OP-2</v>
      </c>
      <c r="C2068" s="3" t="s">
        <v>9</v>
      </c>
      <c r="D2068" s="3"/>
      <c r="E2068" s="256">
        <v>43889</v>
      </c>
      <c r="F2068" s="61">
        <v>1457862</v>
      </c>
      <c r="G2068" s="300">
        <v>2.7099999999999999E-2</v>
      </c>
      <c r="H2068" s="62">
        <v>3292.34</v>
      </c>
      <c r="I2068" s="276">
        <f t="shared" si="686"/>
        <v>1457862</v>
      </c>
      <c r="J2068" s="300">
        <v>2.7099999999999999E-2</v>
      </c>
      <c r="K2068" s="61">
        <f t="shared" si="687"/>
        <v>3292.33835</v>
      </c>
      <c r="L2068" s="62">
        <f t="shared" ref="L2068:L2131" si="689">ROUND(K2068-H2068,2)</f>
        <v>0</v>
      </c>
      <c r="M2068" t="s">
        <v>10</v>
      </c>
      <c r="O2068" s="3" t="str">
        <f t="shared" si="688"/>
        <v>E342</v>
      </c>
      <c r="P2068" s="4"/>
      <c r="Q2068" s="245">
        <f t="shared" si="672"/>
        <v>0</v>
      </c>
      <c r="S2068" s="243"/>
      <c r="T2068" s="243"/>
      <c r="V2068" s="243"/>
      <c r="W2068" s="243"/>
      <c r="Y2068" s="243"/>
    </row>
    <row r="2069" spans="1:25" outlineLevel="2" x14ac:dyDescent="0.25">
      <c r="A2069" s="3" t="s">
        <v>316</v>
      </c>
      <c r="B2069" s="3" t="str">
        <f t="shared" si="685"/>
        <v>E342 PRD Fuel Holder, Mint Farm OP-3</v>
      </c>
      <c r="C2069" s="3" t="s">
        <v>9</v>
      </c>
      <c r="D2069" s="3"/>
      <c r="E2069" s="256">
        <v>43921</v>
      </c>
      <c r="F2069" s="61">
        <v>1457862</v>
      </c>
      <c r="G2069" s="300">
        <v>2.7099999999999999E-2</v>
      </c>
      <c r="H2069" s="62">
        <v>3292.34</v>
      </c>
      <c r="I2069" s="276">
        <f t="shared" si="686"/>
        <v>1457862</v>
      </c>
      <c r="J2069" s="300">
        <v>2.7099999999999999E-2</v>
      </c>
      <c r="K2069" s="61">
        <f t="shared" si="687"/>
        <v>3292.33835</v>
      </c>
      <c r="L2069" s="62">
        <f t="shared" si="689"/>
        <v>0</v>
      </c>
      <c r="M2069" t="s">
        <v>10</v>
      </c>
      <c r="O2069" s="3" t="str">
        <f t="shared" si="688"/>
        <v>E342</v>
      </c>
      <c r="P2069" s="4"/>
      <c r="Q2069" s="245">
        <f t="shared" si="672"/>
        <v>0</v>
      </c>
      <c r="S2069" s="243"/>
      <c r="T2069" s="243"/>
      <c r="V2069" s="243"/>
      <c r="W2069" s="243"/>
      <c r="Y2069" s="243"/>
    </row>
    <row r="2070" spans="1:25" outlineLevel="2" x14ac:dyDescent="0.25">
      <c r="A2070" s="3" t="s">
        <v>316</v>
      </c>
      <c r="B2070" s="3" t="str">
        <f t="shared" si="685"/>
        <v>E342 PRD Fuel Holder, Mint Farm OP-4</v>
      </c>
      <c r="C2070" s="3" t="s">
        <v>9</v>
      </c>
      <c r="D2070" s="3"/>
      <c r="E2070" s="256">
        <v>43951</v>
      </c>
      <c r="F2070" s="61">
        <v>1457862</v>
      </c>
      <c r="G2070" s="300">
        <v>2.7099999999999999E-2</v>
      </c>
      <c r="H2070" s="62">
        <v>3292.34</v>
      </c>
      <c r="I2070" s="276">
        <f t="shared" si="686"/>
        <v>1457862</v>
      </c>
      <c r="J2070" s="300">
        <v>2.7099999999999999E-2</v>
      </c>
      <c r="K2070" s="61">
        <f t="shared" si="687"/>
        <v>3292.33835</v>
      </c>
      <c r="L2070" s="62">
        <f t="shared" si="689"/>
        <v>0</v>
      </c>
      <c r="M2070" t="s">
        <v>10</v>
      </c>
      <c r="O2070" s="3" t="str">
        <f t="shared" si="688"/>
        <v>E342</v>
      </c>
      <c r="P2070" s="4"/>
      <c r="Q2070" s="245">
        <f t="shared" si="672"/>
        <v>0</v>
      </c>
      <c r="S2070" s="243"/>
      <c r="T2070" s="243"/>
      <c r="V2070" s="243"/>
      <c r="W2070" s="243"/>
      <c r="Y2070" s="243"/>
    </row>
    <row r="2071" spans="1:25" outlineLevel="2" x14ac:dyDescent="0.25">
      <c r="A2071" s="3" t="s">
        <v>316</v>
      </c>
      <c r="B2071" s="3" t="str">
        <f t="shared" si="685"/>
        <v>E342 PRD Fuel Holder, Mint Farm OP-5</v>
      </c>
      <c r="C2071" s="3" t="s">
        <v>9</v>
      </c>
      <c r="D2071" s="3"/>
      <c r="E2071" s="256">
        <v>43982</v>
      </c>
      <c r="F2071" s="61">
        <v>1457862</v>
      </c>
      <c r="G2071" s="300">
        <v>2.7099999999999999E-2</v>
      </c>
      <c r="H2071" s="62">
        <v>3292.34</v>
      </c>
      <c r="I2071" s="276">
        <f t="shared" si="686"/>
        <v>1457862</v>
      </c>
      <c r="J2071" s="300">
        <v>2.7099999999999999E-2</v>
      </c>
      <c r="K2071" s="61">
        <f t="shared" si="687"/>
        <v>3292.33835</v>
      </c>
      <c r="L2071" s="62">
        <f t="shared" si="689"/>
        <v>0</v>
      </c>
      <c r="M2071" t="s">
        <v>10</v>
      </c>
      <c r="O2071" s="3" t="str">
        <f t="shared" si="688"/>
        <v>E342</v>
      </c>
      <c r="P2071" s="4"/>
      <c r="Q2071" s="245">
        <f t="shared" si="672"/>
        <v>0</v>
      </c>
      <c r="S2071" s="243"/>
      <c r="T2071" s="243"/>
      <c r="V2071" s="243"/>
      <c r="W2071" s="243"/>
      <c r="Y2071" s="243"/>
    </row>
    <row r="2072" spans="1:25" outlineLevel="2" x14ac:dyDescent="0.25">
      <c r="A2072" s="3" t="s">
        <v>316</v>
      </c>
      <c r="B2072" s="3" t="str">
        <f t="shared" si="685"/>
        <v>E342 PRD Fuel Holder, Mint Farm OP-6</v>
      </c>
      <c r="C2072" s="3" t="s">
        <v>9</v>
      </c>
      <c r="D2072" s="3"/>
      <c r="E2072" s="256">
        <v>44012</v>
      </c>
      <c r="F2072" s="61">
        <v>1457862</v>
      </c>
      <c r="G2072" s="300">
        <v>2.7099999999999999E-2</v>
      </c>
      <c r="H2072" s="62">
        <v>3292.34</v>
      </c>
      <c r="I2072" s="276">
        <f t="shared" si="686"/>
        <v>1457862</v>
      </c>
      <c r="J2072" s="300">
        <v>2.7099999999999999E-2</v>
      </c>
      <c r="K2072" s="61">
        <f t="shared" si="687"/>
        <v>3292.33835</v>
      </c>
      <c r="L2072" s="62">
        <f t="shared" si="689"/>
        <v>0</v>
      </c>
      <c r="M2072" t="s">
        <v>10</v>
      </c>
      <c r="O2072" s="3" t="str">
        <f t="shared" si="688"/>
        <v>E342</v>
      </c>
      <c r="P2072" s="4"/>
      <c r="Q2072" s="245">
        <f t="shared" si="672"/>
        <v>1457862</v>
      </c>
      <c r="S2072" s="243">
        <f>AVERAGE(F2061:F2072)-F2072</f>
        <v>0</v>
      </c>
      <c r="T2072" s="243">
        <f>AVERAGE(I2061:I2072)-I2072</f>
        <v>0</v>
      </c>
      <c r="V2072" s="243"/>
      <c r="W2072" s="243"/>
      <c r="Y2072" s="243"/>
    </row>
    <row r="2073" spans="1:25" ht="15.75" outlineLevel="1" thickBot="1" x14ac:dyDescent="0.3">
      <c r="A2073" s="5" t="s">
        <v>317</v>
      </c>
      <c r="C2073" s="14" t="s">
        <v>264</v>
      </c>
      <c r="E2073" s="255" t="s">
        <v>5</v>
      </c>
      <c r="F2073" s="8"/>
      <c r="G2073" s="299"/>
      <c r="H2073" s="264">
        <f>SUBTOTAL(9,H2061:H2072)</f>
        <v>39508.080000000002</v>
      </c>
      <c r="I2073" s="275"/>
      <c r="J2073" s="299"/>
      <c r="K2073" s="25">
        <f>SUBTOTAL(9,K2061:K2072)</f>
        <v>39508.060199999985</v>
      </c>
      <c r="L2073" s="264">
        <f>SUBTOTAL(9,L2061:L2072)</f>
        <v>0</v>
      </c>
      <c r="O2073" s="3" t="str">
        <f>LEFT(A2073,5)</f>
        <v xml:space="preserve">E342 </v>
      </c>
      <c r="P2073" s="4">
        <f>-L2073</f>
        <v>0</v>
      </c>
      <c r="Q2073" s="245">
        <f t="shared" si="672"/>
        <v>0</v>
      </c>
      <c r="S2073" s="243"/>
    </row>
    <row r="2074" spans="1:25" ht="15.75" outlineLevel="2" thickTop="1" x14ac:dyDescent="0.25">
      <c r="A2074" s="3" t="s">
        <v>318</v>
      </c>
      <c r="B2074" s="3" t="str">
        <f t="shared" ref="B2074:B2085" si="690">CONCATENATE(A2074,"-",MONTH(E2074))</f>
        <v>E342 PRD Fuel Holder, Sumas OP-7</v>
      </c>
      <c r="C2074" s="3" t="s">
        <v>9</v>
      </c>
      <c r="D2074" s="3"/>
      <c r="E2074" s="256">
        <v>43676</v>
      </c>
      <c r="F2074" s="61">
        <v>3889943.37</v>
      </c>
      <c r="G2074" s="300">
        <v>9.9000000000000008E-3</v>
      </c>
      <c r="H2074" s="62">
        <v>3209.2</v>
      </c>
      <c r="I2074" s="276">
        <f t="shared" ref="I2074:I2085" si="691">VLOOKUP(CONCATENATE(A2074,"-6"),$B$8:$F$2996,5,FALSE)</f>
        <v>3889943.37</v>
      </c>
      <c r="J2074" s="300">
        <v>9.9000000000000008E-3</v>
      </c>
      <c r="K2074" s="59">
        <f t="shared" ref="K2074:K2085" si="692">I2074*J2074/12</f>
        <v>3209.2032802500003</v>
      </c>
      <c r="L2074" s="62">
        <f t="shared" si="689"/>
        <v>0</v>
      </c>
      <c r="M2074" t="s">
        <v>10</v>
      </c>
      <c r="O2074" s="3" t="str">
        <f t="shared" ref="O2074:O2085" si="693">LEFT(A2074,4)</f>
        <v>E342</v>
      </c>
      <c r="P2074" s="4"/>
      <c r="Q2074" s="245">
        <f t="shared" si="672"/>
        <v>0</v>
      </c>
      <c r="S2074" s="243"/>
      <c r="T2074" s="243"/>
      <c r="V2074" s="243"/>
      <c r="W2074" s="243"/>
      <c r="Y2074" s="243"/>
    </row>
    <row r="2075" spans="1:25" outlineLevel="2" x14ac:dyDescent="0.25">
      <c r="A2075" s="3" t="s">
        <v>318</v>
      </c>
      <c r="B2075" s="3" t="str">
        <f t="shared" si="690"/>
        <v>E342 PRD Fuel Holder, Sumas OP-8</v>
      </c>
      <c r="C2075" s="3" t="s">
        <v>9</v>
      </c>
      <c r="D2075" s="3"/>
      <c r="E2075" s="256">
        <v>43708</v>
      </c>
      <c r="F2075" s="61">
        <v>3889943.37</v>
      </c>
      <c r="G2075" s="300">
        <v>9.9000000000000008E-3</v>
      </c>
      <c r="H2075" s="62">
        <v>3209.2</v>
      </c>
      <c r="I2075" s="276">
        <f t="shared" si="691"/>
        <v>3889943.37</v>
      </c>
      <c r="J2075" s="300">
        <v>9.9000000000000008E-3</v>
      </c>
      <c r="K2075" s="61">
        <f t="shared" si="692"/>
        <v>3209.2032802500003</v>
      </c>
      <c r="L2075" s="62">
        <f t="shared" si="689"/>
        <v>0</v>
      </c>
      <c r="M2075" t="s">
        <v>10</v>
      </c>
      <c r="O2075" s="3" t="str">
        <f t="shared" si="693"/>
        <v>E342</v>
      </c>
      <c r="P2075" s="4"/>
      <c r="Q2075" s="245">
        <f t="shared" si="672"/>
        <v>0</v>
      </c>
      <c r="S2075" s="243"/>
      <c r="T2075" s="243"/>
      <c r="V2075" s="243"/>
      <c r="W2075" s="243"/>
      <c r="Y2075" s="243"/>
    </row>
    <row r="2076" spans="1:25" outlineLevel="2" x14ac:dyDescent="0.25">
      <c r="A2076" s="3" t="s">
        <v>318</v>
      </c>
      <c r="B2076" s="3" t="str">
        <f t="shared" si="690"/>
        <v>E342 PRD Fuel Holder, Sumas OP-9</v>
      </c>
      <c r="C2076" s="3" t="s">
        <v>9</v>
      </c>
      <c r="D2076" s="3"/>
      <c r="E2076" s="256">
        <v>43738</v>
      </c>
      <c r="F2076" s="61">
        <v>3889943.37</v>
      </c>
      <c r="G2076" s="300">
        <v>9.9000000000000008E-3</v>
      </c>
      <c r="H2076" s="62">
        <v>3209.2</v>
      </c>
      <c r="I2076" s="276">
        <f t="shared" si="691"/>
        <v>3889943.37</v>
      </c>
      <c r="J2076" s="300">
        <v>9.9000000000000008E-3</v>
      </c>
      <c r="K2076" s="61">
        <f t="shared" si="692"/>
        <v>3209.2032802500003</v>
      </c>
      <c r="L2076" s="62">
        <f t="shared" si="689"/>
        <v>0</v>
      </c>
      <c r="M2076" t="s">
        <v>10</v>
      </c>
      <c r="O2076" s="3" t="str">
        <f t="shared" si="693"/>
        <v>E342</v>
      </c>
      <c r="P2076" s="4"/>
      <c r="Q2076" s="245">
        <f t="shared" si="672"/>
        <v>0</v>
      </c>
      <c r="S2076" s="243"/>
      <c r="T2076" s="243"/>
      <c r="V2076" s="243"/>
      <c r="W2076" s="243"/>
      <c r="Y2076" s="243"/>
    </row>
    <row r="2077" spans="1:25" outlineLevel="2" x14ac:dyDescent="0.25">
      <c r="A2077" s="3" t="s">
        <v>318</v>
      </c>
      <c r="B2077" s="3" t="str">
        <f t="shared" si="690"/>
        <v>E342 PRD Fuel Holder, Sumas OP-10</v>
      </c>
      <c r="C2077" s="3" t="s">
        <v>9</v>
      </c>
      <c r="D2077" s="3"/>
      <c r="E2077" s="256">
        <v>43769</v>
      </c>
      <c r="F2077" s="61">
        <v>3889943.37</v>
      </c>
      <c r="G2077" s="300">
        <v>9.9000000000000008E-3</v>
      </c>
      <c r="H2077" s="62">
        <v>3209.2</v>
      </c>
      <c r="I2077" s="276">
        <f t="shared" si="691"/>
        <v>3889943.37</v>
      </c>
      <c r="J2077" s="300">
        <v>9.9000000000000008E-3</v>
      </c>
      <c r="K2077" s="61">
        <f t="shared" si="692"/>
        <v>3209.2032802500003</v>
      </c>
      <c r="L2077" s="62">
        <f t="shared" si="689"/>
        <v>0</v>
      </c>
      <c r="M2077" t="s">
        <v>10</v>
      </c>
      <c r="O2077" s="3" t="str">
        <f t="shared" si="693"/>
        <v>E342</v>
      </c>
      <c r="P2077" s="4"/>
      <c r="Q2077" s="245">
        <f t="shared" si="672"/>
        <v>0</v>
      </c>
      <c r="S2077" s="243"/>
      <c r="T2077" s="243"/>
      <c r="V2077" s="243"/>
      <c r="W2077" s="243"/>
      <c r="Y2077" s="243"/>
    </row>
    <row r="2078" spans="1:25" outlineLevel="2" x14ac:dyDescent="0.25">
      <c r="A2078" s="3" t="s">
        <v>318</v>
      </c>
      <c r="B2078" s="3" t="str">
        <f t="shared" si="690"/>
        <v>E342 PRD Fuel Holder, Sumas OP-11</v>
      </c>
      <c r="C2078" s="3" t="s">
        <v>9</v>
      </c>
      <c r="D2078" s="3"/>
      <c r="E2078" s="256">
        <v>43799</v>
      </c>
      <c r="F2078" s="61">
        <v>3889943.37</v>
      </c>
      <c r="G2078" s="300">
        <v>9.9000000000000008E-3</v>
      </c>
      <c r="H2078" s="62">
        <v>3209.2</v>
      </c>
      <c r="I2078" s="276">
        <f t="shared" si="691"/>
        <v>3889943.37</v>
      </c>
      <c r="J2078" s="300">
        <v>9.9000000000000008E-3</v>
      </c>
      <c r="K2078" s="61">
        <f t="shared" si="692"/>
        <v>3209.2032802500003</v>
      </c>
      <c r="L2078" s="62">
        <f t="shared" si="689"/>
        <v>0</v>
      </c>
      <c r="M2078" t="s">
        <v>10</v>
      </c>
      <c r="O2078" s="3" t="str">
        <f t="shared" si="693"/>
        <v>E342</v>
      </c>
      <c r="P2078" s="4"/>
      <c r="Q2078" s="245">
        <f t="shared" si="672"/>
        <v>0</v>
      </c>
      <c r="S2078" s="243"/>
      <c r="T2078" s="243"/>
      <c r="V2078" s="243"/>
      <c r="W2078" s="243"/>
      <c r="Y2078" s="243"/>
    </row>
    <row r="2079" spans="1:25" outlineLevel="2" x14ac:dyDescent="0.25">
      <c r="A2079" s="3" t="s">
        <v>318</v>
      </c>
      <c r="B2079" s="3" t="str">
        <f t="shared" si="690"/>
        <v>E342 PRD Fuel Holder, Sumas OP-12</v>
      </c>
      <c r="C2079" s="3" t="s">
        <v>9</v>
      </c>
      <c r="D2079" s="3"/>
      <c r="E2079" s="256">
        <v>43830</v>
      </c>
      <c r="F2079" s="61">
        <v>3889943.37</v>
      </c>
      <c r="G2079" s="300">
        <v>9.9000000000000008E-3</v>
      </c>
      <c r="H2079" s="62">
        <v>3209.2</v>
      </c>
      <c r="I2079" s="276">
        <f t="shared" si="691"/>
        <v>3889943.37</v>
      </c>
      <c r="J2079" s="300">
        <v>9.9000000000000008E-3</v>
      </c>
      <c r="K2079" s="61">
        <f t="shared" si="692"/>
        <v>3209.2032802500003</v>
      </c>
      <c r="L2079" s="62">
        <f t="shared" si="689"/>
        <v>0</v>
      </c>
      <c r="M2079" t="s">
        <v>10</v>
      </c>
      <c r="O2079" s="3" t="str">
        <f t="shared" si="693"/>
        <v>E342</v>
      </c>
      <c r="P2079" s="4"/>
      <c r="Q2079" s="245">
        <f t="shared" si="672"/>
        <v>0</v>
      </c>
      <c r="S2079" s="243"/>
      <c r="T2079" s="243"/>
      <c r="V2079" s="243"/>
      <c r="W2079" s="243"/>
      <c r="Y2079" s="243"/>
    </row>
    <row r="2080" spans="1:25" outlineLevel="2" x14ac:dyDescent="0.25">
      <c r="A2080" s="3" t="s">
        <v>318</v>
      </c>
      <c r="B2080" s="3" t="str">
        <f t="shared" si="690"/>
        <v>E342 PRD Fuel Holder, Sumas OP-1</v>
      </c>
      <c r="C2080" s="3" t="s">
        <v>9</v>
      </c>
      <c r="D2080" s="3"/>
      <c r="E2080" s="256">
        <v>43861</v>
      </c>
      <c r="F2080" s="61">
        <v>3889943.37</v>
      </c>
      <c r="G2080" s="300">
        <v>9.9000000000000008E-3</v>
      </c>
      <c r="H2080" s="62">
        <v>3209.2</v>
      </c>
      <c r="I2080" s="276">
        <f t="shared" si="691"/>
        <v>3889943.37</v>
      </c>
      <c r="J2080" s="300">
        <v>9.9000000000000008E-3</v>
      </c>
      <c r="K2080" s="61">
        <f t="shared" si="692"/>
        <v>3209.2032802500003</v>
      </c>
      <c r="L2080" s="62">
        <f t="shared" si="689"/>
        <v>0</v>
      </c>
      <c r="M2080" t="s">
        <v>10</v>
      </c>
      <c r="O2080" s="3" t="str">
        <f t="shared" si="693"/>
        <v>E342</v>
      </c>
      <c r="P2080" s="4"/>
      <c r="Q2080" s="245">
        <f t="shared" ref="Q2080:Q2143" si="694">IF(E2080=DATE(2020,6,30),I2080,0)</f>
        <v>0</v>
      </c>
      <c r="S2080" s="243"/>
      <c r="T2080" s="243"/>
      <c r="V2080" s="243"/>
      <c r="W2080" s="243"/>
      <c r="Y2080" s="243"/>
    </row>
    <row r="2081" spans="1:25" outlineLevel="2" x14ac:dyDescent="0.25">
      <c r="A2081" s="3" t="s">
        <v>318</v>
      </c>
      <c r="B2081" s="3" t="str">
        <f t="shared" si="690"/>
        <v>E342 PRD Fuel Holder, Sumas OP-2</v>
      </c>
      <c r="C2081" s="3" t="s">
        <v>9</v>
      </c>
      <c r="D2081" s="3"/>
      <c r="E2081" s="256">
        <v>43889</v>
      </c>
      <c r="F2081" s="61">
        <v>3889943.37</v>
      </c>
      <c r="G2081" s="300">
        <v>9.9000000000000008E-3</v>
      </c>
      <c r="H2081" s="62">
        <v>3209.2</v>
      </c>
      <c r="I2081" s="276">
        <f t="shared" si="691"/>
        <v>3889943.37</v>
      </c>
      <c r="J2081" s="300">
        <v>9.9000000000000008E-3</v>
      </c>
      <c r="K2081" s="61">
        <f t="shared" si="692"/>
        <v>3209.2032802500003</v>
      </c>
      <c r="L2081" s="62">
        <f t="shared" si="689"/>
        <v>0</v>
      </c>
      <c r="M2081" t="s">
        <v>10</v>
      </c>
      <c r="O2081" s="3" t="str">
        <f t="shared" si="693"/>
        <v>E342</v>
      </c>
      <c r="P2081" s="4"/>
      <c r="Q2081" s="245">
        <f t="shared" si="694"/>
        <v>0</v>
      </c>
      <c r="S2081" s="243"/>
      <c r="T2081" s="243"/>
      <c r="V2081" s="243"/>
      <c r="W2081" s="243"/>
      <c r="Y2081" s="243"/>
    </row>
    <row r="2082" spans="1:25" outlineLevel="2" x14ac:dyDescent="0.25">
      <c r="A2082" s="3" t="s">
        <v>318</v>
      </c>
      <c r="B2082" s="3" t="str">
        <f t="shared" si="690"/>
        <v>E342 PRD Fuel Holder, Sumas OP-3</v>
      </c>
      <c r="C2082" s="3" t="s">
        <v>9</v>
      </c>
      <c r="D2082" s="3"/>
      <c r="E2082" s="256">
        <v>43921</v>
      </c>
      <c r="F2082" s="61">
        <v>3889943.37</v>
      </c>
      <c r="G2082" s="300">
        <v>9.9000000000000008E-3</v>
      </c>
      <c r="H2082" s="62">
        <v>3209.2</v>
      </c>
      <c r="I2082" s="276">
        <f t="shared" si="691"/>
        <v>3889943.37</v>
      </c>
      <c r="J2082" s="300">
        <v>9.9000000000000008E-3</v>
      </c>
      <c r="K2082" s="61">
        <f t="shared" si="692"/>
        <v>3209.2032802500003</v>
      </c>
      <c r="L2082" s="62">
        <f t="shared" si="689"/>
        <v>0</v>
      </c>
      <c r="M2082" t="s">
        <v>10</v>
      </c>
      <c r="O2082" s="3" t="str">
        <f t="shared" si="693"/>
        <v>E342</v>
      </c>
      <c r="P2082" s="4"/>
      <c r="Q2082" s="245">
        <f t="shared" si="694"/>
        <v>0</v>
      </c>
      <c r="S2082" s="243"/>
      <c r="T2082" s="243"/>
      <c r="V2082" s="243"/>
      <c r="W2082" s="243"/>
      <c r="Y2082" s="243"/>
    </row>
    <row r="2083" spans="1:25" outlineLevel="2" x14ac:dyDescent="0.25">
      <c r="A2083" s="3" t="s">
        <v>318</v>
      </c>
      <c r="B2083" s="3" t="str">
        <f t="shared" si="690"/>
        <v>E342 PRD Fuel Holder, Sumas OP-4</v>
      </c>
      <c r="C2083" s="3" t="s">
        <v>9</v>
      </c>
      <c r="D2083" s="3"/>
      <c r="E2083" s="256">
        <v>43951</v>
      </c>
      <c r="F2083" s="61">
        <v>3889943.37</v>
      </c>
      <c r="G2083" s="300">
        <v>9.9000000000000008E-3</v>
      </c>
      <c r="H2083" s="62">
        <v>3209.2</v>
      </c>
      <c r="I2083" s="276">
        <f t="shared" si="691"/>
        <v>3889943.37</v>
      </c>
      <c r="J2083" s="300">
        <v>9.9000000000000008E-3</v>
      </c>
      <c r="K2083" s="61">
        <f t="shared" si="692"/>
        <v>3209.2032802500003</v>
      </c>
      <c r="L2083" s="62">
        <f t="shared" si="689"/>
        <v>0</v>
      </c>
      <c r="M2083" t="s">
        <v>10</v>
      </c>
      <c r="O2083" s="3" t="str">
        <f t="shared" si="693"/>
        <v>E342</v>
      </c>
      <c r="P2083" s="4"/>
      <c r="Q2083" s="245">
        <f t="shared" si="694"/>
        <v>0</v>
      </c>
      <c r="S2083" s="243"/>
      <c r="T2083" s="243"/>
      <c r="V2083" s="243"/>
      <c r="W2083" s="243"/>
      <c r="Y2083" s="243"/>
    </row>
    <row r="2084" spans="1:25" outlineLevel="2" x14ac:dyDescent="0.25">
      <c r="A2084" s="3" t="s">
        <v>318</v>
      </c>
      <c r="B2084" s="3" t="str">
        <f t="shared" si="690"/>
        <v>E342 PRD Fuel Holder, Sumas OP-5</v>
      </c>
      <c r="C2084" s="3" t="s">
        <v>9</v>
      </c>
      <c r="D2084" s="3"/>
      <c r="E2084" s="256">
        <v>43982</v>
      </c>
      <c r="F2084" s="61">
        <v>3889943.37</v>
      </c>
      <c r="G2084" s="300">
        <v>9.9000000000000008E-3</v>
      </c>
      <c r="H2084" s="62">
        <v>3209.2</v>
      </c>
      <c r="I2084" s="276">
        <f t="shared" si="691"/>
        <v>3889943.37</v>
      </c>
      <c r="J2084" s="300">
        <v>9.9000000000000008E-3</v>
      </c>
      <c r="K2084" s="61">
        <f t="shared" si="692"/>
        <v>3209.2032802500003</v>
      </c>
      <c r="L2084" s="62">
        <f t="shared" si="689"/>
        <v>0</v>
      </c>
      <c r="M2084" t="s">
        <v>10</v>
      </c>
      <c r="O2084" s="3" t="str">
        <f t="shared" si="693"/>
        <v>E342</v>
      </c>
      <c r="P2084" s="4"/>
      <c r="Q2084" s="245">
        <f t="shared" si="694"/>
        <v>0</v>
      </c>
      <c r="S2084" s="243"/>
      <c r="T2084" s="243"/>
      <c r="V2084" s="243"/>
      <c r="W2084" s="243"/>
      <c r="Y2084" s="243"/>
    </row>
    <row r="2085" spans="1:25" outlineLevel="2" x14ac:dyDescent="0.25">
      <c r="A2085" s="3" t="s">
        <v>318</v>
      </c>
      <c r="B2085" s="3" t="str">
        <f t="shared" si="690"/>
        <v>E342 PRD Fuel Holder, Sumas OP-6</v>
      </c>
      <c r="C2085" s="3" t="s">
        <v>9</v>
      </c>
      <c r="D2085" s="3"/>
      <c r="E2085" s="256">
        <v>44012</v>
      </c>
      <c r="F2085" s="61">
        <v>3889943.37</v>
      </c>
      <c r="G2085" s="300">
        <v>9.9000000000000008E-3</v>
      </c>
      <c r="H2085" s="62">
        <v>3209.2</v>
      </c>
      <c r="I2085" s="276">
        <f t="shared" si="691"/>
        <v>3889943.37</v>
      </c>
      <c r="J2085" s="300">
        <v>9.9000000000000008E-3</v>
      </c>
      <c r="K2085" s="61">
        <f t="shared" si="692"/>
        <v>3209.2032802500003</v>
      </c>
      <c r="L2085" s="62">
        <f t="shared" si="689"/>
        <v>0</v>
      </c>
      <c r="M2085" t="s">
        <v>10</v>
      </c>
      <c r="O2085" s="3" t="str">
        <f t="shared" si="693"/>
        <v>E342</v>
      </c>
      <c r="P2085" s="4"/>
      <c r="Q2085" s="245">
        <f t="shared" si="694"/>
        <v>3889943.37</v>
      </c>
      <c r="S2085" s="243">
        <f>AVERAGE(F2074:F2085)-F2085</f>
        <v>0</v>
      </c>
      <c r="T2085" s="243">
        <f>AVERAGE(I2074:I2085)-I2085</f>
        <v>0</v>
      </c>
      <c r="V2085" s="243"/>
      <c r="W2085" s="243"/>
      <c r="Y2085" s="243"/>
    </row>
    <row r="2086" spans="1:25" ht="15.75" outlineLevel="1" thickBot="1" x14ac:dyDescent="0.3">
      <c r="A2086" s="5" t="s">
        <v>319</v>
      </c>
      <c r="C2086" s="14" t="s">
        <v>264</v>
      </c>
      <c r="E2086" s="255" t="s">
        <v>5</v>
      </c>
      <c r="F2086" s="8"/>
      <c r="G2086" s="299"/>
      <c r="H2086" s="264">
        <f>SUBTOTAL(9,H2074:H2085)</f>
        <v>38510.400000000001</v>
      </c>
      <c r="I2086" s="275"/>
      <c r="J2086" s="299"/>
      <c r="K2086" s="25">
        <f>SUBTOTAL(9,K2074:K2085)</f>
        <v>38510.439363000005</v>
      </c>
      <c r="L2086" s="264">
        <f>SUBTOTAL(9,L2074:L2085)</f>
        <v>0</v>
      </c>
      <c r="O2086" s="3" t="str">
        <f>LEFT(A2086,5)</f>
        <v xml:space="preserve">E342 </v>
      </c>
      <c r="P2086" s="4">
        <f>-L2086</f>
        <v>0</v>
      </c>
      <c r="Q2086" s="245">
        <f t="shared" si="694"/>
        <v>0</v>
      </c>
      <c r="S2086" s="243"/>
    </row>
    <row r="2087" spans="1:25" ht="15.75" outlineLevel="2" thickTop="1" x14ac:dyDescent="0.25">
      <c r="A2087" s="3" t="s">
        <v>320</v>
      </c>
      <c r="B2087" s="3" t="str">
        <f t="shared" ref="B2087:B2098" si="695">CONCATENATE(A2087,"-",MONTH(E2087))</f>
        <v>E342 PRD Fuel Holder, Whitehorn 2-3-7</v>
      </c>
      <c r="C2087" s="3" t="s">
        <v>9</v>
      </c>
      <c r="D2087" s="3"/>
      <c r="E2087" s="256">
        <v>43676</v>
      </c>
      <c r="F2087" s="61">
        <v>134194.70000000001</v>
      </c>
      <c r="G2087" s="300">
        <v>1E-3</v>
      </c>
      <c r="H2087" s="62">
        <v>11.18</v>
      </c>
      <c r="I2087" s="276">
        <f t="shared" ref="I2087:I2098" si="696">VLOOKUP(CONCATENATE(A2087,"-6"),$B$8:$F$2996,5,FALSE)</f>
        <v>134194.70000000001</v>
      </c>
      <c r="J2087" s="300">
        <v>1E-3</v>
      </c>
      <c r="K2087" s="59">
        <f t="shared" ref="K2087:K2098" si="697">I2087*J2087/12</f>
        <v>11.182891666666668</v>
      </c>
      <c r="L2087" s="62">
        <f t="shared" si="689"/>
        <v>0</v>
      </c>
      <c r="M2087" t="s">
        <v>10</v>
      </c>
      <c r="O2087" s="3" t="str">
        <f t="shared" ref="O2087:O2098" si="698">LEFT(A2087,4)</f>
        <v>E342</v>
      </c>
      <c r="P2087" s="4"/>
      <c r="Q2087" s="245">
        <f t="shared" si="694"/>
        <v>0</v>
      </c>
      <c r="S2087" s="243"/>
      <c r="T2087" s="243"/>
      <c r="V2087" s="243"/>
      <c r="W2087" s="243"/>
      <c r="Y2087" s="243"/>
    </row>
    <row r="2088" spans="1:25" outlineLevel="2" x14ac:dyDescent="0.25">
      <c r="A2088" s="3" t="s">
        <v>320</v>
      </c>
      <c r="B2088" s="3" t="str">
        <f t="shared" si="695"/>
        <v>E342 PRD Fuel Holder, Whitehorn 2-3-8</v>
      </c>
      <c r="C2088" s="3" t="s">
        <v>9</v>
      </c>
      <c r="D2088" s="3"/>
      <c r="E2088" s="256">
        <v>43708</v>
      </c>
      <c r="F2088" s="61">
        <v>134194.70000000001</v>
      </c>
      <c r="G2088" s="300">
        <v>1E-3</v>
      </c>
      <c r="H2088" s="62">
        <v>11.18</v>
      </c>
      <c r="I2088" s="276">
        <f t="shared" si="696"/>
        <v>134194.70000000001</v>
      </c>
      <c r="J2088" s="300">
        <v>1E-3</v>
      </c>
      <c r="K2088" s="61">
        <f t="shared" si="697"/>
        <v>11.182891666666668</v>
      </c>
      <c r="L2088" s="62">
        <f t="shared" si="689"/>
        <v>0</v>
      </c>
      <c r="M2088" t="s">
        <v>10</v>
      </c>
      <c r="O2088" s="3" t="str">
        <f t="shared" si="698"/>
        <v>E342</v>
      </c>
      <c r="P2088" s="4"/>
      <c r="Q2088" s="245">
        <f t="shared" si="694"/>
        <v>0</v>
      </c>
      <c r="S2088" s="243"/>
      <c r="T2088" s="243"/>
      <c r="V2088" s="243"/>
      <c r="W2088" s="243"/>
      <c r="Y2088" s="243"/>
    </row>
    <row r="2089" spans="1:25" outlineLevel="2" x14ac:dyDescent="0.25">
      <c r="A2089" s="3" t="s">
        <v>320</v>
      </c>
      <c r="B2089" s="3" t="str">
        <f t="shared" si="695"/>
        <v>E342 PRD Fuel Holder, Whitehorn 2-3-9</v>
      </c>
      <c r="C2089" s="3" t="s">
        <v>9</v>
      </c>
      <c r="D2089" s="3"/>
      <c r="E2089" s="256">
        <v>43738</v>
      </c>
      <c r="F2089" s="61">
        <v>134194.70000000001</v>
      </c>
      <c r="G2089" s="300">
        <v>1E-3</v>
      </c>
      <c r="H2089" s="62">
        <v>11.18</v>
      </c>
      <c r="I2089" s="276">
        <f t="shared" si="696"/>
        <v>134194.70000000001</v>
      </c>
      <c r="J2089" s="300">
        <v>1E-3</v>
      </c>
      <c r="K2089" s="61">
        <f t="shared" si="697"/>
        <v>11.182891666666668</v>
      </c>
      <c r="L2089" s="62">
        <f t="shared" si="689"/>
        <v>0</v>
      </c>
      <c r="M2089" t="s">
        <v>10</v>
      </c>
      <c r="O2089" s="3" t="str">
        <f t="shared" si="698"/>
        <v>E342</v>
      </c>
      <c r="P2089" s="4"/>
      <c r="Q2089" s="245">
        <f t="shared" si="694"/>
        <v>0</v>
      </c>
      <c r="S2089" s="243"/>
      <c r="T2089" s="243"/>
      <c r="V2089" s="243"/>
      <c r="W2089" s="243"/>
      <c r="Y2089" s="243"/>
    </row>
    <row r="2090" spans="1:25" outlineLevel="2" x14ac:dyDescent="0.25">
      <c r="A2090" s="3" t="s">
        <v>320</v>
      </c>
      <c r="B2090" s="3" t="str">
        <f t="shared" si="695"/>
        <v>E342 PRD Fuel Holder, Whitehorn 2-3-10</v>
      </c>
      <c r="C2090" s="3" t="s">
        <v>9</v>
      </c>
      <c r="D2090" s="3"/>
      <c r="E2090" s="256">
        <v>43769</v>
      </c>
      <c r="F2090" s="61">
        <v>134194.70000000001</v>
      </c>
      <c r="G2090" s="300">
        <v>1E-3</v>
      </c>
      <c r="H2090" s="62">
        <v>11.18</v>
      </c>
      <c r="I2090" s="276">
        <f t="shared" si="696"/>
        <v>134194.70000000001</v>
      </c>
      <c r="J2090" s="300">
        <v>1E-3</v>
      </c>
      <c r="K2090" s="61">
        <f t="shared" si="697"/>
        <v>11.182891666666668</v>
      </c>
      <c r="L2090" s="62">
        <f t="shared" si="689"/>
        <v>0</v>
      </c>
      <c r="M2090" t="s">
        <v>10</v>
      </c>
      <c r="O2090" s="3" t="str">
        <f t="shared" si="698"/>
        <v>E342</v>
      </c>
      <c r="P2090" s="4"/>
      <c r="Q2090" s="245">
        <f t="shared" si="694"/>
        <v>0</v>
      </c>
      <c r="S2090" s="243"/>
      <c r="T2090" s="243"/>
      <c r="V2090" s="243"/>
      <c r="W2090" s="243"/>
      <c r="Y2090" s="243"/>
    </row>
    <row r="2091" spans="1:25" outlineLevel="2" x14ac:dyDescent="0.25">
      <c r="A2091" s="3" t="s">
        <v>320</v>
      </c>
      <c r="B2091" s="3" t="str">
        <f t="shared" si="695"/>
        <v>E342 PRD Fuel Holder, Whitehorn 2-3-11</v>
      </c>
      <c r="C2091" s="3" t="s">
        <v>9</v>
      </c>
      <c r="D2091" s="3"/>
      <c r="E2091" s="256">
        <v>43799</v>
      </c>
      <c r="F2091" s="61">
        <v>134194.70000000001</v>
      </c>
      <c r="G2091" s="300">
        <v>1E-3</v>
      </c>
      <c r="H2091" s="62">
        <v>11.18</v>
      </c>
      <c r="I2091" s="276">
        <f t="shared" si="696"/>
        <v>134194.70000000001</v>
      </c>
      <c r="J2091" s="300">
        <v>1E-3</v>
      </c>
      <c r="K2091" s="61">
        <f t="shared" si="697"/>
        <v>11.182891666666668</v>
      </c>
      <c r="L2091" s="62">
        <f t="shared" si="689"/>
        <v>0</v>
      </c>
      <c r="M2091" t="s">
        <v>10</v>
      </c>
      <c r="O2091" s="3" t="str">
        <f t="shared" si="698"/>
        <v>E342</v>
      </c>
      <c r="P2091" s="4"/>
      <c r="Q2091" s="245">
        <f t="shared" si="694"/>
        <v>0</v>
      </c>
      <c r="S2091" s="243"/>
      <c r="T2091" s="243"/>
      <c r="V2091" s="243"/>
      <c r="W2091" s="243"/>
      <c r="Y2091" s="243"/>
    </row>
    <row r="2092" spans="1:25" outlineLevel="2" x14ac:dyDescent="0.25">
      <c r="A2092" s="3" t="s">
        <v>320</v>
      </c>
      <c r="B2092" s="3" t="str">
        <f t="shared" si="695"/>
        <v>E342 PRD Fuel Holder, Whitehorn 2-3-12</v>
      </c>
      <c r="C2092" s="3" t="s">
        <v>9</v>
      </c>
      <c r="D2092" s="3"/>
      <c r="E2092" s="256">
        <v>43830</v>
      </c>
      <c r="F2092" s="61">
        <v>134194.70000000001</v>
      </c>
      <c r="G2092" s="300">
        <v>1E-3</v>
      </c>
      <c r="H2092" s="62">
        <v>11.18</v>
      </c>
      <c r="I2092" s="276">
        <f t="shared" si="696"/>
        <v>134194.70000000001</v>
      </c>
      <c r="J2092" s="300">
        <v>1E-3</v>
      </c>
      <c r="K2092" s="61">
        <f t="shared" si="697"/>
        <v>11.182891666666668</v>
      </c>
      <c r="L2092" s="62">
        <f t="shared" si="689"/>
        <v>0</v>
      </c>
      <c r="M2092" t="s">
        <v>10</v>
      </c>
      <c r="O2092" s="3" t="str">
        <f t="shared" si="698"/>
        <v>E342</v>
      </c>
      <c r="P2092" s="4"/>
      <c r="Q2092" s="245">
        <f t="shared" si="694"/>
        <v>0</v>
      </c>
      <c r="S2092" s="243"/>
      <c r="T2092" s="243"/>
      <c r="V2092" s="243"/>
      <c r="W2092" s="243"/>
      <c r="Y2092" s="243"/>
    </row>
    <row r="2093" spans="1:25" outlineLevel="2" x14ac:dyDescent="0.25">
      <c r="A2093" s="3" t="s">
        <v>320</v>
      </c>
      <c r="B2093" s="3" t="str">
        <f t="shared" si="695"/>
        <v>E342 PRD Fuel Holder, Whitehorn 2-3-1</v>
      </c>
      <c r="C2093" s="3" t="s">
        <v>9</v>
      </c>
      <c r="D2093" s="3"/>
      <c r="E2093" s="256">
        <v>43861</v>
      </c>
      <c r="F2093" s="61">
        <v>134194.70000000001</v>
      </c>
      <c r="G2093" s="300">
        <v>1E-3</v>
      </c>
      <c r="H2093" s="62">
        <v>11.18</v>
      </c>
      <c r="I2093" s="276">
        <f t="shared" si="696"/>
        <v>134194.70000000001</v>
      </c>
      <c r="J2093" s="300">
        <v>1E-3</v>
      </c>
      <c r="K2093" s="61">
        <f t="shared" si="697"/>
        <v>11.182891666666668</v>
      </c>
      <c r="L2093" s="62">
        <f t="shared" si="689"/>
        <v>0</v>
      </c>
      <c r="M2093" t="s">
        <v>10</v>
      </c>
      <c r="O2093" s="3" t="str">
        <f t="shared" si="698"/>
        <v>E342</v>
      </c>
      <c r="P2093" s="4"/>
      <c r="Q2093" s="245">
        <f t="shared" si="694"/>
        <v>0</v>
      </c>
      <c r="S2093" s="243"/>
      <c r="T2093" s="243"/>
      <c r="V2093" s="243"/>
      <c r="W2093" s="243"/>
      <c r="Y2093" s="243"/>
    </row>
    <row r="2094" spans="1:25" outlineLevel="2" x14ac:dyDescent="0.25">
      <c r="A2094" s="3" t="s">
        <v>320</v>
      </c>
      <c r="B2094" s="3" t="str">
        <f t="shared" si="695"/>
        <v>E342 PRD Fuel Holder, Whitehorn 2-3-2</v>
      </c>
      <c r="C2094" s="3" t="s">
        <v>9</v>
      </c>
      <c r="D2094" s="3"/>
      <c r="E2094" s="256">
        <v>43889</v>
      </c>
      <c r="F2094" s="61">
        <v>134194.70000000001</v>
      </c>
      <c r="G2094" s="300">
        <v>1E-3</v>
      </c>
      <c r="H2094" s="62">
        <v>11.18</v>
      </c>
      <c r="I2094" s="276">
        <f t="shared" si="696"/>
        <v>134194.70000000001</v>
      </c>
      <c r="J2094" s="300">
        <v>1E-3</v>
      </c>
      <c r="K2094" s="61">
        <f t="shared" si="697"/>
        <v>11.182891666666668</v>
      </c>
      <c r="L2094" s="62">
        <f t="shared" si="689"/>
        <v>0</v>
      </c>
      <c r="M2094" t="s">
        <v>10</v>
      </c>
      <c r="O2094" s="3" t="str">
        <f t="shared" si="698"/>
        <v>E342</v>
      </c>
      <c r="P2094" s="4"/>
      <c r="Q2094" s="245">
        <f t="shared" si="694"/>
        <v>0</v>
      </c>
      <c r="S2094" s="243"/>
      <c r="T2094" s="243"/>
      <c r="V2094" s="243"/>
      <c r="W2094" s="243"/>
      <c r="Y2094" s="243"/>
    </row>
    <row r="2095" spans="1:25" outlineLevel="2" x14ac:dyDescent="0.25">
      <c r="A2095" s="3" t="s">
        <v>320</v>
      </c>
      <c r="B2095" s="3" t="str">
        <f t="shared" si="695"/>
        <v>E342 PRD Fuel Holder, Whitehorn 2-3-3</v>
      </c>
      <c r="C2095" s="3" t="s">
        <v>9</v>
      </c>
      <c r="D2095" s="3"/>
      <c r="E2095" s="256">
        <v>43921</v>
      </c>
      <c r="F2095" s="61">
        <v>134194.70000000001</v>
      </c>
      <c r="G2095" s="300">
        <v>1E-3</v>
      </c>
      <c r="H2095" s="62">
        <v>11.18</v>
      </c>
      <c r="I2095" s="276">
        <f t="shared" si="696"/>
        <v>134194.70000000001</v>
      </c>
      <c r="J2095" s="300">
        <v>1E-3</v>
      </c>
      <c r="K2095" s="61">
        <f t="shared" si="697"/>
        <v>11.182891666666668</v>
      </c>
      <c r="L2095" s="62">
        <f t="shared" si="689"/>
        <v>0</v>
      </c>
      <c r="M2095" t="s">
        <v>10</v>
      </c>
      <c r="O2095" s="3" t="str">
        <f t="shared" si="698"/>
        <v>E342</v>
      </c>
      <c r="P2095" s="4"/>
      <c r="Q2095" s="245">
        <f t="shared" si="694"/>
        <v>0</v>
      </c>
      <c r="S2095" s="243"/>
      <c r="T2095" s="243"/>
      <c r="V2095" s="243"/>
      <c r="W2095" s="243"/>
      <c r="Y2095" s="243"/>
    </row>
    <row r="2096" spans="1:25" outlineLevel="2" x14ac:dyDescent="0.25">
      <c r="A2096" s="3" t="s">
        <v>320</v>
      </c>
      <c r="B2096" s="3" t="str">
        <f t="shared" si="695"/>
        <v>E342 PRD Fuel Holder, Whitehorn 2-3-4</v>
      </c>
      <c r="C2096" s="3" t="s">
        <v>9</v>
      </c>
      <c r="D2096" s="3"/>
      <c r="E2096" s="256">
        <v>43951</v>
      </c>
      <c r="F2096" s="61">
        <v>134194.70000000001</v>
      </c>
      <c r="G2096" s="300">
        <v>1E-3</v>
      </c>
      <c r="H2096" s="62">
        <v>11.18</v>
      </c>
      <c r="I2096" s="276">
        <f t="shared" si="696"/>
        <v>134194.70000000001</v>
      </c>
      <c r="J2096" s="300">
        <v>1E-3</v>
      </c>
      <c r="K2096" s="61">
        <f t="shared" si="697"/>
        <v>11.182891666666668</v>
      </c>
      <c r="L2096" s="62">
        <f t="shared" si="689"/>
        <v>0</v>
      </c>
      <c r="M2096" t="s">
        <v>10</v>
      </c>
      <c r="O2096" s="3" t="str">
        <f t="shared" si="698"/>
        <v>E342</v>
      </c>
      <c r="P2096" s="4"/>
      <c r="Q2096" s="245">
        <f t="shared" si="694"/>
        <v>0</v>
      </c>
      <c r="S2096" s="243"/>
      <c r="T2096" s="243"/>
      <c r="V2096" s="243"/>
      <c r="W2096" s="243"/>
      <c r="Y2096" s="243"/>
    </row>
    <row r="2097" spans="1:25" outlineLevel="2" x14ac:dyDescent="0.25">
      <c r="A2097" s="3" t="s">
        <v>320</v>
      </c>
      <c r="B2097" s="3" t="str">
        <f t="shared" si="695"/>
        <v>E342 PRD Fuel Holder, Whitehorn 2-3-5</v>
      </c>
      <c r="C2097" s="3" t="s">
        <v>9</v>
      </c>
      <c r="D2097" s="3"/>
      <c r="E2097" s="256">
        <v>43982</v>
      </c>
      <c r="F2097" s="61">
        <v>134194.70000000001</v>
      </c>
      <c r="G2097" s="300">
        <v>1E-3</v>
      </c>
      <c r="H2097" s="62">
        <v>11.18</v>
      </c>
      <c r="I2097" s="276">
        <f t="shared" si="696"/>
        <v>134194.70000000001</v>
      </c>
      <c r="J2097" s="300">
        <v>1E-3</v>
      </c>
      <c r="K2097" s="61">
        <f t="shared" si="697"/>
        <v>11.182891666666668</v>
      </c>
      <c r="L2097" s="62">
        <f t="shared" si="689"/>
        <v>0</v>
      </c>
      <c r="M2097" t="s">
        <v>10</v>
      </c>
      <c r="O2097" s="3" t="str">
        <f t="shared" si="698"/>
        <v>E342</v>
      </c>
      <c r="P2097" s="4"/>
      <c r="Q2097" s="245">
        <f t="shared" si="694"/>
        <v>0</v>
      </c>
      <c r="S2097" s="243"/>
      <c r="T2097" s="243"/>
      <c r="V2097" s="243"/>
      <c r="W2097" s="243"/>
      <c r="Y2097" s="243"/>
    </row>
    <row r="2098" spans="1:25" outlineLevel="2" x14ac:dyDescent="0.25">
      <c r="A2098" s="3" t="s">
        <v>320</v>
      </c>
      <c r="B2098" s="3" t="str">
        <f t="shared" si="695"/>
        <v>E342 PRD Fuel Holder, Whitehorn 2-3-6</v>
      </c>
      <c r="C2098" s="3" t="s">
        <v>9</v>
      </c>
      <c r="D2098" s="3"/>
      <c r="E2098" s="256">
        <v>44012</v>
      </c>
      <c r="F2098" s="61">
        <v>134194.70000000001</v>
      </c>
      <c r="G2098" s="300">
        <v>1E-3</v>
      </c>
      <c r="H2098" s="62">
        <v>11.18</v>
      </c>
      <c r="I2098" s="276">
        <f t="shared" si="696"/>
        <v>134194.70000000001</v>
      </c>
      <c r="J2098" s="300">
        <v>1E-3</v>
      </c>
      <c r="K2098" s="61">
        <f t="shared" si="697"/>
        <v>11.182891666666668</v>
      </c>
      <c r="L2098" s="62">
        <f t="shared" si="689"/>
        <v>0</v>
      </c>
      <c r="M2098" t="s">
        <v>10</v>
      </c>
      <c r="O2098" s="3" t="str">
        <f t="shared" si="698"/>
        <v>E342</v>
      </c>
      <c r="P2098" s="4"/>
      <c r="Q2098" s="245">
        <f t="shared" si="694"/>
        <v>134194.70000000001</v>
      </c>
      <c r="S2098" s="243">
        <f>AVERAGE(F2087:F2098)-F2098</f>
        <v>0</v>
      </c>
      <c r="T2098" s="243">
        <f>AVERAGE(I2087:I2098)-I2098</f>
        <v>0</v>
      </c>
      <c r="V2098" s="243"/>
      <c r="W2098" s="243"/>
      <c r="Y2098" s="243"/>
    </row>
    <row r="2099" spans="1:25" ht="15.75" outlineLevel="1" thickBot="1" x14ac:dyDescent="0.3">
      <c r="A2099" s="5" t="s">
        <v>321</v>
      </c>
      <c r="C2099" s="14" t="s">
        <v>264</v>
      </c>
      <c r="E2099" s="255" t="s">
        <v>5</v>
      </c>
      <c r="F2099" s="8"/>
      <c r="G2099" s="299"/>
      <c r="H2099" s="264">
        <f>SUBTOTAL(9,H2087:H2098)</f>
        <v>134.16000000000003</v>
      </c>
      <c r="I2099" s="275"/>
      <c r="J2099" s="299"/>
      <c r="K2099" s="25">
        <f>SUBTOTAL(9,K2087:K2098)</f>
        <v>134.19469999999998</v>
      </c>
      <c r="L2099" s="264">
        <f>SUBTOTAL(9,L2087:L2098)</f>
        <v>0</v>
      </c>
      <c r="O2099" s="3" t="str">
        <f>LEFT(A2099,5)</f>
        <v xml:space="preserve">E342 </v>
      </c>
      <c r="P2099" s="4">
        <f>-L2099</f>
        <v>0</v>
      </c>
      <c r="Q2099" s="245">
        <f t="shared" si="694"/>
        <v>0</v>
      </c>
      <c r="S2099" s="243"/>
    </row>
    <row r="2100" spans="1:25" ht="15.75" outlineLevel="2" thickTop="1" x14ac:dyDescent="0.25">
      <c r="A2100" s="3" t="s">
        <v>322</v>
      </c>
      <c r="B2100" s="3" t="str">
        <f t="shared" ref="B2100:B2111" si="699">CONCATENATE(A2100,"-",MONTH(E2100))</f>
        <v>E3440 PRD Gen, Crystal Mtn-7</v>
      </c>
      <c r="C2100" s="3" t="s">
        <v>9</v>
      </c>
      <c r="D2100" s="3"/>
      <c r="E2100" s="256">
        <v>43676</v>
      </c>
      <c r="F2100" s="61">
        <v>575842.91</v>
      </c>
      <c r="G2100" s="300">
        <v>0.03</v>
      </c>
      <c r="H2100" s="62">
        <v>1439.6100000000001</v>
      </c>
      <c r="I2100" s="276">
        <f t="shared" ref="I2100:I2111" si="700">VLOOKUP(CONCATENATE(A2100,"-6"),$B$8:$F$2996,5,FALSE)</f>
        <v>575842.91</v>
      </c>
      <c r="J2100" s="300">
        <v>0.03</v>
      </c>
      <c r="K2100" s="59">
        <f t="shared" ref="K2100:K2111" si="701">I2100*J2100/12</f>
        <v>1439.6072750000001</v>
      </c>
      <c r="L2100" s="62">
        <f t="shared" si="689"/>
        <v>0</v>
      </c>
      <c r="M2100" t="s">
        <v>10</v>
      </c>
      <c r="O2100" s="3" t="str">
        <f t="shared" ref="O2100:O2111" si="702">LEFT(A2100,4)</f>
        <v>E344</v>
      </c>
      <c r="P2100" s="4"/>
      <c r="Q2100" s="245">
        <f t="shared" si="694"/>
        <v>0</v>
      </c>
      <c r="S2100" s="243"/>
      <c r="T2100" s="243"/>
      <c r="V2100" s="243"/>
      <c r="W2100" s="243"/>
      <c r="Y2100" s="243"/>
    </row>
    <row r="2101" spans="1:25" outlineLevel="2" x14ac:dyDescent="0.25">
      <c r="A2101" s="3" t="s">
        <v>322</v>
      </c>
      <c r="B2101" s="3" t="str">
        <f t="shared" si="699"/>
        <v>E3440 PRD Gen, Crystal Mtn-8</v>
      </c>
      <c r="C2101" s="3" t="s">
        <v>9</v>
      </c>
      <c r="D2101" s="3"/>
      <c r="E2101" s="256">
        <v>43708</v>
      </c>
      <c r="F2101" s="61">
        <v>575842.91</v>
      </c>
      <c r="G2101" s="300">
        <v>0.03</v>
      </c>
      <c r="H2101" s="62">
        <v>1439.6100000000001</v>
      </c>
      <c r="I2101" s="276">
        <f t="shared" si="700"/>
        <v>575842.91</v>
      </c>
      <c r="J2101" s="300">
        <v>0.03</v>
      </c>
      <c r="K2101" s="61">
        <f t="shared" si="701"/>
        <v>1439.6072750000001</v>
      </c>
      <c r="L2101" s="62">
        <f t="shared" si="689"/>
        <v>0</v>
      </c>
      <c r="M2101" t="s">
        <v>10</v>
      </c>
      <c r="O2101" s="3" t="str">
        <f t="shared" si="702"/>
        <v>E344</v>
      </c>
      <c r="P2101" s="4"/>
      <c r="Q2101" s="245">
        <f t="shared" si="694"/>
        <v>0</v>
      </c>
      <c r="S2101" s="243"/>
      <c r="T2101" s="243"/>
      <c r="V2101" s="243"/>
      <c r="W2101" s="243"/>
      <c r="Y2101" s="243"/>
    </row>
    <row r="2102" spans="1:25" outlineLevel="2" x14ac:dyDescent="0.25">
      <c r="A2102" s="3" t="s">
        <v>322</v>
      </c>
      <c r="B2102" s="3" t="str">
        <f t="shared" si="699"/>
        <v>E3440 PRD Gen, Crystal Mtn-9</v>
      </c>
      <c r="C2102" s="3" t="s">
        <v>9</v>
      </c>
      <c r="D2102" s="3"/>
      <c r="E2102" s="256">
        <v>43738</v>
      </c>
      <c r="F2102" s="61">
        <v>575842.91</v>
      </c>
      <c r="G2102" s="300">
        <v>0.03</v>
      </c>
      <c r="H2102" s="62">
        <v>1439.6100000000001</v>
      </c>
      <c r="I2102" s="276">
        <f t="shared" si="700"/>
        <v>575842.91</v>
      </c>
      <c r="J2102" s="300">
        <v>0.03</v>
      </c>
      <c r="K2102" s="61">
        <f t="shared" si="701"/>
        <v>1439.6072750000001</v>
      </c>
      <c r="L2102" s="62">
        <f t="shared" si="689"/>
        <v>0</v>
      </c>
      <c r="M2102" t="s">
        <v>10</v>
      </c>
      <c r="O2102" s="3" t="str">
        <f t="shared" si="702"/>
        <v>E344</v>
      </c>
      <c r="P2102" s="4"/>
      <c r="Q2102" s="245">
        <f t="shared" si="694"/>
        <v>0</v>
      </c>
      <c r="S2102" s="243"/>
      <c r="T2102" s="243"/>
      <c r="V2102" s="243"/>
      <c r="W2102" s="243"/>
      <c r="Y2102" s="243"/>
    </row>
    <row r="2103" spans="1:25" outlineLevel="2" x14ac:dyDescent="0.25">
      <c r="A2103" s="3" t="s">
        <v>322</v>
      </c>
      <c r="B2103" s="3" t="str">
        <f t="shared" si="699"/>
        <v>E3440 PRD Gen, Crystal Mtn-10</v>
      </c>
      <c r="C2103" s="3" t="s">
        <v>9</v>
      </c>
      <c r="D2103" s="3"/>
      <c r="E2103" s="256">
        <v>43769</v>
      </c>
      <c r="F2103" s="61">
        <v>575842.91</v>
      </c>
      <c r="G2103" s="300">
        <v>0.03</v>
      </c>
      <c r="H2103" s="62">
        <v>1439.6100000000001</v>
      </c>
      <c r="I2103" s="276">
        <f t="shared" si="700"/>
        <v>575842.91</v>
      </c>
      <c r="J2103" s="300">
        <v>0.03</v>
      </c>
      <c r="K2103" s="61">
        <f t="shared" si="701"/>
        <v>1439.6072750000001</v>
      </c>
      <c r="L2103" s="62">
        <f t="shared" si="689"/>
        <v>0</v>
      </c>
      <c r="M2103" t="s">
        <v>10</v>
      </c>
      <c r="O2103" s="3" t="str">
        <f t="shared" si="702"/>
        <v>E344</v>
      </c>
      <c r="P2103" s="4"/>
      <c r="Q2103" s="245">
        <f t="shared" si="694"/>
        <v>0</v>
      </c>
      <c r="S2103" s="243"/>
      <c r="T2103" s="243"/>
      <c r="V2103" s="243"/>
      <c r="W2103" s="243"/>
      <c r="Y2103" s="243"/>
    </row>
    <row r="2104" spans="1:25" outlineLevel="2" x14ac:dyDescent="0.25">
      <c r="A2104" s="3" t="s">
        <v>322</v>
      </c>
      <c r="B2104" s="3" t="str">
        <f t="shared" si="699"/>
        <v>E3440 PRD Gen, Crystal Mtn-11</v>
      </c>
      <c r="C2104" s="3" t="s">
        <v>9</v>
      </c>
      <c r="D2104" s="3"/>
      <c r="E2104" s="256">
        <v>43799</v>
      </c>
      <c r="F2104" s="61">
        <v>575842.91</v>
      </c>
      <c r="G2104" s="300">
        <v>0.03</v>
      </c>
      <c r="H2104" s="62">
        <v>1439.6100000000001</v>
      </c>
      <c r="I2104" s="276">
        <f t="shared" si="700"/>
        <v>575842.91</v>
      </c>
      <c r="J2104" s="300">
        <v>0.03</v>
      </c>
      <c r="K2104" s="61">
        <f t="shared" si="701"/>
        <v>1439.6072750000001</v>
      </c>
      <c r="L2104" s="62">
        <f t="shared" si="689"/>
        <v>0</v>
      </c>
      <c r="M2104" t="s">
        <v>10</v>
      </c>
      <c r="O2104" s="3" t="str">
        <f t="shared" si="702"/>
        <v>E344</v>
      </c>
      <c r="P2104" s="4"/>
      <c r="Q2104" s="245">
        <f t="shared" si="694"/>
        <v>0</v>
      </c>
      <c r="S2104" s="243"/>
      <c r="T2104" s="243"/>
      <c r="V2104" s="243"/>
      <c r="W2104" s="243"/>
      <c r="Y2104" s="243"/>
    </row>
    <row r="2105" spans="1:25" outlineLevel="2" x14ac:dyDescent="0.25">
      <c r="A2105" s="3" t="s">
        <v>322</v>
      </c>
      <c r="B2105" s="3" t="str">
        <f t="shared" si="699"/>
        <v>E3440 PRD Gen, Crystal Mtn-12</v>
      </c>
      <c r="C2105" s="3" t="s">
        <v>9</v>
      </c>
      <c r="D2105" s="3"/>
      <c r="E2105" s="256">
        <v>43830</v>
      </c>
      <c r="F2105" s="61">
        <v>575842.91</v>
      </c>
      <c r="G2105" s="300">
        <v>0.03</v>
      </c>
      <c r="H2105" s="62">
        <v>1439.6100000000001</v>
      </c>
      <c r="I2105" s="276">
        <f t="shared" si="700"/>
        <v>575842.91</v>
      </c>
      <c r="J2105" s="300">
        <v>0.03</v>
      </c>
      <c r="K2105" s="61">
        <f t="shared" si="701"/>
        <v>1439.6072750000001</v>
      </c>
      <c r="L2105" s="62">
        <f t="shared" si="689"/>
        <v>0</v>
      </c>
      <c r="M2105" t="s">
        <v>10</v>
      </c>
      <c r="O2105" s="3" t="str">
        <f t="shared" si="702"/>
        <v>E344</v>
      </c>
      <c r="P2105" s="4"/>
      <c r="Q2105" s="245">
        <f t="shared" si="694"/>
        <v>0</v>
      </c>
      <c r="S2105" s="243"/>
      <c r="T2105" s="243"/>
      <c r="V2105" s="243"/>
      <c r="W2105" s="243"/>
      <c r="Y2105" s="243"/>
    </row>
    <row r="2106" spans="1:25" outlineLevel="2" x14ac:dyDescent="0.25">
      <c r="A2106" s="3" t="s">
        <v>322</v>
      </c>
      <c r="B2106" s="3" t="str">
        <f t="shared" si="699"/>
        <v>E3440 PRD Gen, Crystal Mtn-1</v>
      </c>
      <c r="C2106" s="3" t="s">
        <v>9</v>
      </c>
      <c r="D2106" s="3"/>
      <c r="E2106" s="256">
        <v>43861</v>
      </c>
      <c r="F2106" s="61">
        <v>575842.91</v>
      </c>
      <c r="G2106" s="300">
        <v>0.03</v>
      </c>
      <c r="H2106" s="62">
        <v>1439.6100000000001</v>
      </c>
      <c r="I2106" s="276">
        <f t="shared" si="700"/>
        <v>575842.91</v>
      </c>
      <c r="J2106" s="300">
        <v>0.03</v>
      </c>
      <c r="K2106" s="61">
        <f t="shared" si="701"/>
        <v>1439.6072750000001</v>
      </c>
      <c r="L2106" s="62">
        <f t="shared" si="689"/>
        <v>0</v>
      </c>
      <c r="M2106" t="s">
        <v>10</v>
      </c>
      <c r="O2106" s="3" t="str">
        <f t="shared" si="702"/>
        <v>E344</v>
      </c>
      <c r="P2106" s="4"/>
      <c r="Q2106" s="245">
        <f t="shared" si="694"/>
        <v>0</v>
      </c>
      <c r="S2106" s="243"/>
      <c r="T2106" s="243"/>
      <c r="V2106" s="243"/>
      <c r="W2106" s="243"/>
      <c r="Y2106" s="243"/>
    </row>
    <row r="2107" spans="1:25" outlineLevel="2" x14ac:dyDescent="0.25">
      <c r="A2107" s="3" t="s">
        <v>322</v>
      </c>
      <c r="B2107" s="3" t="str">
        <f t="shared" si="699"/>
        <v>E3440 PRD Gen, Crystal Mtn-2</v>
      </c>
      <c r="C2107" s="3" t="s">
        <v>9</v>
      </c>
      <c r="D2107" s="3"/>
      <c r="E2107" s="256">
        <v>43889</v>
      </c>
      <c r="F2107" s="61">
        <v>575842.91</v>
      </c>
      <c r="G2107" s="300">
        <v>0.03</v>
      </c>
      <c r="H2107" s="62">
        <v>1439.6100000000001</v>
      </c>
      <c r="I2107" s="276">
        <f t="shared" si="700"/>
        <v>575842.91</v>
      </c>
      <c r="J2107" s="300">
        <v>0.03</v>
      </c>
      <c r="K2107" s="61">
        <f t="shared" si="701"/>
        <v>1439.6072750000001</v>
      </c>
      <c r="L2107" s="62">
        <f t="shared" si="689"/>
        <v>0</v>
      </c>
      <c r="M2107" t="s">
        <v>10</v>
      </c>
      <c r="O2107" s="3" t="str">
        <f t="shared" si="702"/>
        <v>E344</v>
      </c>
      <c r="P2107" s="4"/>
      <c r="Q2107" s="245">
        <f t="shared" si="694"/>
        <v>0</v>
      </c>
      <c r="S2107" s="243"/>
      <c r="T2107" s="243"/>
      <c r="V2107" s="243"/>
      <c r="W2107" s="243"/>
      <c r="Y2107" s="243"/>
    </row>
    <row r="2108" spans="1:25" outlineLevel="2" x14ac:dyDescent="0.25">
      <c r="A2108" s="3" t="s">
        <v>322</v>
      </c>
      <c r="B2108" s="3" t="str">
        <f t="shared" si="699"/>
        <v>E3440 PRD Gen, Crystal Mtn-3</v>
      </c>
      <c r="C2108" s="3" t="s">
        <v>9</v>
      </c>
      <c r="D2108" s="3"/>
      <c r="E2108" s="256">
        <v>43921</v>
      </c>
      <c r="F2108" s="61">
        <v>575842.91</v>
      </c>
      <c r="G2108" s="300">
        <v>0.03</v>
      </c>
      <c r="H2108" s="62">
        <v>1439.6100000000001</v>
      </c>
      <c r="I2108" s="276">
        <f t="shared" si="700"/>
        <v>575842.91</v>
      </c>
      <c r="J2108" s="300">
        <v>0.03</v>
      </c>
      <c r="K2108" s="61">
        <f t="shared" si="701"/>
        <v>1439.6072750000001</v>
      </c>
      <c r="L2108" s="62">
        <f t="shared" si="689"/>
        <v>0</v>
      </c>
      <c r="M2108" t="s">
        <v>10</v>
      </c>
      <c r="O2108" s="3" t="str">
        <f t="shared" si="702"/>
        <v>E344</v>
      </c>
      <c r="P2108" s="4"/>
      <c r="Q2108" s="245">
        <f t="shared" si="694"/>
        <v>0</v>
      </c>
      <c r="S2108" s="243"/>
      <c r="T2108" s="243"/>
      <c r="V2108" s="243"/>
      <c r="W2108" s="243"/>
      <c r="Y2108" s="243"/>
    </row>
    <row r="2109" spans="1:25" outlineLevel="2" x14ac:dyDescent="0.25">
      <c r="A2109" s="3" t="s">
        <v>322</v>
      </c>
      <c r="B2109" s="3" t="str">
        <f t="shared" si="699"/>
        <v>E3440 PRD Gen, Crystal Mtn-4</v>
      </c>
      <c r="C2109" s="3" t="s">
        <v>9</v>
      </c>
      <c r="D2109" s="3"/>
      <c r="E2109" s="256">
        <v>43951</v>
      </c>
      <c r="F2109" s="61">
        <v>575842.91</v>
      </c>
      <c r="G2109" s="300">
        <v>0.03</v>
      </c>
      <c r="H2109" s="62">
        <v>1439.6100000000001</v>
      </c>
      <c r="I2109" s="276">
        <f t="shared" si="700"/>
        <v>575842.91</v>
      </c>
      <c r="J2109" s="300">
        <v>0.03</v>
      </c>
      <c r="K2109" s="61">
        <f t="shared" si="701"/>
        <v>1439.6072750000001</v>
      </c>
      <c r="L2109" s="62">
        <f t="shared" si="689"/>
        <v>0</v>
      </c>
      <c r="M2109" t="s">
        <v>10</v>
      </c>
      <c r="O2109" s="3" t="str">
        <f t="shared" si="702"/>
        <v>E344</v>
      </c>
      <c r="P2109" s="4"/>
      <c r="Q2109" s="245">
        <f t="shared" si="694"/>
        <v>0</v>
      </c>
      <c r="S2109" s="243"/>
      <c r="T2109" s="243"/>
      <c r="V2109" s="243"/>
      <c r="W2109" s="243"/>
      <c r="Y2109" s="243"/>
    </row>
    <row r="2110" spans="1:25" outlineLevel="2" x14ac:dyDescent="0.25">
      <c r="A2110" s="3" t="s">
        <v>322</v>
      </c>
      <c r="B2110" s="3" t="str">
        <f t="shared" si="699"/>
        <v>E3440 PRD Gen, Crystal Mtn-5</v>
      </c>
      <c r="C2110" s="3" t="s">
        <v>9</v>
      </c>
      <c r="D2110" s="3"/>
      <c r="E2110" s="256">
        <v>43982</v>
      </c>
      <c r="F2110" s="61">
        <v>575842.91</v>
      </c>
      <c r="G2110" s="300">
        <v>0.03</v>
      </c>
      <c r="H2110" s="62">
        <v>1439.6100000000001</v>
      </c>
      <c r="I2110" s="276">
        <f t="shared" si="700"/>
        <v>575842.91</v>
      </c>
      <c r="J2110" s="300">
        <v>0.03</v>
      </c>
      <c r="K2110" s="61">
        <f t="shared" si="701"/>
        <v>1439.6072750000001</v>
      </c>
      <c r="L2110" s="62">
        <f t="shared" si="689"/>
        <v>0</v>
      </c>
      <c r="M2110" t="s">
        <v>10</v>
      </c>
      <c r="O2110" s="3" t="str">
        <f t="shared" si="702"/>
        <v>E344</v>
      </c>
      <c r="P2110" s="4"/>
      <c r="Q2110" s="245">
        <f t="shared" si="694"/>
        <v>0</v>
      </c>
      <c r="S2110" s="243"/>
      <c r="T2110" s="243"/>
      <c r="V2110" s="243"/>
      <c r="W2110" s="243"/>
      <c r="Y2110" s="243"/>
    </row>
    <row r="2111" spans="1:25" outlineLevel="2" x14ac:dyDescent="0.25">
      <c r="A2111" s="3" t="s">
        <v>322</v>
      </c>
      <c r="B2111" s="3" t="str">
        <f t="shared" si="699"/>
        <v>E3440 PRD Gen, Crystal Mtn-6</v>
      </c>
      <c r="C2111" s="3" t="s">
        <v>9</v>
      </c>
      <c r="D2111" s="3"/>
      <c r="E2111" s="256">
        <v>44012</v>
      </c>
      <c r="F2111" s="61">
        <v>575842.91</v>
      </c>
      <c r="G2111" s="300">
        <v>0.03</v>
      </c>
      <c r="H2111" s="62">
        <v>1439.6100000000001</v>
      </c>
      <c r="I2111" s="276">
        <f t="shared" si="700"/>
        <v>575842.91</v>
      </c>
      <c r="J2111" s="300">
        <v>0.03</v>
      </c>
      <c r="K2111" s="61">
        <f t="shared" si="701"/>
        <v>1439.6072750000001</v>
      </c>
      <c r="L2111" s="62">
        <f t="shared" si="689"/>
        <v>0</v>
      </c>
      <c r="M2111" t="s">
        <v>10</v>
      </c>
      <c r="O2111" s="3" t="str">
        <f t="shared" si="702"/>
        <v>E344</v>
      </c>
      <c r="P2111" s="4"/>
      <c r="Q2111" s="245">
        <f t="shared" si="694"/>
        <v>575842.91</v>
      </c>
      <c r="S2111" s="243">
        <f>AVERAGE(F2100:F2111)-F2111</f>
        <v>0</v>
      </c>
      <c r="T2111" s="243">
        <f>AVERAGE(I2100:I2111)-I2111</f>
        <v>0</v>
      </c>
      <c r="V2111" s="243"/>
      <c r="W2111" s="243"/>
      <c r="Y2111" s="243"/>
    </row>
    <row r="2112" spans="1:25" ht="15.75" outlineLevel="1" thickBot="1" x14ac:dyDescent="0.3">
      <c r="A2112" s="5" t="s">
        <v>323</v>
      </c>
      <c r="C2112" s="14" t="s">
        <v>264</v>
      </c>
      <c r="E2112" s="255" t="s">
        <v>5</v>
      </c>
      <c r="F2112" s="8"/>
      <c r="G2112" s="299"/>
      <c r="H2112" s="264">
        <f>SUBTOTAL(9,H2100:H2111)</f>
        <v>17275.320000000003</v>
      </c>
      <c r="I2112" s="275"/>
      <c r="J2112" s="299"/>
      <c r="K2112" s="25">
        <f>SUBTOTAL(9,K2100:K2111)</f>
        <v>17275.2873</v>
      </c>
      <c r="L2112" s="264">
        <f>SUBTOTAL(9,L2100:L2111)</f>
        <v>0</v>
      </c>
      <c r="O2112" s="3" t="str">
        <f>LEFT(A2112,5)</f>
        <v>E3440</v>
      </c>
      <c r="P2112" s="4">
        <f>-L2112</f>
        <v>0</v>
      </c>
      <c r="Q2112" s="245">
        <f t="shared" si="694"/>
        <v>0</v>
      </c>
      <c r="S2112" s="243"/>
    </row>
    <row r="2113" spans="1:25" ht="15.75" outlineLevel="2" thickTop="1" x14ac:dyDescent="0.25">
      <c r="A2113" s="3" t="s">
        <v>324</v>
      </c>
      <c r="B2113" s="3" t="str">
        <f t="shared" ref="B2113:B2124" si="703">CONCATENATE(A2113,"-",MONTH(E2113))</f>
        <v>E3440 PRD Gen, Frederickson-7</v>
      </c>
      <c r="C2113" s="3" t="s">
        <v>9</v>
      </c>
      <c r="D2113" s="3"/>
      <c r="E2113" s="256">
        <v>43676</v>
      </c>
      <c r="F2113" s="61">
        <v>30554182.780000001</v>
      </c>
      <c r="G2113" s="300">
        <v>1.6899999999999998E-2</v>
      </c>
      <c r="H2113" s="62">
        <v>43030.479999999996</v>
      </c>
      <c r="I2113" s="276">
        <f t="shared" ref="I2113:I2124" si="704">VLOOKUP(CONCATENATE(A2113,"-6"),$B$8:$F$2996,5,FALSE)</f>
        <v>30118809.850000001</v>
      </c>
      <c r="J2113" s="300">
        <v>1.6899999999999998E-2</v>
      </c>
      <c r="K2113" s="59">
        <f t="shared" ref="K2113:K2124" si="705">I2113*J2113/12</f>
        <v>42417.323872083332</v>
      </c>
      <c r="L2113" s="62">
        <f t="shared" si="689"/>
        <v>-613.16</v>
      </c>
      <c r="M2113" t="s">
        <v>10</v>
      </c>
      <c r="O2113" s="3" t="str">
        <f t="shared" ref="O2113:O2124" si="706">LEFT(A2113,4)</f>
        <v>E344</v>
      </c>
      <c r="P2113" s="4"/>
      <c r="Q2113" s="245">
        <f t="shared" si="694"/>
        <v>0</v>
      </c>
      <c r="S2113" s="243"/>
      <c r="T2113" s="243"/>
      <c r="V2113" s="243"/>
      <c r="W2113" s="243"/>
      <c r="Y2113" s="243"/>
    </row>
    <row r="2114" spans="1:25" outlineLevel="2" x14ac:dyDescent="0.25">
      <c r="A2114" s="3" t="s">
        <v>324</v>
      </c>
      <c r="B2114" s="3" t="str">
        <f t="shared" si="703"/>
        <v>E3440 PRD Gen, Frederickson-8</v>
      </c>
      <c r="C2114" s="3" t="s">
        <v>9</v>
      </c>
      <c r="D2114" s="3"/>
      <c r="E2114" s="256">
        <v>43708</v>
      </c>
      <c r="F2114" s="61">
        <v>30554182.780000001</v>
      </c>
      <c r="G2114" s="300">
        <v>1.6899999999999998E-2</v>
      </c>
      <c r="H2114" s="62">
        <v>43030.479999999996</v>
      </c>
      <c r="I2114" s="276">
        <f t="shared" si="704"/>
        <v>30118809.850000001</v>
      </c>
      <c r="J2114" s="300">
        <v>1.6899999999999998E-2</v>
      </c>
      <c r="K2114" s="61">
        <f t="shared" si="705"/>
        <v>42417.323872083332</v>
      </c>
      <c r="L2114" s="62">
        <f t="shared" si="689"/>
        <v>-613.16</v>
      </c>
      <c r="M2114" t="s">
        <v>10</v>
      </c>
      <c r="O2114" s="3" t="str">
        <f t="shared" si="706"/>
        <v>E344</v>
      </c>
      <c r="P2114" s="4"/>
      <c r="Q2114" s="245">
        <f t="shared" si="694"/>
        <v>0</v>
      </c>
      <c r="S2114" s="243"/>
      <c r="T2114" s="243"/>
      <c r="V2114" s="243"/>
      <c r="W2114" s="243"/>
      <c r="Y2114" s="243"/>
    </row>
    <row r="2115" spans="1:25" outlineLevel="2" x14ac:dyDescent="0.25">
      <c r="A2115" s="3" t="s">
        <v>324</v>
      </c>
      <c r="B2115" s="3" t="str">
        <f t="shared" si="703"/>
        <v>E3440 PRD Gen, Frederickson-9</v>
      </c>
      <c r="C2115" s="3" t="s">
        <v>9</v>
      </c>
      <c r="D2115" s="3"/>
      <c r="E2115" s="256">
        <v>43738</v>
      </c>
      <c r="F2115" s="61">
        <v>30554182.780000001</v>
      </c>
      <c r="G2115" s="300">
        <v>1.6899999999999998E-2</v>
      </c>
      <c r="H2115" s="62">
        <v>43030.479999999996</v>
      </c>
      <c r="I2115" s="276">
        <f t="shared" si="704"/>
        <v>30118809.850000001</v>
      </c>
      <c r="J2115" s="300">
        <v>1.6899999999999998E-2</v>
      </c>
      <c r="K2115" s="61">
        <f t="shared" si="705"/>
        <v>42417.323872083332</v>
      </c>
      <c r="L2115" s="62">
        <f t="shared" si="689"/>
        <v>-613.16</v>
      </c>
      <c r="M2115" t="s">
        <v>10</v>
      </c>
      <c r="O2115" s="3" t="str">
        <f t="shared" si="706"/>
        <v>E344</v>
      </c>
      <c r="P2115" s="4"/>
      <c r="Q2115" s="245">
        <f t="shared" si="694"/>
        <v>0</v>
      </c>
      <c r="S2115" s="243"/>
      <c r="T2115" s="243"/>
      <c r="V2115" s="243"/>
      <c r="W2115" s="243"/>
      <c r="Y2115" s="243"/>
    </row>
    <row r="2116" spans="1:25" outlineLevel="2" x14ac:dyDescent="0.25">
      <c r="A2116" s="3" t="s">
        <v>324</v>
      </c>
      <c r="B2116" s="3" t="str">
        <f t="shared" si="703"/>
        <v>E3440 PRD Gen, Frederickson-10</v>
      </c>
      <c r="C2116" s="3" t="s">
        <v>9</v>
      </c>
      <c r="D2116" s="3"/>
      <c r="E2116" s="256">
        <v>43769</v>
      </c>
      <c r="F2116" s="61">
        <v>30554182.780000001</v>
      </c>
      <c r="G2116" s="300">
        <v>1.6899999999999998E-2</v>
      </c>
      <c r="H2116" s="62">
        <v>43030.479999999996</v>
      </c>
      <c r="I2116" s="276">
        <f t="shared" si="704"/>
        <v>30118809.850000001</v>
      </c>
      <c r="J2116" s="300">
        <v>1.6899999999999998E-2</v>
      </c>
      <c r="K2116" s="61">
        <f t="shared" si="705"/>
        <v>42417.323872083332</v>
      </c>
      <c r="L2116" s="62">
        <f t="shared" si="689"/>
        <v>-613.16</v>
      </c>
      <c r="M2116" t="s">
        <v>10</v>
      </c>
      <c r="O2116" s="3" t="str">
        <f t="shared" si="706"/>
        <v>E344</v>
      </c>
      <c r="P2116" s="4"/>
      <c r="Q2116" s="245">
        <f t="shared" si="694"/>
        <v>0</v>
      </c>
      <c r="S2116" s="243"/>
      <c r="T2116" s="243"/>
      <c r="V2116" s="243"/>
      <c r="W2116" s="243"/>
      <c r="Y2116" s="243"/>
    </row>
    <row r="2117" spans="1:25" outlineLevel="2" x14ac:dyDescent="0.25">
      <c r="A2117" s="3" t="s">
        <v>324</v>
      </c>
      <c r="B2117" s="3" t="str">
        <f t="shared" si="703"/>
        <v>E3440 PRD Gen, Frederickson-11</v>
      </c>
      <c r="C2117" s="3" t="s">
        <v>9</v>
      </c>
      <c r="D2117" s="3"/>
      <c r="E2117" s="256">
        <v>43799</v>
      </c>
      <c r="F2117" s="61">
        <v>30118809.850000001</v>
      </c>
      <c r="G2117" s="300">
        <v>1.6899999999999998E-2</v>
      </c>
      <c r="H2117" s="62">
        <v>42723.9</v>
      </c>
      <c r="I2117" s="276">
        <f t="shared" si="704"/>
        <v>30118809.850000001</v>
      </c>
      <c r="J2117" s="300">
        <v>1.6899999999999998E-2</v>
      </c>
      <c r="K2117" s="61">
        <f t="shared" si="705"/>
        <v>42417.323872083332</v>
      </c>
      <c r="L2117" s="62">
        <f t="shared" si="689"/>
        <v>-306.58</v>
      </c>
      <c r="M2117" t="s">
        <v>10</v>
      </c>
      <c r="O2117" s="3" t="str">
        <f t="shared" si="706"/>
        <v>E344</v>
      </c>
      <c r="P2117" s="4"/>
      <c r="Q2117" s="245">
        <f t="shared" si="694"/>
        <v>0</v>
      </c>
      <c r="S2117" s="243"/>
      <c r="T2117" s="243"/>
      <c r="V2117" s="243"/>
      <c r="W2117" s="243"/>
      <c r="Y2117" s="243"/>
    </row>
    <row r="2118" spans="1:25" outlineLevel="2" x14ac:dyDescent="0.25">
      <c r="A2118" s="3" t="s">
        <v>324</v>
      </c>
      <c r="B2118" s="3" t="str">
        <f t="shared" si="703"/>
        <v>E3440 PRD Gen, Frederickson-12</v>
      </c>
      <c r="C2118" s="3" t="s">
        <v>9</v>
      </c>
      <c r="D2118" s="3"/>
      <c r="E2118" s="256">
        <v>43830</v>
      </c>
      <c r="F2118" s="61">
        <v>30118809.850000001</v>
      </c>
      <c r="G2118" s="300">
        <v>1.6899999999999998E-2</v>
      </c>
      <c r="H2118" s="62">
        <v>42417.32</v>
      </c>
      <c r="I2118" s="276">
        <f t="shared" si="704"/>
        <v>30118809.850000001</v>
      </c>
      <c r="J2118" s="300">
        <v>1.6899999999999998E-2</v>
      </c>
      <c r="K2118" s="61">
        <f t="shared" si="705"/>
        <v>42417.323872083332</v>
      </c>
      <c r="L2118" s="62">
        <f t="shared" si="689"/>
        <v>0</v>
      </c>
      <c r="M2118" t="s">
        <v>10</v>
      </c>
      <c r="O2118" s="3" t="str">
        <f t="shared" si="706"/>
        <v>E344</v>
      </c>
      <c r="P2118" s="4"/>
      <c r="Q2118" s="245">
        <f t="shared" si="694"/>
        <v>0</v>
      </c>
      <c r="S2118" s="243"/>
      <c r="T2118" s="243"/>
      <c r="V2118" s="243"/>
      <c r="W2118" s="243"/>
      <c r="Y2118" s="243"/>
    </row>
    <row r="2119" spans="1:25" outlineLevel="2" x14ac:dyDescent="0.25">
      <c r="A2119" s="3" t="s">
        <v>324</v>
      </c>
      <c r="B2119" s="3" t="str">
        <f t="shared" si="703"/>
        <v>E3440 PRD Gen, Frederickson-1</v>
      </c>
      <c r="C2119" s="3" t="s">
        <v>9</v>
      </c>
      <c r="D2119" s="3"/>
      <c r="E2119" s="256">
        <v>43861</v>
      </c>
      <c r="F2119" s="61">
        <v>30118809.850000001</v>
      </c>
      <c r="G2119" s="300">
        <v>1.6899999999999998E-2</v>
      </c>
      <c r="H2119" s="62">
        <v>42417.32</v>
      </c>
      <c r="I2119" s="276">
        <f t="shared" si="704"/>
        <v>30118809.850000001</v>
      </c>
      <c r="J2119" s="300">
        <v>1.6899999999999998E-2</v>
      </c>
      <c r="K2119" s="61">
        <f t="shared" si="705"/>
        <v>42417.323872083332</v>
      </c>
      <c r="L2119" s="62">
        <f t="shared" si="689"/>
        <v>0</v>
      </c>
      <c r="M2119" t="s">
        <v>10</v>
      </c>
      <c r="O2119" s="3" t="str">
        <f t="shared" si="706"/>
        <v>E344</v>
      </c>
      <c r="P2119" s="4"/>
      <c r="Q2119" s="245">
        <f t="shared" si="694"/>
        <v>0</v>
      </c>
      <c r="S2119" s="243"/>
      <c r="T2119" s="243"/>
      <c r="V2119" s="243"/>
      <c r="W2119" s="243"/>
      <c r="Y2119" s="243"/>
    </row>
    <row r="2120" spans="1:25" outlineLevel="2" x14ac:dyDescent="0.25">
      <c r="A2120" s="3" t="s">
        <v>324</v>
      </c>
      <c r="B2120" s="3" t="str">
        <f t="shared" si="703"/>
        <v>E3440 PRD Gen, Frederickson-2</v>
      </c>
      <c r="C2120" s="3" t="s">
        <v>9</v>
      </c>
      <c r="D2120" s="3"/>
      <c r="E2120" s="256">
        <v>43889</v>
      </c>
      <c r="F2120" s="61">
        <v>30118809.850000001</v>
      </c>
      <c r="G2120" s="300">
        <v>1.6899999999999998E-2</v>
      </c>
      <c r="H2120" s="62">
        <v>42417.32</v>
      </c>
      <c r="I2120" s="276">
        <f t="shared" si="704"/>
        <v>30118809.850000001</v>
      </c>
      <c r="J2120" s="300">
        <v>1.6899999999999998E-2</v>
      </c>
      <c r="K2120" s="61">
        <f t="shared" si="705"/>
        <v>42417.323872083332</v>
      </c>
      <c r="L2120" s="62">
        <f t="shared" si="689"/>
        <v>0</v>
      </c>
      <c r="M2120" t="s">
        <v>10</v>
      </c>
      <c r="O2120" s="3" t="str">
        <f t="shared" si="706"/>
        <v>E344</v>
      </c>
      <c r="P2120" s="4"/>
      <c r="Q2120" s="245">
        <f t="shared" si="694"/>
        <v>0</v>
      </c>
      <c r="S2120" s="243"/>
      <c r="T2120" s="243"/>
      <c r="V2120" s="243"/>
      <c r="W2120" s="243"/>
      <c r="Y2120" s="243"/>
    </row>
    <row r="2121" spans="1:25" outlineLevel="2" x14ac:dyDescent="0.25">
      <c r="A2121" s="3" t="s">
        <v>324</v>
      </c>
      <c r="B2121" s="3" t="str">
        <f t="shared" si="703"/>
        <v>E3440 PRD Gen, Frederickson-3</v>
      </c>
      <c r="C2121" s="3" t="s">
        <v>9</v>
      </c>
      <c r="D2121" s="3"/>
      <c r="E2121" s="256">
        <v>43921</v>
      </c>
      <c r="F2121" s="61">
        <v>30118809.850000001</v>
      </c>
      <c r="G2121" s="300">
        <v>1.6899999999999998E-2</v>
      </c>
      <c r="H2121" s="62">
        <v>42417.32</v>
      </c>
      <c r="I2121" s="276">
        <f t="shared" si="704"/>
        <v>30118809.850000001</v>
      </c>
      <c r="J2121" s="300">
        <v>1.6899999999999998E-2</v>
      </c>
      <c r="K2121" s="61">
        <f t="shared" si="705"/>
        <v>42417.323872083332</v>
      </c>
      <c r="L2121" s="62">
        <f t="shared" si="689"/>
        <v>0</v>
      </c>
      <c r="M2121" t="s">
        <v>10</v>
      </c>
      <c r="O2121" s="3" t="str">
        <f t="shared" si="706"/>
        <v>E344</v>
      </c>
      <c r="P2121" s="4"/>
      <c r="Q2121" s="245">
        <f t="shared" si="694"/>
        <v>0</v>
      </c>
      <c r="S2121" s="243"/>
      <c r="T2121" s="243"/>
      <c r="V2121" s="243"/>
      <c r="W2121" s="243"/>
      <c r="Y2121" s="243"/>
    </row>
    <row r="2122" spans="1:25" outlineLevel="2" x14ac:dyDescent="0.25">
      <c r="A2122" s="3" t="s">
        <v>324</v>
      </c>
      <c r="B2122" s="3" t="str">
        <f t="shared" si="703"/>
        <v>E3440 PRD Gen, Frederickson-4</v>
      </c>
      <c r="C2122" s="3" t="s">
        <v>9</v>
      </c>
      <c r="D2122" s="3"/>
      <c r="E2122" s="256">
        <v>43951</v>
      </c>
      <c r="F2122" s="61">
        <v>30118809.850000001</v>
      </c>
      <c r="G2122" s="300">
        <v>1.6899999999999998E-2</v>
      </c>
      <c r="H2122" s="62">
        <v>42417.32</v>
      </c>
      <c r="I2122" s="276">
        <f t="shared" si="704"/>
        <v>30118809.850000001</v>
      </c>
      <c r="J2122" s="300">
        <v>1.6899999999999998E-2</v>
      </c>
      <c r="K2122" s="61">
        <f t="shared" si="705"/>
        <v>42417.323872083332</v>
      </c>
      <c r="L2122" s="62">
        <f t="shared" si="689"/>
        <v>0</v>
      </c>
      <c r="M2122" t="s">
        <v>10</v>
      </c>
      <c r="O2122" s="3" t="str">
        <f t="shared" si="706"/>
        <v>E344</v>
      </c>
      <c r="P2122" s="4"/>
      <c r="Q2122" s="245">
        <f t="shared" si="694"/>
        <v>0</v>
      </c>
      <c r="S2122" s="243"/>
      <c r="T2122" s="243"/>
      <c r="V2122" s="243"/>
      <c r="W2122" s="243"/>
      <c r="Y2122" s="243"/>
    </row>
    <row r="2123" spans="1:25" outlineLevel="2" x14ac:dyDescent="0.25">
      <c r="A2123" s="3" t="s">
        <v>324</v>
      </c>
      <c r="B2123" s="3" t="str">
        <f t="shared" si="703"/>
        <v>E3440 PRD Gen, Frederickson-5</v>
      </c>
      <c r="C2123" s="3" t="s">
        <v>9</v>
      </c>
      <c r="D2123" s="3"/>
      <c r="E2123" s="256">
        <v>43982</v>
      </c>
      <c r="F2123" s="61">
        <v>30118809.850000001</v>
      </c>
      <c r="G2123" s="300">
        <v>1.6899999999999998E-2</v>
      </c>
      <c r="H2123" s="62">
        <v>42417.32</v>
      </c>
      <c r="I2123" s="276">
        <f t="shared" si="704"/>
        <v>30118809.850000001</v>
      </c>
      <c r="J2123" s="300">
        <v>1.6899999999999998E-2</v>
      </c>
      <c r="K2123" s="61">
        <f t="shared" si="705"/>
        <v>42417.323872083332</v>
      </c>
      <c r="L2123" s="62">
        <f t="shared" si="689"/>
        <v>0</v>
      </c>
      <c r="M2123" t="s">
        <v>10</v>
      </c>
      <c r="O2123" s="3" t="str">
        <f t="shared" si="706"/>
        <v>E344</v>
      </c>
      <c r="P2123" s="4"/>
      <c r="Q2123" s="245">
        <f t="shared" si="694"/>
        <v>0</v>
      </c>
      <c r="S2123" s="243"/>
      <c r="T2123" s="243"/>
      <c r="V2123" s="243"/>
      <c r="W2123" s="243"/>
      <c r="Y2123" s="243"/>
    </row>
    <row r="2124" spans="1:25" outlineLevel="2" x14ac:dyDescent="0.25">
      <c r="A2124" s="3" t="s">
        <v>324</v>
      </c>
      <c r="B2124" s="3" t="str">
        <f t="shared" si="703"/>
        <v>E3440 PRD Gen, Frederickson-6</v>
      </c>
      <c r="C2124" s="3" t="s">
        <v>9</v>
      </c>
      <c r="D2124" s="3"/>
      <c r="E2124" s="256">
        <v>44012</v>
      </c>
      <c r="F2124" s="61">
        <v>30118809.850000001</v>
      </c>
      <c r="G2124" s="300">
        <v>1.6899999999999998E-2</v>
      </c>
      <c r="H2124" s="62">
        <v>42417.32</v>
      </c>
      <c r="I2124" s="276">
        <f t="shared" si="704"/>
        <v>30118809.850000001</v>
      </c>
      <c r="J2124" s="300">
        <v>1.6899999999999998E-2</v>
      </c>
      <c r="K2124" s="61">
        <f t="shared" si="705"/>
        <v>42417.323872083332</v>
      </c>
      <c r="L2124" s="62">
        <f t="shared" si="689"/>
        <v>0</v>
      </c>
      <c r="M2124" t="s">
        <v>10</v>
      </c>
      <c r="O2124" s="3" t="str">
        <f t="shared" si="706"/>
        <v>E344</v>
      </c>
      <c r="P2124" s="4"/>
      <c r="Q2124" s="245">
        <f t="shared" si="694"/>
        <v>30118809.850000001</v>
      </c>
      <c r="S2124" s="243">
        <f>AVERAGE(F2113:F2124)-F2124</f>
        <v>145124.31000000611</v>
      </c>
      <c r="T2124" s="243">
        <f>AVERAGE(I2113:I2124)-I2124</f>
        <v>0</v>
      </c>
      <c r="V2124" s="243"/>
      <c r="W2124" s="243"/>
      <c r="Y2124" s="243"/>
    </row>
    <row r="2125" spans="1:25" ht="15.75" outlineLevel="1" thickBot="1" x14ac:dyDescent="0.3">
      <c r="A2125" s="5" t="s">
        <v>325</v>
      </c>
      <c r="C2125" s="14" t="s">
        <v>264</v>
      </c>
      <c r="E2125" s="255" t="s">
        <v>5</v>
      </c>
      <c r="F2125" s="8"/>
      <c r="G2125" s="299"/>
      <c r="H2125" s="264">
        <f>SUBTOTAL(9,H2113:H2124)</f>
        <v>511767.06</v>
      </c>
      <c r="I2125" s="275"/>
      <c r="J2125" s="299"/>
      <c r="K2125" s="25">
        <f>SUBTOTAL(9,K2113:K2124)</f>
        <v>509007.88646499999</v>
      </c>
      <c r="L2125" s="264">
        <f>SUBTOTAL(9,L2113:L2124)</f>
        <v>-2759.22</v>
      </c>
      <c r="O2125" s="3" t="str">
        <f>LEFT(A2125,5)</f>
        <v>E3440</v>
      </c>
      <c r="P2125" s="4">
        <f>-L2125</f>
        <v>2759.22</v>
      </c>
      <c r="Q2125" s="245">
        <f t="shared" si="694"/>
        <v>0</v>
      </c>
      <c r="S2125" s="243"/>
    </row>
    <row r="2126" spans="1:25" ht="15.75" outlineLevel="2" thickTop="1" x14ac:dyDescent="0.25">
      <c r="A2126" s="3" t="s">
        <v>326</v>
      </c>
      <c r="B2126" s="3" t="str">
        <f t="shared" ref="B2126:B2137" si="707">CONCATENATE(A2126,"-",MONTH(E2126))</f>
        <v>E3440 PRD Gen, Fredonia-7</v>
      </c>
      <c r="C2126" s="3" t="s">
        <v>9</v>
      </c>
      <c r="D2126" s="3"/>
      <c r="E2126" s="256">
        <v>43676</v>
      </c>
      <c r="F2126" s="61">
        <v>45753769.829999998</v>
      </c>
      <c r="G2126" s="300">
        <v>2.7699999999999999E-2</v>
      </c>
      <c r="H2126" s="62">
        <v>105614.95000000001</v>
      </c>
      <c r="I2126" s="276">
        <f t="shared" ref="I2126:I2137" si="708">VLOOKUP(CONCATENATE(A2126,"-6"),$B$8:$F$2996,5,FALSE)</f>
        <v>55322747.740000002</v>
      </c>
      <c r="J2126" s="300">
        <v>2.7699999999999999E-2</v>
      </c>
      <c r="K2126" s="59">
        <f t="shared" ref="K2126:K2137" si="709">I2126*J2126/12</f>
        <v>127703.34269983333</v>
      </c>
      <c r="L2126" s="62">
        <f t="shared" si="689"/>
        <v>22088.39</v>
      </c>
      <c r="M2126" t="s">
        <v>10</v>
      </c>
      <c r="O2126" s="3" t="str">
        <f t="shared" ref="O2126:O2137" si="710">LEFT(A2126,4)</f>
        <v>E344</v>
      </c>
      <c r="P2126" s="4"/>
      <c r="Q2126" s="245">
        <f t="shared" si="694"/>
        <v>0</v>
      </c>
      <c r="S2126" s="243"/>
      <c r="T2126" s="243"/>
      <c r="V2126" s="243"/>
      <c r="W2126" s="243"/>
      <c r="Y2126" s="243"/>
    </row>
    <row r="2127" spans="1:25" outlineLevel="2" x14ac:dyDescent="0.25">
      <c r="A2127" s="3" t="s">
        <v>326</v>
      </c>
      <c r="B2127" s="3" t="str">
        <f t="shared" si="707"/>
        <v>E3440 PRD Gen, Fredonia-8</v>
      </c>
      <c r="C2127" s="3" t="s">
        <v>9</v>
      </c>
      <c r="D2127" s="3"/>
      <c r="E2127" s="256">
        <v>43708</v>
      </c>
      <c r="F2127" s="61">
        <v>45753769.829999998</v>
      </c>
      <c r="G2127" s="300">
        <v>2.7699999999999999E-2</v>
      </c>
      <c r="H2127" s="62">
        <v>105614.95000000001</v>
      </c>
      <c r="I2127" s="276">
        <f t="shared" si="708"/>
        <v>55322747.740000002</v>
      </c>
      <c r="J2127" s="300">
        <v>2.7699999999999999E-2</v>
      </c>
      <c r="K2127" s="61">
        <f t="shared" si="709"/>
        <v>127703.34269983333</v>
      </c>
      <c r="L2127" s="62">
        <f t="shared" si="689"/>
        <v>22088.39</v>
      </c>
      <c r="M2127" t="s">
        <v>10</v>
      </c>
      <c r="O2127" s="3" t="str">
        <f t="shared" si="710"/>
        <v>E344</v>
      </c>
      <c r="P2127" s="4"/>
      <c r="Q2127" s="245">
        <f t="shared" si="694"/>
        <v>0</v>
      </c>
      <c r="S2127" s="243"/>
      <c r="T2127" s="243"/>
      <c r="V2127" s="243"/>
      <c r="W2127" s="243"/>
      <c r="Y2127" s="243"/>
    </row>
    <row r="2128" spans="1:25" outlineLevel="2" x14ac:dyDescent="0.25">
      <c r="A2128" s="3" t="s">
        <v>326</v>
      </c>
      <c r="B2128" s="3" t="str">
        <f t="shared" si="707"/>
        <v>E3440 PRD Gen, Fredonia-9</v>
      </c>
      <c r="C2128" s="3" t="s">
        <v>9</v>
      </c>
      <c r="D2128" s="3"/>
      <c r="E2128" s="256">
        <v>43738</v>
      </c>
      <c r="F2128" s="61">
        <v>45753769.829999998</v>
      </c>
      <c r="G2128" s="300">
        <v>2.7699999999999999E-2</v>
      </c>
      <c r="H2128" s="62">
        <v>105614.95000000001</v>
      </c>
      <c r="I2128" s="276">
        <f t="shared" si="708"/>
        <v>55322747.740000002</v>
      </c>
      <c r="J2128" s="300">
        <v>2.7699999999999999E-2</v>
      </c>
      <c r="K2128" s="61">
        <f t="shared" si="709"/>
        <v>127703.34269983333</v>
      </c>
      <c r="L2128" s="62">
        <f t="shared" si="689"/>
        <v>22088.39</v>
      </c>
      <c r="M2128" t="s">
        <v>10</v>
      </c>
      <c r="O2128" s="3" t="str">
        <f t="shared" si="710"/>
        <v>E344</v>
      </c>
      <c r="P2128" s="4"/>
      <c r="Q2128" s="245">
        <f t="shared" si="694"/>
        <v>0</v>
      </c>
      <c r="S2128" s="243"/>
      <c r="T2128" s="243"/>
      <c r="V2128" s="243"/>
      <c r="W2128" s="243"/>
      <c r="Y2128" s="243"/>
    </row>
    <row r="2129" spans="1:25" outlineLevel="2" x14ac:dyDescent="0.25">
      <c r="A2129" s="3" t="s">
        <v>326</v>
      </c>
      <c r="B2129" s="3" t="str">
        <f t="shared" si="707"/>
        <v>E3440 PRD Gen, Fredonia-10</v>
      </c>
      <c r="C2129" s="3" t="s">
        <v>9</v>
      </c>
      <c r="D2129" s="3"/>
      <c r="E2129" s="256">
        <v>43769</v>
      </c>
      <c r="F2129" s="61">
        <v>45753769.829999998</v>
      </c>
      <c r="G2129" s="300">
        <v>2.7699999999999999E-2</v>
      </c>
      <c r="H2129" s="62">
        <v>105614.95000000001</v>
      </c>
      <c r="I2129" s="276">
        <f t="shared" si="708"/>
        <v>55322747.740000002</v>
      </c>
      <c r="J2129" s="300">
        <v>2.7699999999999999E-2</v>
      </c>
      <c r="K2129" s="61">
        <f t="shared" si="709"/>
        <v>127703.34269983333</v>
      </c>
      <c r="L2129" s="62">
        <f t="shared" si="689"/>
        <v>22088.39</v>
      </c>
      <c r="M2129" t="s">
        <v>10</v>
      </c>
      <c r="O2129" s="3" t="str">
        <f t="shared" si="710"/>
        <v>E344</v>
      </c>
      <c r="P2129" s="4"/>
      <c r="Q2129" s="245">
        <f t="shared" si="694"/>
        <v>0</v>
      </c>
      <c r="S2129" s="243"/>
      <c r="T2129" s="243"/>
      <c r="V2129" s="243"/>
      <c r="W2129" s="243"/>
      <c r="Y2129" s="243"/>
    </row>
    <row r="2130" spans="1:25" outlineLevel="2" x14ac:dyDescent="0.25">
      <c r="A2130" s="3" t="s">
        <v>326</v>
      </c>
      <c r="B2130" s="3" t="str">
        <f t="shared" si="707"/>
        <v>E3440 PRD Gen, Fredonia-11</v>
      </c>
      <c r="C2130" s="3" t="s">
        <v>9</v>
      </c>
      <c r="D2130" s="3"/>
      <c r="E2130" s="256">
        <v>43799</v>
      </c>
      <c r="F2130" s="61">
        <v>45753769.829999998</v>
      </c>
      <c r="G2130" s="300">
        <v>2.7699999999999999E-2</v>
      </c>
      <c r="H2130" s="62">
        <v>105614.95000000001</v>
      </c>
      <c r="I2130" s="276">
        <f t="shared" si="708"/>
        <v>55322747.740000002</v>
      </c>
      <c r="J2130" s="300">
        <v>2.7699999999999999E-2</v>
      </c>
      <c r="K2130" s="61">
        <f t="shared" si="709"/>
        <v>127703.34269983333</v>
      </c>
      <c r="L2130" s="62">
        <f t="shared" si="689"/>
        <v>22088.39</v>
      </c>
      <c r="M2130" t="s">
        <v>10</v>
      </c>
      <c r="O2130" s="3" t="str">
        <f t="shared" si="710"/>
        <v>E344</v>
      </c>
      <c r="P2130" s="4"/>
      <c r="Q2130" s="245">
        <f t="shared" si="694"/>
        <v>0</v>
      </c>
      <c r="S2130" s="243"/>
      <c r="T2130" s="243"/>
      <c r="V2130" s="243"/>
      <c r="W2130" s="243"/>
      <c r="Y2130" s="243"/>
    </row>
    <row r="2131" spans="1:25" outlineLevel="2" x14ac:dyDescent="0.25">
      <c r="A2131" s="3" t="s">
        <v>326</v>
      </c>
      <c r="B2131" s="3" t="str">
        <f t="shared" si="707"/>
        <v>E3440 PRD Gen, Fredonia-12</v>
      </c>
      <c r="C2131" s="3" t="s">
        <v>9</v>
      </c>
      <c r="D2131" s="3"/>
      <c r="E2131" s="256">
        <v>43830</v>
      </c>
      <c r="F2131" s="61">
        <v>45753769.829999998</v>
      </c>
      <c r="G2131" s="300">
        <v>2.7699999999999999E-2</v>
      </c>
      <c r="H2131" s="62">
        <v>105614.95000000001</v>
      </c>
      <c r="I2131" s="276">
        <f t="shared" si="708"/>
        <v>55322747.740000002</v>
      </c>
      <c r="J2131" s="300">
        <v>2.7699999999999999E-2</v>
      </c>
      <c r="K2131" s="61">
        <f t="shared" si="709"/>
        <v>127703.34269983333</v>
      </c>
      <c r="L2131" s="62">
        <f t="shared" si="689"/>
        <v>22088.39</v>
      </c>
      <c r="M2131" t="s">
        <v>10</v>
      </c>
      <c r="O2131" s="3" t="str">
        <f t="shared" si="710"/>
        <v>E344</v>
      </c>
      <c r="P2131" s="4"/>
      <c r="Q2131" s="245">
        <f t="shared" si="694"/>
        <v>0</v>
      </c>
      <c r="S2131" s="243"/>
      <c r="T2131" s="243"/>
      <c r="V2131" s="243"/>
      <c r="W2131" s="243"/>
      <c r="Y2131" s="243"/>
    </row>
    <row r="2132" spans="1:25" outlineLevel="2" x14ac:dyDescent="0.25">
      <c r="A2132" s="3" t="s">
        <v>326</v>
      </c>
      <c r="B2132" s="3" t="str">
        <f t="shared" si="707"/>
        <v>E3440 PRD Gen, Fredonia-1</v>
      </c>
      <c r="C2132" s="3" t="s">
        <v>9</v>
      </c>
      <c r="D2132" s="3"/>
      <c r="E2132" s="256">
        <v>43861</v>
      </c>
      <c r="F2132" s="61">
        <v>45753769.829999998</v>
      </c>
      <c r="G2132" s="300">
        <v>2.7699999999999999E-2</v>
      </c>
      <c r="H2132" s="62">
        <v>105614.95000000001</v>
      </c>
      <c r="I2132" s="276">
        <f t="shared" si="708"/>
        <v>55322747.740000002</v>
      </c>
      <c r="J2132" s="300">
        <v>2.7699999999999999E-2</v>
      </c>
      <c r="K2132" s="61">
        <f t="shared" si="709"/>
        <v>127703.34269983333</v>
      </c>
      <c r="L2132" s="62">
        <f t="shared" ref="L2132:L2195" si="711">ROUND(K2132-H2132,2)</f>
        <v>22088.39</v>
      </c>
      <c r="M2132" t="s">
        <v>10</v>
      </c>
      <c r="O2132" s="3" t="str">
        <f t="shared" si="710"/>
        <v>E344</v>
      </c>
      <c r="P2132" s="4"/>
      <c r="Q2132" s="245">
        <f t="shared" si="694"/>
        <v>0</v>
      </c>
      <c r="S2132" s="243"/>
      <c r="T2132" s="243"/>
      <c r="V2132" s="243"/>
      <c r="W2132" s="243"/>
      <c r="Y2132" s="243"/>
    </row>
    <row r="2133" spans="1:25" outlineLevel="2" x14ac:dyDescent="0.25">
      <c r="A2133" s="3" t="s">
        <v>326</v>
      </c>
      <c r="B2133" s="3" t="str">
        <f t="shared" si="707"/>
        <v>E3440 PRD Gen, Fredonia-2</v>
      </c>
      <c r="C2133" s="3" t="s">
        <v>9</v>
      </c>
      <c r="D2133" s="3"/>
      <c r="E2133" s="256">
        <v>43889</v>
      </c>
      <c r="F2133" s="61">
        <v>45753769.829999998</v>
      </c>
      <c r="G2133" s="300">
        <v>2.7699999999999999E-2</v>
      </c>
      <c r="H2133" s="62">
        <v>105614.95000000001</v>
      </c>
      <c r="I2133" s="276">
        <f t="shared" si="708"/>
        <v>55322747.740000002</v>
      </c>
      <c r="J2133" s="300">
        <v>2.7699999999999999E-2</v>
      </c>
      <c r="K2133" s="61">
        <f t="shared" si="709"/>
        <v>127703.34269983333</v>
      </c>
      <c r="L2133" s="62">
        <f t="shared" si="711"/>
        <v>22088.39</v>
      </c>
      <c r="M2133" t="s">
        <v>10</v>
      </c>
      <c r="O2133" s="3" t="str">
        <f t="shared" si="710"/>
        <v>E344</v>
      </c>
      <c r="P2133" s="4"/>
      <c r="Q2133" s="245">
        <f t="shared" si="694"/>
        <v>0</v>
      </c>
      <c r="S2133" s="243"/>
      <c r="T2133" s="243"/>
      <c r="V2133" s="243"/>
      <c r="W2133" s="243"/>
      <c r="Y2133" s="243"/>
    </row>
    <row r="2134" spans="1:25" outlineLevel="2" x14ac:dyDescent="0.25">
      <c r="A2134" s="3" t="s">
        <v>326</v>
      </c>
      <c r="B2134" s="3" t="str">
        <f t="shared" si="707"/>
        <v>E3440 PRD Gen, Fredonia-3</v>
      </c>
      <c r="C2134" s="3" t="s">
        <v>9</v>
      </c>
      <c r="D2134" s="3"/>
      <c r="E2134" s="256">
        <v>43921</v>
      </c>
      <c r="F2134" s="61">
        <v>45753769.829999998</v>
      </c>
      <c r="G2134" s="300">
        <v>2.7699999999999999E-2</v>
      </c>
      <c r="H2134" s="62">
        <v>105614.95000000001</v>
      </c>
      <c r="I2134" s="276">
        <f t="shared" si="708"/>
        <v>55322747.740000002</v>
      </c>
      <c r="J2134" s="300">
        <v>2.7699999999999999E-2</v>
      </c>
      <c r="K2134" s="61">
        <f t="shared" si="709"/>
        <v>127703.34269983333</v>
      </c>
      <c r="L2134" s="62">
        <f t="shared" si="711"/>
        <v>22088.39</v>
      </c>
      <c r="M2134" t="s">
        <v>10</v>
      </c>
      <c r="O2134" s="3" t="str">
        <f t="shared" si="710"/>
        <v>E344</v>
      </c>
      <c r="P2134" s="4"/>
      <c r="Q2134" s="245">
        <f t="shared" si="694"/>
        <v>0</v>
      </c>
      <c r="S2134" s="243"/>
      <c r="T2134" s="243"/>
      <c r="V2134" s="243"/>
      <c r="W2134" s="243"/>
      <c r="Y2134" s="243"/>
    </row>
    <row r="2135" spans="1:25" outlineLevel="2" x14ac:dyDescent="0.25">
      <c r="A2135" s="3" t="s">
        <v>326</v>
      </c>
      <c r="B2135" s="3" t="str">
        <f t="shared" si="707"/>
        <v>E3440 PRD Gen, Fredonia-4</v>
      </c>
      <c r="C2135" s="3" t="s">
        <v>9</v>
      </c>
      <c r="D2135" s="3"/>
      <c r="E2135" s="256">
        <v>43951</v>
      </c>
      <c r="F2135" s="61">
        <v>54714045.32</v>
      </c>
      <c r="G2135" s="300">
        <v>2.7699999999999999E-2</v>
      </c>
      <c r="H2135" s="62">
        <v>115956.61</v>
      </c>
      <c r="I2135" s="276">
        <f t="shared" si="708"/>
        <v>55322747.740000002</v>
      </c>
      <c r="J2135" s="300">
        <v>2.7699999999999999E-2</v>
      </c>
      <c r="K2135" s="61">
        <f t="shared" si="709"/>
        <v>127703.34269983333</v>
      </c>
      <c r="L2135" s="62">
        <f t="shared" si="711"/>
        <v>11746.73</v>
      </c>
      <c r="M2135" t="s">
        <v>10</v>
      </c>
      <c r="O2135" s="3" t="str">
        <f t="shared" si="710"/>
        <v>E344</v>
      </c>
      <c r="P2135" s="4"/>
      <c r="Q2135" s="245">
        <f t="shared" si="694"/>
        <v>0</v>
      </c>
      <c r="S2135" s="243"/>
      <c r="T2135" s="243"/>
      <c r="V2135" s="243"/>
      <c r="W2135" s="243"/>
      <c r="Y2135" s="243"/>
    </row>
    <row r="2136" spans="1:25" outlineLevel="2" x14ac:dyDescent="0.25">
      <c r="A2136" s="3" t="s">
        <v>326</v>
      </c>
      <c r="B2136" s="3" t="str">
        <f t="shared" si="707"/>
        <v>E3440 PRD Gen, Fredonia-5</v>
      </c>
      <c r="C2136" s="3" t="s">
        <v>9</v>
      </c>
      <c r="D2136" s="3"/>
      <c r="E2136" s="256">
        <v>43982</v>
      </c>
      <c r="F2136" s="61">
        <v>50790062.039999999</v>
      </c>
      <c r="G2136" s="300">
        <v>2.7699999999999999E-2</v>
      </c>
      <c r="H2136" s="62">
        <v>121769.33</v>
      </c>
      <c r="I2136" s="276">
        <f t="shared" si="708"/>
        <v>55322747.740000002</v>
      </c>
      <c r="J2136" s="300">
        <v>2.7699999999999999E-2</v>
      </c>
      <c r="K2136" s="61">
        <f t="shared" si="709"/>
        <v>127703.34269983333</v>
      </c>
      <c r="L2136" s="62">
        <f t="shared" si="711"/>
        <v>5934.01</v>
      </c>
      <c r="M2136" t="s">
        <v>10</v>
      </c>
      <c r="O2136" s="3" t="str">
        <f t="shared" si="710"/>
        <v>E344</v>
      </c>
      <c r="P2136" s="4"/>
      <c r="Q2136" s="245">
        <f t="shared" si="694"/>
        <v>0</v>
      </c>
      <c r="S2136" s="243"/>
      <c r="T2136" s="243"/>
      <c r="V2136" s="243"/>
      <c r="W2136" s="243"/>
      <c r="Y2136" s="243"/>
    </row>
    <row r="2137" spans="1:25" outlineLevel="2" x14ac:dyDescent="0.25">
      <c r="A2137" s="3" t="s">
        <v>326</v>
      </c>
      <c r="B2137" s="3" t="str">
        <f t="shared" si="707"/>
        <v>E3440 PRD Gen, Fredonia-6</v>
      </c>
      <c r="C2137" s="3" t="s">
        <v>9</v>
      </c>
      <c r="D2137" s="3"/>
      <c r="E2137" s="256">
        <v>44012</v>
      </c>
      <c r="F2137" s="61">
        <v>55322747.740000002</v>
      </c>
      <c r="G2137" s="300">
        <v>2.7699999999999999E-2</v>
      </c>
      <c r="H2137" s="62">
        <v>122471.87</v>
      </c>
      <c r="I2137" s="276">
        <f t="shared" si="708"/>
        <v>55322747.740000002</v>
      </c>
      <c r="J2137" s="300">
        <v>2.7699999999999999E-2</v>
      </c>
      <c r="K2137" s="61">
        <f t="shared" si="709"/>
        <v>127703.34269983333</v>
      </c>
      <c r="L2137" s="62">
        <f t="shared" si="711"/>
        <v>5231.47</v>
      </c>
      <c r="M2137" t="s">
        <v>10</v>
      </c>
      <c r="O2137" s="3" t="str">
        <f t="shared" si="710"/>
        <v>E344</v>
      </c>
      <c r="P2137" s="4"/>
      <c r="Q2137" s="245">
        <f t="shared" si="694"/>
        <v>55322747.740000002</v>
      </c>
      <c r="S2137" s="295">
        <f>AVERAGE(F2126:F2137)-F2137</f>
        <v>-7605182.4425000101</v>
      </c>
      <c r="T2137" s="243">
        <f>AVERAGE(I2126:I2137)-I2137</f>
        <v>0</v>
      </c>
      <c r="V2137" s="243"/>
      <c r="W2137" s="243"/>
      <c r="Y2137" s="243"/>
    </row>
    <row r="2138" spans="1:25" ht="15.75" outlineLevel="1" thickBot="1" x14ac:dyDescent="0.3">
      <c r="A2138" s="5" t="s">
        <v>327</v>
      </c>
      <c r="C2138" s="14" t="s">
        <v>264</v>
      </c>
      <c r="E2138" s="255" t="s">
        <v>5</v>
      </c>
      <c r="F2138" s="8"/>
      <c r="G2138" s="299"/>
      <c r="H2138" s="264">
        <f>SUBTOTAL(9,H2126:H2137)</f>
        <v>1310732.3599999999</v>
      </c>
      <c r="I2138" s="275"/>
      <c r="J2138" s="299"/>
      <c r="K2138" s="25">
        <f>SUBTOTAL(9,K2126:K2137)</f>
        <v>1532440.1123979995</v>
      </c>
      <c r="L2138" s="264">
        <f>SUBTOTAL(9,L2126:L2137)</f>
        <v>221707.72000000003</v>
      </c>
      <c r="O2138" s="3" t="str">
        <f>LEFT(A2138,5)</f>
        <v>E3440</v>
      </c>
      <c r="P2138" s="4">
        <f>-L2138</f>
        <v>-221707.72000000003</v>
      </c>
      <c r="Q2138" s="245">
        <f t="shared" si="694"/>
        <v>0</v>
      </c>
      <c r="S2138" s="243"/>
    </row>
    <row r="2139" spans="1:25" ht="15.75" outlineLevel="2" thickTop="1" x14ac:dyDescent="0.25">
      <c r="A2139" s="3" t="s">
        <v>328</v>
      </c>
      <c r="B2139" s="3" t="str">
        <f t="shared" ref="B2139:B2150" si="712">CONCATENATE(A2139,"-",MONTH(E2139))</f>
        <v>E3440 PRD Gen, Fredonia 3&amp;4 OP-7</v>
      </c>
      <c r="C2139" s="3" t="s">
        <v>9</v>
      </c>
      <c r="D2139" s="3"/>
      <c r="E2139" s="256">
        <v>43676</v>
      </c>
      <c r="F2139" s="61">
        <v>56814674.340000004</v>
      </c>
      <c r="G2139" s="300">
        <v>2.7699999999999999E-2</v>
      </c>
      <c r="H2139" s="62">
        <v>131147.20000000001</v>
      </c>
      <c r="I2139" s="276">
        <f t="shared" ref="I2139:I2150" si="713">VLOOKUP(CONCATENATE(A2139,"-6"),$B$8:$F$2996,5,FALSE)</f>
        <v>58324304.289999999</v>
      </c>
      <c r="J2139" s="300">
        <v>2.7699999999999999E-2</v>
      </c>
      <c r="K2139" s="59">
        <f t="shared" ref="K2139:K2150" si="714">I2139*J2139/12</f>
        <v>134631.93573608334</v>
      </c>
      <c r="L2139" s="62">
        <f t="shared" si="711"/>
        <v>3484.74</v>
      </c>
      <c r="M2139" t="s">
        <v>10</v>
      </c>
      <c r="O2139" s="3" t="str">
        <f t="shared" ref="O2139:O2150" si="715">LEFT(A2139,4)</f>
        <v>E344</v>
      </c>
      <c r="P2139" s="4"/>
      <c r="Q2139" s="245">
        <f t="shared" si="694"/>
        <v>0</v>
      </c>
      <c r="S2139" s="243"/>
      <c r="T2139" s="243"/>
      <c r="V2139" s="243"/>
      <c r="W2139" s="243"/>
      <c r="Y2139" s="243"/>
    </row>
    <row r="2140" spans="1:25" outlineLevel="2" x14ac:dyDescent="0.25">
      <c r="A2140" s="3" t="s">
        <v>328</v>
      </c>
      <c r="B2140" s="3" t="str">
        <f t="shared" si="712"/>
        <v>E3440 PRD Gen, Fredonia 3&amp;4 OP-8</v>
      </c>
      <c r="C2140" s="3" t="s">
        <v>9</v>
      </c>
      <c r="D2140" s="3"/>
      <c r="E2140" s="256">
        <v>43708</v>
      </c>
      <c r="F2140" s="61">
        <v>56814674.340000004</v>
      </c>
      <c r="G2140" s="300">
        <v>2.7699999999999999E-2</v>
      </c>
      <c r="H2140" s="62">
        <v>131147.20000000001</v>
      </c>
      <c r="I2140" s="276">
        <f t="shared" si="713"/>
        <v>58324304.289999999</v>
      </c>
      <c r="J2140" s="300">
        <v>2.7699999999999999E-2</v>
      </c>
      <c r="K2140" s="61">
        <f t="shared" si="714"/>
        <v>134631.93573608334</v>
      </c>
      <c r="L2140" s="62">
        <f t="shared" si="711"/>
        <v>3484.74</v>
      </c>
      <c r="M2140" t="s">
        <v>10</v>
      </c>
      <c r="O2140" s="3" t="str">
        <f t="shared" si="715"/>
        <v>E344</v>
      </c>
      <c r="P2140" s="4"/>
      <c r="Q2140" s="245">
        <f t="shared" si="694"/>
        <v>0</v>
      </c>
      <c r="S2140" s="243"/>
      <c r="T2140" s="243"/>
      <c r="V2140" s="243"/>
      <c r="W2140" s="243"/>
      <c r="Y2140" s="243"/>
    </row>
    <row r="2141" spans="1:25" outlineLevel="2" x14ac:dyDescent="0.25">
      <c r="A2141" s="3" t="s">
        <v>328</v>
      </c>
      <c r="B2141" s="3" t="str">
        <f t="shared" si="712"/>
        <v>E3440 PRD Gen, Fredonia 3&amp;4 OP-9</v>
      </c>
      <c r="C2141" s="3" t="s">
        <v>9</v>
      </c>
      <c r="D2141" s="3"/>
      <c r="E2141" s="256">
        <v>43738</v>
      </c>
      <c r="F2141" s="61">
        <v>56814674.340000004</v>
      </c>
      <c r="G2141" s="300">
        <v>2.7699999999999999E-2</v>
      </c>
      <c r="H2141" s="62">
        <v>131147.20000000001</v>
      </c>
      <c r="I2141" s="276">
        <f t="shared" si="713"/>
        <v>58324304.289999999</v>
      </c>
      <c r="J2141" s="300">
        <v>2.7699999999999999E-2</v>
      </c>
      <c r="K2141" s="61">
        <f t="shared" si="714"/>
        <v>134631.93573608334</v>
      </c>
      <c r="L2141" s="62">
        <f t="shared" si="711"/>
        <v>3484.74</v>
      </c>
      <c r="M2141" t="s">
        <v>10</v>
      </c>
      <c r="O2141" s="3" t="str">
        <f t="shared" si="715"/>
        <v>E344</v>
      </c>
      <c r="P2141" s="4"/>
      <c r="Q2141" s="245">
        <f t="shared" si="694"/>
        <v>0</v>
      </c>
      <c r="S2141" s="243"/>
      <c r="T2141" s="243"/>
      <c r="V2141" s="243"/>
      <c r="W2141" s="243"/>
      <c r="Y2141" s="243"/>
    </row>
    <row r="2142" spans="1:25" outlineLevel="2" x14ac:dyDescent="0.25">
      <c r="A2142" s="3" t="s">
        <v>328</v>
      </c>
      <c r="B2142" s="3" t="str">
        <f t="shared" si="712"/>
        <v>E3440 PRD Gen, Fredonia 3&amp;4 OP-10</v>
      </c>
      <c r="C2142" s="3" t="s">
        <v>9</v>
      </c>
      <c r="D2142" s="3"/>
      <c r="E2142" s="256">
        <v>43769</v>
      </c>
      <c r="F2142" s="61">
        <v>56814674.340000004</v>
      </c>
      <c r="G2142" s="300">
        <v>2.7699999999999999E-2</v>
      </c>
      <c r="H2142" s="62">
        <v>131147.20000000001</v>
      </c>
      <c r="I2142" s="276">
        <f t="shared" si="713"/>
        <v>58324304.289999999</v>
      </c>
      <c r="J2142" s="300">
        <v>2.7699999999999999E-2</v>
      </c>
      <c r="K2142" s="61">
        <f t="shared" si="714"/>
        <v>134631.93573608334</v>
      </c>
      <c r="L2142" s="62">
        <f t="shared" si="711"/>
        <v>3484.74</v>
      </c>
      <c r="M2142" t="s">
        <v>10</v>
      </c>
      <c r="O2142" s="3" t="str">
        <f t="shared" si="715"/>
        <v>E344</v>
      </c>
      <c r="P2142" s="4"/>
      <c r="Q2142" s="245">
        <f t="shared" si="694"/>
        <v>0</v>
      </c>
      <c r="S2142" s="243"/>
      <c r="T2142" s="243"/>
      <c r="V2142" s="243"/>
      <c r="W2142" s="243"/>
      <c r="Y2142" s="243"/>
    </row>
    <row r="2143" spans="1:25" outlineLevel="2" x14ac:dyDescent="0.25">
      <c r="A2143" s="3" t="s">
        <v>328</v>
      </c>
      <c r="B2143" s="3" t="str">
        <f t="shared" si="712"/>
        <v>E3440 PRD Gen, Fredonia 3&amp;4 OP-11</v>
      </c>
      <c r="C2143" s="3" t="s">
        <v>9</v>
      </c>
      <c r="D2143" s="3"/>
      <c r="E2143" s="256">
        <v>43799</v>
      </c>
      <c r="F2143" s="61">
        <v>56814674.340000004</v>
      </c>
      <c r="G2143" s="300">
        <v>2.7699999999999999E-2</v>
      </c>
      <c r="H2143" s="62">
        <v>131147.20000000001</v>
      </c>
      <c r="I2143" s="276">
        <f t="shared" si="713"/>
        <v>58324304.289999999</v>
      </c>
      <c r="J2143" s="300">
        <v>2.7699999999999999E-2</v>
      </c>
      <c r="K2143" s="61">
        <f t="shared" si="714"/>
        <v>134631.93573608334</v>
      </c>
      <c r="L2143" s="62">
        <f t="shared" si="711"/>
        <v>3484.74</v>
      </c>
      <c r="M2143" t="s">
        <v>10</v>
      </c>
      <c r="O2143" s="3" t="str">
        <f t="shared" si="715"/>
        <v>E344</v>
      </c>
      <c r="P2143" s="4"/>
      <c r="Q2143" s="245">
        <f t="shared" si="694"/>
        <v>0</v>
      </c>
      <c r="S2143" s="243"/>
      <c r="T2143" s="243"/>
      <c r="V2143" s="243"/>
      <c r="W2143" s="243"/>
      <c r="Y2143" s="243"/>
    </row>
    <row r="2144" spans="1:25" outlineLevel="2" x14ac:dyDescent="0.25">
      <c r="A2144" s="3" t="s">
        <v>328</v>
      </c>
      <c r="B2144" s="3" t="str">
        <f t="shared" si="712"/>
        <v>E3440 PRD Gen, Fredonia 3&amp;4 OP-12</v>
      </c>
      <c r="C2144" s="3" t="s">
        <v>9</v>
      </c>
      <c r="D2144" s="3"/>
      <c r="E2144" s="256">
        <v>43830</v>
      </c>
      <c r="F2144" s="61">
        <v>56814674.340000004</v>
      </c>
      <c r="G2144" s="300">
        <v>2.7699999999999999E-2</v>
      </c>
      <c r="H2144" s="62">
        <v>131147.20000000001</v>
      </c>
      <c r="I2144" s="276">
        <f t="shared" si="713"/>
        <v>58324304.289999999</v>
      </c>
      <c r="J2144" s="300">
        <v>2.7699999999999999E-2</v>
      </c>
      <c r="K2144" s="61">
        <f t="shared" si="714"/>
        <v>134631.93573608334</v>
      </c>
      <c r="L2144" s="62">
        <f t="shared" si="711"/>
        <v>3484.74</v>
      </c>
      <c r="M2144" t="s">
        <v>10</v>
      </c>
      <c r="O2144" s="3" t="str">
        <f t="shared" si="715"/>
        <v>E344</v>
      </c>
      <c r="P2144" s="4"/>
      <c r="Q2144" s="245">
        <f t="shared" ref="Q2144:Q2207" si="716">IF(E2144=DATE(2020,6,30),I2144,0)</f>
        <v>0</v>
      </c>
      <c r="S2144" s="243"/>
      <c r="T2144" s="243"/>
      <c r="V2144" s="243"/>
      <c r="W2144" s="243"/>
      <c r="Y2144" s="243"/>
    </row>
    <row r="2145" spans="1:25" outlineLevel="2" x14ac:dyDescent="0.25">
      <c r="A2145" s="3" t="s">
        <v>328</v>
      </c>
      <c r="B2145" s="3" t="str">
        <f t="shared" si="712"/>
        <v>E3440 PRD Gen, Fredonia 3&amp;4 OP-1</v>
      </c>
      <c r="C2145" s="3" t="s">
        <v>9</v>
      </c>
      <c r="D2145" s="3"/>
      <c r="E2145" s="256">
        <v>43861</v>
      </c>
      <c r="F2145" s="61">
        <v>56814674.340000004</v>
      </c>
      <c r="G2145" s="300">
        <v>2.7699999999999999E-2</v>
      </c>
      <c r="H2145" s="62">
        <v>131147.20000000001</v>
      </c>
      <c r="I2145" s="276">
        <f t="shared" si="713"/>
        <v>58324304.289999999</v>
      </c>
      <c r="J2145" s="300">
        <v>2.7699999999999999E-2</v>
      </c>
      <c r="K2145" s="61">
        <f t="shared" si="714"/>
        <v>134631.93573608334</v>
      </c>
      <c r="L2145" s="62">
        <f t="shared" si="711"/>
        <v>3484.74</v>
      </c>
      <c r="M2145" t="s">
        <v>10</v>
      </c>
      <c r="O2145" s="3" t="str">
        <f t="shared" si="715"/>
        <v>E344</v>
      </c>
      <c r="P2145" s="4"/>
      <c r="Q2145" s="245">
        <f t="shared" si="716"/>
        <v>0</v>
      </c>
      <c r="S2145" s="243"/>
      <c r="T2145" s="243"/>
      <c r="V2145" s="243"/>
      <c r="W2145" s="243"/>
      <c r="Y2145" s="243"/>
    </row>
    <row r="2146" spans="1:25" outlineLevel="2" x14ac:dyDescent="0.25">
      <c r="A2146" s="3" t="s">
        <v>328</v>
      </c>
      <c r="B2146" s="3" t="str">
        <f t="shared" si="712"/>
        <v>E3440 PRD Gen, Fredonia 3&amp;4 OP-2</v>
      </c>
      <c r="C2146" s="3" t="s">
        <v>9</v>
      </c>
      <c r="D2146" s="3"/>
      <c r="E2146" s="256">
        <v>43889</v>
      </c>
      <c r="F2146" s="61">
        <v>56814674.340000004</v>
      </c>
      <c r="G2146" s="300">
        <v>2.7699999999999999E-2</v>
      </c>
      <c r="H2146" s="62">
        <v>131147.20000000001</v>
      </c>
      <c r="I2146" s="276">
        <f t="shared" si="713"/>
        <v>58324304.289999999</v>
      </c>
      <c r="J2146" s="300">
        <v>2.7699999999999999E-2</v>
      </c>
      <c r="K2146" s="61">
        <f t="shared" si="714"/>
        <v>134631.93573608334</v>
      </c>
      <c r="L2146" s="62">
        <f t="shared" si="711"/>
        <v>3484.74</v>
      </c>
      <c r="M2146" t="s">
        <v>10</v>
      </c>
      <c r="O2146" s="3" t="str">
        <f t="shared" si="715"/>
        <v>E344</v>
      </c>
      <c r="P2146" s="4"/>
      <c r="Q2146" s="245">
        <f t="shared" si="716"/>
        <v>0</v>
      </c>
      <c r="S2146" s="243"/>
      <c r="T2146" s="243"/>
      <c r="V2146" s="243"/>
      <c r="W2146" s="243"/>
      <c r="Y2146" s="243"/>
    </row>
    <row r="2147" spans="1:25" outlineLevel="2" x14ac:dyDescent="0.25">
      <c r="A2147" s="3" t="s">
        <v>328</v>
      </c>
      <c r="B2147" s="3" t="str">
        <f t="shared" si="712"/>
        <v>E3440 PRD Gen, Fredonia 3&amp;4 OP-3</v>
      </c>
      <c r="C2147" s="3" t="s">
        <v>9</v>
      </c>
      <c r="D2147" s="3"/>
      <c r="E2147" s="256">
        <v>43921</v>
      </c>
      <c r="F2147" s="61">
        <v>56814674.340000004</v>
      </c>
      <c r="G2147" s="300">
        <v>2.7699999999999999E-2</v>
      </c>
      <c r="H2147" s="62">
        <v>131147.20000000001</v>
      </c>
      <c r="I2147" s="276">
        <f t="shared" si="713"/>
        <v>58324304.289999999</v>
      </c>
      <c r="J2147" s="300">
        <v>2.7699999999999999E-2</v>
      </c>
      <c r="K2147" s="61">
        <f t="shared" si="714"/>
        <v>134631.93573608334</v>
      </c>
      <c r="L2147" s="62">
        <f t="shared" si="711"/>
        <v>3484.74</v>
      </c>
      <c r="M2147" t="s">
        <v>10</v>
      </c>
      <c r="O2147" s="3" t="str">
        <f t="shared" si="715"/>
        <v>E344</v>
      </c>
      <c r="P2147" s="4"/>
      <c r="Q2147" s="245">
        <f t="shared" si="716"/>
        <v>0</v>
      </c>
      <c r="S2147" s="243"/>
      <c r="T2147" s="243"/>
      <c r="V2147" s="243"/>
      <c r="W2147" s="243"/>
      <c r="Y2147" s="243"/>
    </row>
    <row r="2148" spans="1:25" outlineLevel="2" x14ac:dyDescent="0.25">
      <c r="A2148" s="3" t="s">
        <v>328</v>
      </c>
      <c r="B2148" s="3" t="str">
        <f t="shared" si="712"/>
        <v>E3440 PRD Gen, Fredonia 3&amp;4 OP-4</v>
      </c>
      <c r="C2148" s="3" t="s">
        <v>9</v>
      </c>
      <c r="D2148" s="3"/>
      <c r="E2148" s="256">
        <v>43951</v>
      </c>
      <c r="F2148" s="61">
        <v>58320818.200000003</v>
      </c>
      <c r="G2148" s="300">
        <v>2.7699999999999999E-2</v>
      </c>
      <c r="H2148" s="62">
        <v>132885.55000000002</v>
      </c>
      <c r="I2148" s="276">
        <f t="shared" si="713"/>
        <v>58324304.289999999</v>
      </c>
      <c r="J2148" s="300">
        <v>2.7699999999999999E-2</v>
      </c>
      <c r="K2148" s="61">
        <f t="shared" si="714"/>
        <v>134631.93573608334</v>
      </c>
      <c r="L2148" s="62">
        <f t="shared" si="711"/>
        <v>1746.39</v>
      </c>
      <c r="M2148" t="s">
        <v>10</v>
      </c>
      <c r="O2148" s="3" t="str">
        <f t="shared" si="715"/>
        <v>E344</v>
      </c>
      <c r="P2148" s="4"/>
      <c r="Q2148" s="245">
        <f t="shared" si="716"/>
        <v>0</v>
      </c>
      <c r="S2148" s="243"/>
      <c r="T2148" s="243"/>
      <c r="V2148" s="243"/>
      <c r="W2148" s="243"/>
      <c r="Y2148" s="243"/>
    </row>
    <row r="2149" spans="1:25" outlineLevel="2" x14ac:dyDescent="0.25">
      <c r="A2149" s="3" t="s">
        <v>328</v>
      </c>
      <c r="B2149" s="3" t="str">
        <f t="shared" si="712"/>
        <v>E3440 PRD Gen, Fredonia 3&amp;4 OP-5</v>
      </c>
      <c r="C2149" s="3" t="s">
        <v>9</v>
      </c>
      <c r="D2149" s="3"/>
      <c r="E2149" s="256">
        <v>43982</v>
      </c>
      <c r="F2149" s="61">
        <v>58324304.289999999</v>
      </c>
      <c r="G2149" s="300">
        <v>2.7699999999999999E-2</v>
      </c>
      <c r="H2149" s="62">
        <v>134627.91</v>
      </c>
      <c r="I2149" s="276">
        <f t="shared" si="713"/>
        <v>58324304.289999999</v>
      </c>
      <c r="J2149" s="300">
        <v>2.7699999999999999E-2</v>
      </c>
      <c r="K2149" s="61">
        <f t="shared" si="714"/>
        <v>134631.93573608334</v>
      </c>
      <c r="L2149" s="62">
        <f t="shared" si="711"/>
        <v>4.03</v>
      </c>
      <c r="M2149" t="s">
        <v>10</v>
      </c>
      <c r="O2149" s="3" t="str">
        <f t="shared" si="715"/>
        <v>E344</v>
      </c>
      <c r="P2149" s="4"/>
      <c r="Q2149" s="245">
        <f t="shared" si="716"/>
        <v>0</v>
      </c>
      <c r="S2149" s="243"/>
      <c r="T2149" s="243"/>
      <c r="V2149" s="243"/>
      <c r="W2149" s="243"/>
      <c r="Y2149" s="243"/>
    </row>
    <row r="2150" spans="1:25" outlineLevel="2" x14ac:dyDescent="0.25">
      <c r="A2150" s="3" t="s">
        <v>328</v>
      </c>
      <c r="B2150" s="3" t="str">
        <f t="shared" si="712"/>
        <v>E3440 PRD Gen, Fredonia 3&amp;4 OP-6</v>
      </c>
      <c r="C2150" s="3" t="s">
        <v>9</v>
      </c>
      <c r="D2150" s="3"/>
      <c r="E2150" s="256">
        <v>44012</v>
      </c>
      <c r="F2150" s="61">
        <v>58324304.289999999</v>
      </c>
      <c r="G2150" s="300">
        <v>2.7699999999999999E-2</v>
      </c>
      <c r="H2150" s="62">
        <v>134631.94</v>
      </c>
      <c r="I2150" s="276">
        <f t="shared" si="713"/>
        <v>58324304.289999999</v>
      </c>
      <c r="J2150" s="300">
        <v>2.7699999999999999E-2</v>
      </c>
      <c r="K2150" s="61">
        <f t="shared" si="714"/>
        <v>134631.93573608334</v>
      </c>
      <c r="L2150" s="62">
        <f t="shared" si="711"/>
        <v>0</v>
      </c>
      <c r="M2150" t="s">
        <v>10</v>
      </c>
      <c r="O2150" s="3" t="str">
        <f t="shared" si="715"/>
        <v>E344</v>
      </c>
      <c r="P2150" s="4"/>
      <c r="Q2150" s="245">
        <f t="shared" si="716"/>
        <v>58324304.289999999</v>
      </c>
      <c r="S2150" s="295">
        <f>AVERAGE(F2139:F2150)-F2150</f>
        <v>-1132512.9699999839</v>
      </c>
      <c r="T2150" s="243">
        <f>AVERAGE(I2139:I2150)-I2150</f>
        <v>0</v>
      </c>
      <c r="V2150" s="243"/>
      <c r="W2150" s="243"/>
      <c r="Y2150" s="243"/>
    </row>
    <row r="2151" spans="1:25" ht="15.75" outlineLevel="1" thickBot="1" x14ac:dyDescent="0.3">
      <c r="A2151" s="5" t="s">
        <v>329</v>
      </c>
      <c r="C2151" s="14" t="s">
        <v>264</v>
      </c>
      <c r="E2151" s="255" t="s">
        <v>5</v>
      </c>
      <c r="F2151" s="8"/>
      <c r="G2151" s="299"/>
      <c r="H2151" s="264">
        <f>SUBTOTAL(9,H2139:H2150)</f>
        <v>1582470.1999999997</v>
      </c>
      <c r="I2151" s="275"/>
      <c r="J2151" s="299"/>
      <c r="K2151" s="25">
        <f>SUBTOTAL(9,K2139:K2150)</f>
        <v>1615583.2288330004</v>
      </c>
      <c r="L2151" s="264">
        <f>SUBTOTAL(9,L2139:L2150)</f>
        <v>33113.079999999987</v>
      </c>
      <c r="O2151" s="3" t="str">
        <f>LEFT(A2151,5)</f>
        <v>E3440</v>
      </c>
      <c r="P2151" s="4">
        <f>-L2151</f>
        <v>-33113.079999999987</v>
      </c>
      <c r="Q2151" s="245">
        <f t="shared" si="716"/>
        <v>0</v>
      </c>
      <c r="S2151" s="243"/>
    </row>
    <row r="2152" spans="1:25" ht="15.75" outlineLevel="2" thickTop="1" x14ac:dyDescent="0.25">
      <c r="A2152" s="3" t="s">
        <v>330</v>
      </c>
      <c r="B2152" s="3" t="str">
        <f t="shared" ref="B2152:B2163" si="717">CONCATENATE(A2152,"-",MONTH(E2152))</f>
        <v>E3440 PRD Gen, Whitehorn 2&amp;3 purch-7</v>
      </c>
      <c r="C2152" s="3" t="s">
        <v>9</v>
      </c>
      <c r="D2152" s="3"/>
      <c r="E2152" s="256">
        <v>43676</v>
      </c>
      <c r="F2152" s="61">
        <v>28235000</v>
      </c>
      <c r="G2152" s="300">
        <v>6.4999999999999997E-3</v>
      </c>
      <c r="H2152" s="62">
        <v>15293.96</v>
      </c>
      <c r="I2152" s="276">
        <f t="shared" ref="I2152:I2163" si="718">VLOOKUP(CONCATENATE(A2152,"-6"),$B$8:$F$2996,5,FALSE)</f>
        <v>24705625</v>
      </c>
      <c r="J2152" s="300">
        <v>6.4999999999999997E-3</v>
      </c>
      <c r="K2152" s="59">
        <f t="shared" ref="K2152:K2163" si="719">I2152*J2152/12</f>
        <v>13382.213541666666</v>
      </c>
      <c r="L2152" s="62">
        <f t="shared" si="711"/>
        <v>-1911.75</v>
      </c>
      <c r="M2152" t="s">
        <v>10</v>
      </c>
      <c r="O2152" s="3" t="str">
        <f t="shared" ref="O2152:O2163" si="720">LEFT(A2152,4)</f>
        <v>E344</v>
      </c>
      <c r="P2152" s="4"/>
      <c r="Q2152" s="245">
        <f t="shared" si="716"/>
        <v>0</v>
      </c>
      <c r="S2152" s="243"/>
      <c r="T2152" s="243"/>
      <c r="V2152" s="243"/>
      <c r="W2152" s="243"/>
      <c r="Y2152" s="243"/>
    </row>
    <row r="2153" spans="1:25" outlineLevel="2" x14ac:dyDescent="0.25">
      <c r="A2153" s="3" t="s">
        <v>330</v>
      </c>
      <c r="B2153" s="3" t="str">
        <f t="shared" si="717"/>
        <v>E3440 PRD Gen, Whitehorn 2&amp;3 purch-8</v>
      </c>
      <c r="C2153" s="3" t="s">
        <v>9</v>
      </c>
      <c r="D2153" s="3"/>
      <c r="E2153" s="256">
        <v>43708</v>
      </c>
      <c r="F2153" s="61">
        <v>28235000</v>
      </c>
      <c r="G2153" s="300">
        <v>6.4999999999999997E-3</v>
      </c>
      <c r="H2153" s="62">
        <v>15293.96</v>
      </c>
      <c r="I2153" s="276">
        <f t="shared" si="718"/>
        <v>24705625</v>
      </c>
      <c r="J2153" s="300">
        <v>6.4999999999999997E-3</v>
      </c>
      <c r="K2153" s="61">
        <f t="shared" si="719"/>
        <v>13382.213541666666</v>
      </c>
      <c r="L2153" s="62">
        <f t="shared" si="711"/>
        <v>-1911.75</v>
      </c>
      <c r="M2153" t="s">
        <v>10</v>
      </c>
      <c r="O2153" s="3" t="str">
        <f t="shared" si="720"/>
        <v>E344</v>
      </c>
      <c r="P2153" s="4"/>
      <c r="Q2153" s="245">
        <f t="shared" si="716"/>
        <v>0</v>
      </c>
      <c r="S2153" s="243"/>
      <c r="T2153" s="243"/>
      <c r="V2153" s="243"/>
      <c r="W2153" s="243"/>
      <c r="Y2153" s="243"/>
    </row>
    <row r="2154" spans="1:25" outlineLevel="2" x14ac:dyDescent="0.25">
      <c r="A2154" s="3" t="s">
        <v>330</v>
      </c>
      <c r="B2154" s="3" t="str">
        <f t="shared" si="717"/>
        <v>E3440 PRD Gen, Whitehorn 2&amp;3 purch-9</v>
      </c>
      <c r="C2154" s="3" t="s">
        <v>9</v>
      </c>
      <c r="D2154" s="3"/>
      <c r="E2154" s="256">
        <v>43738</v>
      </c>
      <c r="F2154" s="61">
        <v>28235000</v>
      </c>
      <c r="G2154" s="300">
        <v>6.4999999999999997E-3</v>
      </c>
      <c r="H2154" s="62">
        <v>15293.96</v>
      </c>
      <c r="I2154" s="276">
        <f t="shared" si="718"/>
        <v>24705625</v>
      </c>
      <c r="J2154" s="300">
        <v>6.4999999999999997E-3</v>
      </c>
      <c r="K2154" s="61">
        <f t="shared" si="719"/>
        <v>13382.213541666666</v>
      </c>
      <c r="L2154" s="62">
        <f t="shared" si="711"/>
        <v>-1911.75</v>
      </c>
      <c r="M2154" t="s">
        <v>10</v>
      </c>
      <c r="O2154" s="3" t="str">
        <f t="shared" si="720"/>
        <v>E344</v>
      </c>
      <c r="P2154" s="4"/>
      <c r="Q2154" s="245">
        <f t="shared" si="716"/>
        <v>0</v>
      </c>
      <c r="S2154" s="243"/>
      <c r="T2154" s="243"/>
      <c r="V2154" s="243"/>
      <c r="W2154" s="243"/>
      <c r="Y2154" s="243"/>
    </row>
    <row r="2155" spans="1:25" outlineLevel="2" x14ac:dyDescent="0.25">
      <c r="A2155" s="3" t="s">
        <v>330</v>
      </c>
      <c r="B2155" s="3" t="str">
        <f t="shared" si="717"/>
        <v>E3440 PRD Gen, Whitehorn 2&amp;3 purch-10</v>
      </c>
      <c r="C2155" s="3" t="s">
        <v>9</v>
      </c>
      <c r="D2155" s="3"/>
      <c r="E2155" s="256">
        <v>43769</v>
      </c>
      <c r="F2155" s="61">
        <v>24705625</v>
      </c>
      <c r="G2155" s="300">
        <v>6.4999999999999997E-3</v>
      </c>
      <c r="H2155" s="62">
        <v>14338.09</v>
      </c>
      <c r="I2155" s="276">
        <f t="shared" si="718"/>
        <v>24705625</v>
      </c>
      <c r="J2155" s="300">
        <v>6.4999999999999997E-3</v>
      </c>
      <c r="K2155" s="61">
        <f t="shared" si="719"/>
        <v>13382.213541666666</v>
      </c>
      <c r="L2155" s="62">
        <f t="shared" si="711"/>
        <v>-955.88</v>
      </c>
      <c r="M2155" t="s">
        <v>10</v>
      </c>
      <c r="O2155" s="3" t="str">
        <f t="shared" si="720"/>
        <v>E344</v>
      </c>
      <c r="P2155" s="4"/>
      <c r="Q2155" s="245">
        <f t="shared" si="716"/>
        <v>0</v>
      </c>
      <c r="S2155" s="243"/>
      <c r="T2155" s="243"/>
      <c r="V2155" s="243"/>
      <c r="W2155" s="243"/>
      <c r="Y2155" s="243"/>
    </row>
    <row r="2156" spans="1:25" outlineLevel="2" x14ac:dyDescent="0.25">
      <c r="A2156" s="3" t="s">
        <v>330</v>
      </c>
      <c r="B2156" s="3" t="str">
        <f t="shared" si="717"/>
        <v>E3440 PRD Gen, Whitehorn 2&amp;3 purch-11</v>
      </c>
      <c r="C2156" s="3" t="s">
        <v>9</v>
      </c>
      <c r="D2156" s="3"/>
      <c r="E2156" s="256">
        <v>43799</v>
      </c>
      <c r="F2156" s="61">
        <v>24705625</v>
      </c>
      <c r="G2156" s="300">
        <v>6.4999999999999997E-3</v>
      </c>
      <c r="H2156" s="62">
        <v>13382.21</v>
      </c>
      <c r="I2156" s="276">
        <f t="shared" si="718"/>
        <v>24705625</v>
      </c>
      <c r="J2156" s="300">
        <v>6.4999999999999997E-3</v>
      </c>
      <c r="K2156" s="61">
        <f t="shared" si="719"/>
        <v>13382.213541666666</v>
      </c>
      <c r="L2156" s="62">
        <f t="shared" si="711"/>
        <v>0</v>
      </c>
      <c r="M2156" t="s">
        <v>10</v>
      </c>
      <c r="O2156" s="3" t="str">
        <f t="shared" si="720"/>
        <v>E344</v>
      </c>
      <c r="P2156" s="4"/>
      <c r="Q2156" s="245">
        <f t="shared" si="716"/>
        <v>0</v>
      </c>
      <c r="S2156" s="243"/>
      <c r="T2156" s="243"/>
      <c r="V2156" s="243"/>
      <c r="W2156" s="243"/>
      <c r="Y2156" s="243"/>
    </row>
    <row r="2157" spans="1:25" outlineLevel="2" x14ac:dyDescent="0.25">
      <c r="A2157" s="3" t="s">
        <v>330</v>
      </c>
      <c r="B2157" s="3" t="str">
        <f t="shared" si="717"/>
        <v>E3440 PRD Gen, Whitehorn 2&amp;3 purch-12</v>
      </c>
      <c r="C2157" s="3" t="s">
        <v>9</v>
      </c>
      <c r="D2157" s="3"/>
      <c r="E2157" s="256">
        <v>43830</v>
      </c>
      <c r="F2157" s="61">
        <v>24705625</v>
      </c>
      <c r="G2157" s="300">
        <v>6.4999999999999997E-3</v>
      </c>
      <c r="H2157" s="62">
        <v>13382.21</v>
      </c>
      <c r="I2157" s="276">
        <f t="shared" si="718"/>
        <v>24705625</v>
      </c>
      <c r="J2157" s="300">
        <v>6.4999999999999997E-3</v>
      </c>
      <c r="K2157" s="61">
        <f t="shared" si="719"/>
        <v>13382.213541666666</v>
      </c>
      <c r="L2157" s="62">
        <f t="shared" si="711"/>
        <v>0</v>
      </c>
      <c r="M2157" t="s">
        <v>10</v>
      </c>
      <c r="O2157" s="3" t="str">
        <f t="shared" si="720"/>
        <v>E344</v>
      </c>
      <c r="P2157" s="4"/>
      <c r="Q2157" s="245">
        <f t="shared" si="716"/>
        <v>0</v>
      </c>
      <c r="S2157" s="243"/>
      <c r="T2157" s="243"/>
      <c r="V2157" s="243"/>
      <c r="W2157" s="243"/>
      <c r="Y2157" s="243"/>
    </row>
    <row r="2158" spans="1:25" outlineLevel="2" x14ac:dyDescent="0.25">
      <c r="A2158" s="3" t="s">
        <v>330</v>
      </c>
      <c r="B2158" s="3" t="str">
        <f t="shared" si="717"/>
        <v>E3440 PRD Gen, Whitehorn 2&amp;3 purch-1</v>
      </c>
      <c r="C2158" s="3" t="s">
        <v>9</v>
      </c>
      <c r="D2158" s="3"/>
      <c r="E2158" s="256">
        <v>43861</v>
      </c>
      <c r="F2158" s="61">
        <v>24705625</v>
      </c>
      <c r="G2158" s="300">
        <v>6.4999999999999997E-3</v>
      </c>
      <c r="H2158" s="62">
        <v>13382.21</v>
      </c>
      <c r="I2158" s="276">
        <f t="shared" si="718"/>
        <v>24705625</v>
      </c>
      <c r="J2158" s="300">
        <v>6.4999999999999997E-3</v>
      </c>
      <c r="K2158" s="61">
        <f t="shared" si="719"/>
        <v>13382.213541666666</v>
      </c>
      <c r="L2158" s="62">
        <f t="shared" si="711"/>
        <v>0</v>
      </c>
      <c r="M2158" t="s">
        <v>10</v>
      </c>
      <c r="O2158" s="3" t="str">
        <f t="shared" si="720"/>
        <v>E344</v>
      </c>
      <c r="P2158" s="4"/>
      <c r="Q2158" s="245">
        <f t="shared" si="716"/>
        <v>0</v>
      </c>
      <c r="S2158" s="243"/>
      <c r="T2158" s="243"/>
      <c r="V2158" s="243"/>
      <c r="W2158" s="243"/>
      <c r="Y2158" s="243"/>
    </row>
    <row r="2159" spans="1:25" outlineLevel="2" x14ac:dyDescent="0.25">
      <c r="A2159" s="3" t="s">
        <v>330</v>
      </c>
      <c r="B2159" s="3" t="str">
        <f t="shared" si="717"/>
        <v>E3440 PRD Gen, Whitehorn 2&amp;3 purch-2</v>
      </c>
      <c r="C2159" s="3" t="s">
        <v>9</v>
      </c>
      <c r="D2159" s="3"/>
      <c r="E2159" s="256">
        <v>43889</v>
      </c>
      <c r="F2159" s="61">
        <v>24705625</v>
      </c>
      <c r="G2159" s="300">
        <v>6.4999999999999997E-3</v>
      </c>
      <c r="H2159" s="62">
        <v>13382.21</v>
      </c>
      <c r="I2159" s="276">
        <f t="shared" si="718"/>
        <v>24705625</v>
      </c>
      <c r="J2159" s="300">
        <v>6.4999999999999997E-3</v>
      </c>
      <c r="K2159" s="61">
        <f t="shared" si="719"/>
        <v>13382.213541666666</v>
      </c>
      <c r="L2159" s="62">
        <f t="shared" si="711"/>
        <v>0</v>
      </c>
      <c r="M2159" t="s">
        <v>10</v>
      </c>
      <c r="O2159" s="3" t="str">
        <f t="shared" si="720"/>
        <v>E344</v>
      </c>
      <c r="P2159" s="4"/>
      <c r="Q2159" s="245">
        <f t="shared" si="716"/>
        <v>0</v>
      </c>
      <c r="S2159" s="243"/>
      <c r="T2159" s="243"/>
      <c r="V2159" s="243"/>
      <c r="W2159" s="243"/>
      <c r="Y2159" s="243"/>
    </row>
    <row r="2160" spans="1:25" outlineLevel="2" x14ac:dyDescent="0.25">
      <c r="A2160" s="3" t="s">
        <v>330</v>
      </c>
      <c r="B2160" s="3" t="str">
        <f t="shared" si="717"/>
        <v>E3440 PRD Gen, Whitehorn 2&amp;3 purch-3</v>
      </c>
      <c r="C2160" s="3" t="s">
        <v>9</v>
      </c>
      <c r="D2160" s="3"/>
      <c r="E2160" s="256">
        <v>43921</v>
      </c>
      <c r="F2160" s="61">
        <v>24705625</v>
      </c>
      <c r="G2160" s="300">
        <v>6.4999999999999997E-3</v>
      </c>
      <c r="H2160" s="62">
        <v>13382.21</v>
      </c>
      <c r="I2160" s="276">
        <f t="shared" si="718"/>
        <v>24705625</v>
      </c>
      <c r="J2160" s="300">
        <v>6.4999999999999997E-3</v>
      </c>
      <c r="K2160" s="61">
        <f t="shared" si="719"/>
        <v>13382.213541666666</v>
      </c>
      <c r="L2160" s="62">
        <f t="shared" si="711"/>
        <v>0</v>
      </c>
      <c r="M2160" t="s">
        <v>10</v>
      </c>
      <c r="O2160" s="3" t="str">
        <f t="shared" si="720"/>
        <v>E344</v>
      </c>
      <c r="P2160" s="4"/>
      <c r="Q2160" s="245">
        <f t="shared" si="716"/>
        <v>0</v>
      </c>
      <c r="S2160" s="243"/>
      <c r="T2160" s="243"/>
      <c r="V2160" s="243"/>
      <c r="W2160" s="243"/>
      <c r="Y2160" s="243"/>
    </row>
    <row r="2161" spans="1:25" outlineLevel="2" x14ac:dyDescent="0.25">
      <c r="A2161" s="3" t="s">
        <v>330</v>
      </c>
      <c r="B2161" s="3" t="str">
        <f t="shared" si="717"/>
        <v>E3440 PRD Gen, Whitehorn 2&amp;3 purch-4</v>
      </c>
      <c r="C2161" s="3" t="s">
        <v>9</v>
      </c>
      <c r="D2161" s="3"/>
      <c r="E2161" s="256">
        <v>43951</v>
      </c>
      <c r="F2161" s="61">
        <v>24705625</v>
      </c>
      <c r="G2161" s="300">
        <v>6.4999999999999997E-3</v>
      </c>
      <c r="H2161" s="62">
        <v>13382.21</v>
      </c>
      <c r="I2161" s="276">
        <f t="shared" si="718"/>
        <v>24705625</v>
      </c>
      <c r="J2161" s="300">
        <v>6.4999999999999997E-3</v>
      </c>
      <c r="K2161" s="61">
        <f t="shared" si="719"/>
        <v>13382.213541666666</v>
      </c>
      <c r="L2161" s="62">
        <f t="shared" si="711"/>
        <v>0</v>
      </c>
      <c r="M2161" t="s">
        <v>10</v>
      </c>
      <c r="O2161" s="3" t="str">
        <f t="shared" si="720"/>
        <v>E344</v>
      </c>
      <c r="P2161" s="4"/>
      <c r="Q2161" s="245">
        <f t="shared" si="716"/>
        <v>0</v>
      </c>
      <c r="S2161" s="243"/>
      <c r="T2161" s="243"/>
      <c r="V2161" s="243"/>
      <c r="W2161" s="243"/>
      <c r="Y2161" s="243"/>
    </row>
    <row r="2162" spans="1:25" outlineLevel="2" x14ac:dyDescent="0.25">
      <c r="A2162" s="3" t="s">
        <v>330</v>
      </c>
      <c r="B2162" s="3" t="str">
        <f t="shared" si="717"/>
        <v>E3440 PRD Gen, Whitehorn 2&amp;3 purch-5</v>
      </c>
      <c r="C2162" s="3" t="s">
        <v>9</v>
      </c>
      <c r="D2162" s="3"/>
      <c r="E2162" s="256">
        <v>43982</v>
      </c>
      <c r="F2162" s="61">
        <v>24705625</v>
      </c>
      <c r="G2162" s="300">
        <v>6.4999999999999997E-3</v>
      </c>
      <c r="H2162" s="62">
        <v>13382.21</v>
      </c>
      <c r="I2162" s="276">
        <f t="shared" si="718"/>
        <v>24705625</v>
      </c>
      <c r="J2162" s="300">
        <v>6.4999999999999997E-3</v>
      </c>
      <c r="K2162" s="61">
        <f t="shared" si="719"/>
        <v>13382.213541666666</v>
      </c>
      <c r="L2162" s="62">
        <f t="shared" si="711"/>
        <v>0</v>
      </c>
      <c r="M2162" t="s">
        <v>10</v>
      </c>
      <c r="O2162" s="3" t="str">
        <f t="shared" si="720"/>
        <v>E344</v>
      </c>
      <c r="P2162" s="4"/>
      <c r="Q2162" s="245">
        <f t="shared" si="716"/>
        <v>0</v>
      </c>
      <c r="S2162" s="243"/>
      <c r="T2162" s="243"/>
      <c r="V2162" s="243"/>
      <c r="W2162" s="243"/>
      <c r="Y2162" s="243"/>
    </row>
    <row r="2163" spans="1:25" outlineLevel="2" x14ac:dyDescent="0.25">
      <c r="A2163" s="3" t="s">
        <v>330</v>
      </c>
      <c r="B2163" s="3" t="str">
        <f t="shared" si="717"/>
        <v>E3440 PRD Gen, Whitehorn 2&amp;3 purch-6</v>
      </c>
      <c r="C2163" s="3" t="s">
        <v>9</v>
      </c>
      <c r="D2163" s="3"/>
      <c r="E2163" s="256">
        <v>44012</v>
      </c>
      <c r="F2163" s="61">
        <v>24705625</v>
      </c>
      <c r="G2163" s="300">
        <v>6.4999999999999997E-3</v>
      </c>
      <c r="H2163" s="62">
        <v>13382.21</v>
      </c>
      <c r="I2163" s="276">
        <f t="shared" si="718"/>
        <v>24705625</v>
      </c>
      <c r="J2163" s="300">
        <v>6.4999999999999997E-3</v>
      </c>
      <c r="K2163" s="61">
        <f t="shared" si="719"/>
        <v>13382.213541666666</v>
      </c>
      <c r="L2163" s="62">
        <f t="shared" si="711"/>
        <v>0</v>
      </c>
      <c r="M2163" t="s">
        <v>10</v>
      </c>
      <c r="O2163" s="3" t="str">
        <f t="shared" si="720"/>
        <v>E344</v>
      </c>
      <c r="P2163" s="4"/>
      <c r="Q2163" s="245">
        <f t="shared" si="716"/>
        <v>24705625</v>
      </c>
      <c r="S2163" s="243">
        <f>AVERAGE(F2152:F2163)-F2163</f>
        <v>882343.75</v>
      </c>
      <c r="T2163" s="243">
        <f>AVERAGE(I2152:I2163)-I2163</f>
        <v>0</v>
      </c>
      <c r="V2163" s="243"/>
      <c r="W2163" s="243"/>
      <c r="Y2163" s="243"/>
    </row>
    <row r="2164" spans="1:25" ht="15.75" outlineLevel="1" thickBot="1" x14ac:dyDescent="0.3">
      <c r="A2164" s="5" t="s">
        <v>331</v>
      </c>
      <c r="C2164" s="14" t="s">
        <v>264</v>
      </c>
      <c r="E2164" s="255" t="s">
        <v>5</v>
      </c>
      <c r="F2164" s="8"/>
      <c r="G2164" s="299"/>
      <c r="H2164" s="264">
        <f>SUBTOTAL(9,H2152:H2163)</f>
        <v>167277.64999999994</v>
      </c>
      <c r="I2164" s="275"/>
      <c r="J2164" s="299"/>
      <c r="K2164" s="25">
        <f>SUBTOTAL(9,K2152:K2163)</f>
        <v>160586.5625</v>
      </c>
      <c r="L2164" s="264">
        <f>SUBTOTAL(9,L2152:L2163)</f>
        <v>-6691.13</v>
      </c>
      <c r="O2164" s="3" t="str">
        <f>LEFT(A2164,5)</f>
        <v>E3440</v>
      </c>
      <c r="P2164" s="4">
        <f>-L2164</f>
        <v>6691.13</v>
      </c>
      <c r="Q2164" s="245">
        <f t="shared" si="716"/>
        <v>0</v>
      </c>
      <c r="S2164" s="243"/>
    </row>
    <row r="2165" spans="1:25" ht="15.75" outlineLevel="2" thickTop="1" x14ac:dyDescent="0.25">
      <c r="A2165" s="3" t="s">
        <v>332</v>
      </c>
      <c r="B2165" s="3" t="str">
        <f t="shared" ref="B2165:B2176" si="721">CONCATENATE(A2165,"-",MONTH(E2165))</f>
        <v>E3440 PRD Gen, Whitehorn 2-3 Com-7</v>
      </c>
      <c r="C2165" s="3" t="s">
        <v>9</v>
      </c>
      <c r="D2165" s="3"/>
      <c r="E2165" s="256">
        <v>43676</v>
      </c>
      <c r="F2165" s="61">
        <v>10589701.949999999</v>
      </c>
      <c r="G2165" s="300">
        <v>6.4999999999999997E-3</v>
      </c>
      <c r="H2165" s="62">
        <v>5736.88</v>
      </c>
      <c r="I2165" s="276">
        <f t="shared" ref="I2165:I2176" si="722">VLOOKUP(CONCATENATE(A2165,"-6"),$B$8:$F$2996,5,FALSE)</f>
        <v>10550955.23</v>
      </c>
      <c r="J2165" s="300">
        <v>6.4999999999999997E-3</v>
      </c>
      <c r="K2165" s="59">
        <f t="shared" ref="K2165:K2176" si="723">I2165*J2165/12</f>
        <v>5715.1007495833328</v>
      </c>
      <c r="L2165" s="62">
        <f t="shared" si="711"/>
        <v>-21.78</v>
      </c>
      <c r="M2165" t="s">
        <v>10</v>
      </c>
      <c r="O2165" s="3" t="str">
        <f t="shared" ref="O2165:O2176" si="724">LEFT(A2165,4)</f>
        <v>E344</v>
      </c>
      <c r="P2165" s="4"/>
      <c r="Q2165" s="245">
        <f t="shared" si="716"/>
        <v>0</v>
      </c>
      <c r="S2165" s="243"/>
      <c r="T2165" s="243"/>
      <c r="V2165" s="243"/>
      <c r="W2165" s="243"/>
      <c r="Y2165" s="243"/>
    </row>
    <row r="2166" spans="1:25" outlineLevel="2" x14ac:dyDescent="0.25">
      <c r="A2166" s="3" t="s">
        <v>332</v>
      </c>
      <c r="B2166" s="3" t="str">
        <f t="shared" si="721"/>
        <v>E3440 PRD Gen, Whitehorn 2-3 Com-8</v>
      </c>
      <c r="C2166" s="3" t="s">
        <v>9</v>
      </c>
      <c r="D2166" s="3"/>
      <c r="E2166" s="256">
        <v>43708</v>
      </c>
      <c r="F2166" s="61">
        <v>10581796.98</v>
      </c>
      <c r="G2166" s="300">
        <v>6.4999999999999997E-3</v>
      </c>
      <c r="H2166" s="62">
        <v>5733.9400000000005</v>
      </c>
      <c r="I2166" s="276">
        <f t="shared" si="722"/>
        <v>10550955.23</v>
      </c>
      <c r="J2166" s="300">
        <v>6.4999999999999997E-3</v>
      </c>
      <c r="K2166" s="61">
        <f t="shared" si="723"/>
        <v>5715.1007495833328</v>
      </c>
      <c r="L2166" s="62">
        <f t="shared" si="711"/>
        <v>-18.84</v>
      </c>
      <c r="M2166" t="s">
        <v>10</v>
      </c>
      <c r="O2166" s="3" t="str">
        <f t="shared" si="724"/>
        <v>E344</v>
      </c>
      <c r="P2166" s="4"/>
      <c r="Q2166" s="245">
        <f t="shared" si="716"/>
        <v>0</v>
      </c>
      <c r="S2166" s="243"/>
      <c r="T2166" s="243"/>
      <c r="V2166" s="243"/>
      <c r="W2166" s="243"/>
      <c r="Y2166" s="243"/>
    </row>
    <row r="2167" spans="1:25" outlineLevel="2" x14ac:dyDescent="0.25">
      <c r="A2167" s="3" t="s">
        <v>332</v>
      </c>
      <c r="B2167" s="3" t="str">
        <f t="shared" si="721"/>
        <v>E3440 PRD Gen, Whitehorn 2-3 Com-9</v>
      </c>
      <c r="C2167" s="3" t="s">
        <v>9</v>
      </c>
      <c r="D2167" s="3"/>
      <c r="E2167" s="256">
        <v>43738</v>
      </c>
      <c r="F2167" s="61">
        <v>10581796.98</v>
      </c>
      <c r="G2167" s="300">
        <v>6.4999999999999997E-3</v>
      </c>
      <c r="H2167" s="62">
        <v>5731.8</v>
      </c>
      <c r="I2167" s="276">
        <f t="shared" si="722"/>
        <v>10550955.23</v>
      </c>
      <c r="J2167" s="300">
        <v>6.4999999999999997E-3</v>
      </c>
      <c r="K2167" s="61">
        <f t="shared" si="723"/>
        <v>5715.1007495833328</v>
      </c>
      <c r="L2167" s="62">
        <f t="shared" si="711"/>
        <v>-16.7</v>
      </c>
      <c r="M2167" t="s">
        <v>10</v>
      </c>
      <c r="O2167" s="3" t="str">
        <f t="shared" si="724"/>
        <v>E344</v>
      </c>
      <c r="P2167" s="4"/>
      <c r="Q2167" s="245">
        <f t="shared" si="716"/>
        <v>0</v>
      </c>
      <c r="S2167" s="243"/>
      <c r="T2167" s="243"/>
      <c r="V2167" s="243"/>
      <c r="W2167" s="243"/>
      <c r="Y2167" s="243"/>
    </row>
    <row r="2168" spans="1:25" outlineLevel="2" x14ac:dyDescent="0.25">
      <c r="A2168" s="3" t="s">
        <v>332</v>
      </c>
      <c r="B2168" s="3" t="str">
        <f t="shared" si="721"/>
        <v>E3440 PRD Gen, Whitehorn 2-3 Com-10</v>
      </c>
      <c r="C2168" s="3" t="s">
        <v>9</v>
      </c>
      <c r="D2168" s="3"/>
      <c r="E2168" s="256">
        <v>43769</v>
      </c>
      <c r="F2168" s="61">
        <v>10550351.970000001</v>
      </c>
      <c r="G2168" s="300">
        <v>6.4999999999999997E-3</v>
      </c>
      <c r="H2168" s="62">
        <v>5723.29</v>
      </c>
      <c r="I2168" s="276">
        <f t="shared" si="722"/>
        <v>10550955.23</v>
      </c>
      <c r="J2168" s="300">
        <v>6.4999999999999997E-3</v>
      </c>
      <c r="K2168" s="61">
        <f t="shared" si="723"/>
        <v>5715.1007495833328</v>
      </c>
      <c r="L2168" s="62">
        <f t="shared" si="711"/>
        <v>-8.19</v>
      </c>
      <c r="M2168" t="s">
        <v>10</v>
      </c>
      <c r="O2168" s="3" t="str">
        <f t="shared" si="724"/>
        <v>E344</v>
      </c>
      <c r="P2168" s="4"/>
      <c r="Q2168" s="245">
        <f t="shared" si="716"/>
        <v>0</v>
      </c>
      <c r="S2168" s="243"/>
      <c r="T2168" s="243"/>
      <c r="V2168" s="243"/>
      <c r="W2168" s="243"/>
      <c r="Y2168" s="243"/>
    </row>
    <row r="2169" spans="1:25" outlineLevel="2" x14ac:dyDescent="0.25">
      <c r="A2169" s="3" t="s">
        <v>332</v>
      </c>
      <c r="B2169" s="3" t="str">
        <f t="shared" si="721"/>
        <v>E3440 PRD Gen, Whitehorn 2-3 Com-11</v>
      </c>
      <c r="C2169" s="3" t="s">
        <v>9</v>
      </c>
      <c r="D2169" s="3"/>
      <c r="E2169" s="256">
        <v>43799</v>
      </c>
      <c r="F2169" s="61">
        <v>10550955.23</v>
      </c>
      <c r="G2169" s="300">
        <v>6.4999999999999997E-3</v>
      </c>
      <c r="H2169" s="62">
        <v>5714.9400000000005</v>
      </c>
      <c r="I2169" s="276">
        <f t="shared" si="722"/>
        <v>10550955.23</v>
      </c>
      <c r="J2169" s="300">
        <v>6.4999999999999997E-3</v>
      </c>
      <c r="K2169" s="61">
        <f t="shared" si="723"/>
        <v>5715.1007495833328</v>
      </c>
      <c r="L2169" s="62">
        <f t="shared" si="711"/>
        <v>0.16</v>
      </c>
      <c r="M2169" t="s">
        <v>10</v>
      </c>
      <c r="O2169" s="3" t="str">
        <f t="shared" si="724"/>
        <v>E344</v>
      </c>
      <c r="P2169" s="4"/>
      <c r="Q2169" s="245">
        <f t="shared" si="716"/>
        <v>0</v>
      </c>
      <c r="S2169" s="243"/>
      <c r="T2169" s="243"/>
      <c r="V2169" s="243"/>
      <c r="W2169" s="243"/>
      <c r="Y2169" s="243"/>
    </row>
    <row r="2170" spans="1:25" outlineLevel="2" x14ac:dyDescent="0.25">
      <c r="A2170" s="3" t="s">
        <v>332</v>
      </c>
      <c r="B2170" s="3" t="str">
        <f t="shared" si="721"/>
        <v>E3440 PRD Gen, Whitehorn 2-3 Com-12</v>
      </c>
      <c r="C2170" s="3" t="s">
        <v>9</v>
      </c>
      <c r="D2170" s="3"/>
      <c r="E2170" s="256">
        <v>43830</v>
      </c>
      <c r="F2170" s="61">
        <v>10550955.23</v>
      </c>
      <c r="G2170" s="300">
        <v>6.4999999999999997E-3</v>
      </c>
      <c r="H2170" s="62">
        <v>5715.1</v>
      </c>
      <c r="I2170" s="276">
        <f t="shared" si="722"/>
        <v>10550955.23</v>
      </c>
      <c r="J2170" s="300">
        <v>6.4999999999999997E-3</v>
      </c>
      <c r="K2170" s="61">
        <f t="shared" si="723"/>
        <v>5715.1007495833328</v>
      </c>
      <c r="L2170" s="62">
        <f t="shared" si="711"/>
        <v>0</v>
      </c>
      <c r="M2170" t="s">
        <v>10</v>
      </c>
      <c r="O2170" s="3" t="str">
        <f t="shared" si="724"/>
        <v>E344</v>
      </c>
      <c r="P2170" s="4"/>
      <c r="Q2170" s="245">
        <f t="shared" si="716"/>
        <v>0</v>
      </c>
      <c r="S2170" s="243"/>
      <c r="T2170" s="243"/>
      <c r="V2170" s="243"/>
      <c r="W2170" s="243"/>
      <c r="Y2170" s="243"/>
    </row>
    <row r="2171" spans="1:25" outlineLevel="2" x14ac:dyDescent="0.25">
      <c r="A2171" s="3" t="s">
        <v>332</v>
      </c>
      <c r="B2171" s="3" t="str">
        <f t="shared" si="721"/>
        <v>E3440 PRD Gen, Whitehorn 2-3 Com-1</v>
      </c>
      <c r="C2171" s="3" t="s">
        <v>9</v>
      </c>
      <c r="D2171" s="3"/>
      <c r="E2171" s="256">
        <v>43861</v>
      </c>
      <c r="F2171" s="61">
        <v>10550955.23</v>
      </c>
      <c r="G2171" s="300">
        <v>6.4999999999999997E-3</v>
      </c>
      <c r="H2171" s="62">
        <v>5715.1</v>
      </c>
      <c r="I2171" s="276">
        <f t="shared" si="722"/>
        <v>10550955.23</v>
      </c>
      <c r="J2171" s="300">
        <v>6.4999999999999997E-3</v>
      </c>
      <c r="K2171" s="61">
        <f t="shared" si="723"/>
        <v>5715.1007495833328</v>
      </c>
      <c r="L2171" s="62">
        <f t="shared" si="711"/>
        <v>0</v>
      </c>
      <c r="M2171" t="s">
        <v>10</v>
      </c>
      <c r="O2171" s="3" t="str">
        <f t="shared" si="724"/>
        <v>E344</v>
      </c>
      <c r="P2171" s="4"/>
      <c r="Q2171" s="245">
        <f t="shared" si="716"/>
        <v>0</v>
      </c>
      <c r="S2171" s="243"/>
      <c r="T2171" s="243"/>
      <c r="V2171" s="243"/>
      <c r="W2171" s="243"/>
      <c r="Y2171" s="243"/>
    </row>
    <row r="2172" spans="1:25" outlineLevel="2" x14ac:dyDescent="0.25">
      <c r="A2172" s="3" t="s">
        <v>332</v>
      </c>
      <c r="B2172" s="3" t="str">
        <f t="shared" si="721"/>
        <v>E3440 PRD Gen, Whitehorn 2-3 Com-2</v>
      </c>
      <c r="C2172" s="3" t="s">
        <v>9</v>
      </c>
      <c r="D2172" s="3"/>
      <c r="E2172" s="256">
        <v>43889</v>
      </c>
      <c r="F2172" s="61">
        <v>10550955.23</v>
      </c>
      <c r="G2172" s="300">
        <v>6.4999999999999997E-3</v>
      </c>
      <c r="H2172" s="62">
        <v>5715.1</v>
      </c>
      <c r="I2172" s="276">
        <f t="shared" si="722"/>
        <v>10550955.23</v>
      </c>
      <c r="J2172" s="300">
        <v>6.4999999999999997E-3</v>
      </c>
      <c r="K2172" s="61">
        <f t="shared" si="723"/>
        <v>5715.1007495833328</v>
      </c>
      <c r="L2172" s="62">
        <f t="shared" si="711"/>
        <v>0</v>
      </c>
      <c r="M2172" t="s">
        <v>10</v>
      </c>
      <c r="O2172" s="3" t="str">
        <f t="shared" si="724"/>
        <v>E344</v>
      </c>
      <c r="P2172" s="4"/>
      <c r="Q2172" s="245">
        <f t="shared" si="716"/>
        <v>0</v>
      </c>
      <c r="S2172" s="243"/>
      <c r="T2172" s="243"/>
      <c r="V2172" s="243"/>
      <c r="W2172" s="243"/>
      <c r="Y2172" s="243"/>
    </row>
    <row r="2173" spans="1:25" outlineLevel="2" x14ac:dyDescent="0.25">
      <c r="A2173" s="3" t="s">
        <v>332</v>
      </c>
      <c r="B2173" s="3" t="str">
        <f t="shared" si="721"/>
        <v>E3440 PRD Gen, Whitehorn 2-3 Com-3</v>
      </c>
      <c r="C2173" s="3" t="s">
        <v>9</v>
      </c>
      <c r="D2173" s="3"/>
      <c r="E2173" s="256">
        <v>43921</v>
      </c>
      <c r="F2173" s="61">
        <v>10611198.18</v>
      </c>
      <c r="G2173" s="300">
        <v>6.4999999999999997E-3</v>
      </c>
      <c r="H2173" s="62">
        <v>5731.42</v>
      </c>
      <c r="I2173" s="276">
        <f t="shared" si="722"/>
        <v>10550955.23</v>
      </c>
      <c r="J2173" s="300">
        <v>6.4999999999999997E-3</v>
      </c>
      <c r="K2173" s="61">
        <f t="shared" si="723"/>
        <v>5715.1007495833328</v>
      </c>
      <c r="L2173" s="62">
        <f t="shared" si="711"/>
        <v>-16.32</v>
      </c>
      <c r="M2173" t="s">
        <v>10</v>
      </c>
      <c r="O2173" s="3" t="str">
        <f t="shared" si="724"/>
        <v>E344</v>
      </c>
      <c r="P2173" s="4"/>
      <c r="Q2173" s="245">
        <f t="shared" si="716"/>
        <v>0</v>
      </c>
      <c r="S2173" s="243"/>
      <c r="T2173" s="243"/>
      <c r="V2173" s="243"/>
      <c r="W2173" s="243"/>
      <c r="Y2173" s="243"/>
    </row>
    <row r="2174" spans="1:25" outlineLevel="2" x14ac:dyDescent="0.25">
      <c r="A2174" s="3" t="s">
        <v>332</v>
      </c>
      <c r="B2174" s="3" t="str">
        <f t="shared" si="721"/>
        <v>E3440 PRD Gen, Whitehorn 2-3 Com-4</v>
      </c>
      <c r="C2174" s="3" t="s">
        <v>9</v>
      </c>
      <c r="D2174" s="3"/>
      <c r="E2174" s="256">
        <v>43951</v>
      </c>
      <c r="F2174" s="61">
        <v>10550955.23</v>
      </c>
      <c r="G2174" s="300">
        <v>6.4999999999999997E-3</v>
      </c>
      <c r="H2174" s="62">
        <v>5731.42</v>
      </c>
      <c r="I2174" s="276">
        <f t="shared" si="722"/>
        <v>10550955.23</v>
      </c>
      <c r="J2174" s="300">
        <v>6.4999999999999997E-3</v>
      </c>
      <c r="K2174" s="61">
        <f t="shared" si="723"/>
        <v>5715.1007495833328</v>
      </c>
      <c r="L2174" s="62">
        <f t="shared" si="711"/>
        <v>-16.32</v>
      </c>
      <c r="M2174" t="s">
        <v>10</v>
      </c>
      <c r="O2174" s="3" t="str">
        <f t="shared" si="724"/>
        <v>E344</v>
      </c>
      <c r="P2174" s="4"/>
      <c r="Q2174" s="245">
        <f t="shared" si="716"/>
        <v>0</v>
      </c>
      <c r="S2174" s="243"/>
      <c r="T2174" s="243"/>
      <c r="V2174" s="243"/>
      <c r="W2174" s="243"/>
      <c r="Y2174" s="243"/>
    </row>
    <row r="2175" spans="1:25" outlineLevel="2" x14ac:dyDescent="0.25">
      <c r="A2175" s="3" t="s">
        <v>332</v>
      </c>
      <c r="B2175" s="3" t="str">
        <f t="shared" si="721"/>
        <v>E3440 PRD Gen, Whitehorn 2-3 Com-5</v>
      </c>
      <c r="C2175" s="3" t="s">
        <v>9</v>
      </c>
      <c r="D2175" s="3"/>
      <c r="E2175" s="256">
        <v>43982</v>
      </c>
      <c r="F2175" s="61">
        <v>10550955.23</v>
      </c>
      <c r="G2175" s="300">
        <v>6.4999999999999997E-3</v>
      </c>
      <c r="H2175" s="62">
        <v>5715.1</v>
      </c>
      <c r="I2175" s="276">
        <f t="shared" si="722"/>
        <v>10550955.23</v>
      </c>
      <c r="J2175" s="300">
        <v>6.4999999999999997E-3</v>
      </c>
      <c r="K2175" s="61">
        <f t="shared" si="723"/>
        <v>5715.1007495833328</v>
      </c>
      <c r="L2175" s="62">
        <f t="shared" si="711"/>
        <v>0</v>
      </c>
      <c r="M2175" t="s">
        <v>10</v>
      </c>
      <c r="O2175" s="3" t="str">
        <f t="shared" si="724"/>
        <v>E344</v>
      </c>
      <c r="P2175" s="4"/>
      <c r="Q2175" s="245">
        <f t="shared" si="716"/>
        <v>0</v>
      </c>
      <c r="S2175" s="243"/>
      <c r="T2175" s="243"/>
      <c r="V2175" s="243"/>
      <c r="W2175" s="243"/>
      <c r="Y2175" s="243"/>
    </row>
    <row r="2176" spans="1:25" outlineLevel="2" x14ac:dyDescent="0.25">
      <c r="A2176" s="3" t="s">
        <v>332</v>
      </c>
      <c r="B2176" s="3" t="str">
        <f t="shared" si="721"/>
        <v>E3440 PRD Gen, Whitehorn 2-3 Com-6</v>
      </c>
      <c r="C2176" s="3" t="s">
        <v>9</v>
      </c>
      <c r="D2176" s="3"/>
      <c r="E2176" s="256">
        <v>44012</v>
      </c>
      <c r="F2176" s="61">
        <v>10550955.23</v>
      </c>
      <c r="G2176" s="300">
        <v>6.4999999999999997E-3</v>
      </c>
      <c r="H2176" s="62">
        <v>5715.1</v>
      </c>
      <c r="I2176" s="276">
        <f t="shared" si="722"/>
        <v>10550955.23</v>
      </c>
      <c r="J2176" s="300">
        <v>6.4999999999999997E-3</v>
      </c>
      <c r="K2176" s="61">
        <f t="shared" si="723"/>
        <v>5715.1007495833328</v>
      </c>
      <c r="L2176" s="62">
        <f t="shared" si="711"/>
        <v>0</v>
      </c>
      <c r="M2176" t="s">
        <v>10</v>
      </c>
      <c r="O2176" s="3" t="str">
        <f t="shared" si="724"/>
        <v>E344</v>
      </c>
      <c r="P2176" s="4"/>
      <c r="Q2176" s="245">
        <f t="shared" si="716"/>
        <v>10550955.23</v>
      </c>
      <c r="S2176" s="243">
        <f>AVERAGE(F2165:F2176)-F2176</f>
        <v>13339.159166669473</v>
      </c>
      <c r="T2176" s="243">
        <f>AVERAGE(I2165:I2176)-I2176</f>
        <v>0</v>
      </c>
      <c r="V2176" s="243"/>
      <c r="W2176" s="243"/>
      <c r="Y2176" s="243"/>
    </row>
    <row r="2177" spans="1:25" ht="15.75" outlineLevel="1" thickBot="1" x14ac:dyDescent="0.3">
      <c r="A2177" s="5" t="s">
        <v>333</v>
      </c>
      <c r="C2177" s="14" t="s">
        <v>264</v>
      </c>
      <c r="E2177" s="255" t="s">
        <v>5</v>
      </c>
      <c r="F2177" s="8"/>
      <c r="G2177" s="299"/>
      <c r="H2177" s="264">
        <f>SUBTOTAL(9,H2165:H2176)</f>
        <v>68679.189999999988</v>
      </c>
      <c r="I2177" s="275"/>
      <c r="J2177" s="299"/>
      <c r="K2177" s="25">
        <f>SUBTOTAL(9,K2165:K2176)</f>
        <v>68581.208994999994</v>
      </c>
      <c r="L2177" s="264">
        <f>SUBTOTAL(9,L2165:L2176)</f>
        <v>-97.990000000000009</v>
      </c>
      <c r="O2177" s="3" t="str">
        <f>LEFT(A2177,5)</f>
        <v>E3440</v>
      </c>
      <c r="P2177" s="4">
        <f>-L2177</f>
        <v>97.990000000000009</v>
      </c>
      <c r="Q2177" s="245">
        <f t="shared" si="716"/>
        <v>0</v>
      </c>
      <c r="S2177" s="243"/>
    </row>
    <row r="2178" spans="1:25" ht="15.75" outlineLevel="2" thickTop="1" x14ac:dyDescent="0.25">
      <c r="A2178" s="3" t="s">
        <v>334</v>
      </c>
      <c r="B2178" s="3" t="str">
        <f t="shared" ref="B2178:B2189" si="725">CONCATENATE(A2178,"-",MONTH(E2178))</f>
        <v>E34401 PRD Gen, Hopkins Expansion-7</v>
      </c>
      <c r="C2178" s="3" t="s">
        <v>9</v>
      </c>
      <c r="D2178" s="3"/>
      <c r="E2178" s="256">
        <v>43676</v>
      </c>
      <c r="F2178" s="61">
        <v>10962240.91</v>
      </c>
      <c r="G2178" s="300">
        <v>4.8799999999999996E-2</v>
      </c>
      <c r="H2178" s="62">
        <v>44579.78</v>
      </c>
      <c r="I2178" s="276">
        <f t="shared" ref="I2178:I2189" si="726">VLOOKUP(CONCATENATE(A2178,"-6"),$B$8:$F$2996,5,FALSE)</f>
        <v>10903410.76</v>
      </c>
      <c r="J2178" s="300">
        <v>4.8799999999999996E-2</v>
      </c>
      <c r="K2178" s="59">
        <f t="shared" ref="K2178:K2189" si="727">I2178*J2178/12</f>
        <v>44340.537090666658</v>
      </c>
      <c r="L2178" s="62">
        <f t="shared" si="711"/>
        <v>-239.24</v>
      </c>
      <c r="M2178" t="s">
        <v>10</v>
      </c>
      <c r="O2178" s="3" t="str">
        <f t="shared" ref="O2178:O2189" si="728">LEFT(A2178,4)</f>
        <v>E344</v>
      </c>
      <c r="P2178" s="4"/>
      <c r="Q2178" s="245">
        <f t="shared" si="716"/>
        <v>0</v>
      </c>
      <c r="S2178" s="243"/>
      <c r="T2178" s="243"/>
      <c r="V2178" s="243"/>
      <c r="W2178" s="243"/>
      <c r="Y2178" s="243"/>
    </row>
    <row r="2179" spans="1:25" outlineLevel="2" x14ac:dyDescent="0.25">
      <c r="A2179" s="3" t="s">
        <v>334</v>
      </c>
      <c r="B2179" s="3" t="str">
        <f t="shared" si="725"/>
        <v>E34401 PRD Gen, Hopkins Expansion-8</v>
      </c>
      <c r="C2179" s="3" t="s">
        <v>9</v>
      </c>
      <c r="D2179" s="3"/>
      <c r="E2179" s="256">
        <v>43708</v>
      </c>
      <c r="F2179" s="61">
        <v>10903410.76</v>
      </c>
      <c r="G2179" s="300">
        <v>4.8799999999999996E-2</v>
      </c>
      <c r="H2179" s="62">
        <v>44460.160000000003</v>
      </c>
      <c r="I2179" s="276">
        <f t="shared" si="726"/>
        <v>10903410.76</v>
      </c>
      <c r="J2179" s="300">
        <v>4.8799999999999996E-2</v>
      </c>
      <c r="K2179" s="61">
        <f t="shared" si="727"/>
        <v>44340.537090666658</v>
      </c>
      <c r="L2179" s="62">
        <f t="shared" si="711"/>
        <v>-119.62</v>
      </c>
      <c r="M2179" t="s">
        <v>10</v>
      </c>
      <c r="O2179" s="3" t="str">
        <f t="shared" si="728"/>
        <v>E344</v>
      </c>
      <c r="P2179" s="4"/>
      <c r="Q2179" s="245">
        <f t="shared" si="716"/>
        <v>0</v>
      </c>
      <c r="S2179" s="243"/>
      <c r="T2179" s="243"/>
      <c r="V2179" s="243"/>
      <c r="W2179" s="243"/>
      <c r="Y2179" s="243"/>
    </row>
    <row r="2180" spans="1:25" outlineLevel="2" x14ac:dyDescent="0.25">
      <c r="A2180" s="3" t="s">
        <v>334</v>
      </c>
      <c r="B2180" s="3" t="str">
        <f t="shared" si="725"/>
        <v>E34401 PRD Gen, Hopkins Expansion-9</v>
      </c>
      <c r="C2180" s="3" t="s">
        <v>9</v>
      </c>
      <c r="D2180" s="3"/>
      <c r="E2180" s="256">
        <v>43738</v>
      </c>
      <c r="F2180" s="61">
        <v>10903410.76</v>
      </c>
      <c r="G2180" s="300">
        <v>4.8799999999999996E-2</v>
      </c>
      <c r="H2180" s="62">
        <v>44340.54</v>
      </c>
      <c r="I2180" s="276">
        <f t="shared" si="726"/>
        <v>10903410.76</v>
      </c>
      <c r="J2180" s="300">
        <v>4.8799999999999996E-2</v>
      </c>
      <c r="K2180" s="61">
        <f t="shared" si="727"/>
        <v>44340.537090666658</v>
      </c>
      <c r="L2180" s="62">
        <f t="shared" si="711"/>
        <v>0</v>
      </c>
      <c r="M2180" t="s">
        <v>10</v>
      </c>
      <c r="O2180" s="3" t="str">
        <f t="shared" si="728"/>
        <v>E344</v>
      </c>
      <c r="P2180" s="4"/>
      <c r="Q2180" s="245">
        <f t="shared" si="716"/>
        <v>0</v>
      </c>
      <c r="S2180" s="243"/>
      <c r="T2180" s="243"/>
      <c r="V2180" s="243"/>
      <c r="W2180" s="243"/>
      <c r="Y2180" s="243"/>
    </row>
    <row r="2181" spans="1:25" outlineLevel="2" x14ac:dyDescent="0.25">
      <c r="A2181" s="3" t="s">
        <v>334</v>
      </c>
      <c r="B2181" s="3" t="str">
        <f t="shared" si="725"/>
        <v>E34401 PRD Gen, Hopkins Expansion-10</v>
      </c>
      <c r="C2181" s="3" t="s">
        <v>9</v>
      </c>
      <c r="D2181" s="3"/>
      <c r="E2181" s="256">
        <v>43769</v>
      </c>
      <c r="F2181" s="61">
        <v>10903410.76</v>
      </c>
      <c r="G2181" s="300">
        <v>4.8799999999999996E-2</v>
      </c>
      <c r="H2181" s="62">
        <v>44340.54</v>
      </c>
      <c r="I2181" s="276">
        <f t="shared" si="726"/>
        <v>10903410.76</v>
      </c>
      <c r="J2181" s="300">
        <v>4.8799999999999996E-2</v>
      </c>
      <c r="K2181" s="61">
        <f t="shared" si="727"/>
        <v>44340.537090666658</v>
      </c>
      <c r="L2181" s="62">
        <f t="shared" si="711"/>
        <v>0</v>
      </c>
      <c r="M2181" t="s">
        <v>10</v>
      </c>
      <c r="O2181" s="3" t="str">
        <f t="shared" si="728"/>
        <v>E344</v>
      </c>
      <c r="P2181" s="4"/>
      <c r="Q2181" s="245">
        <f t="shared" si="716"/>
        <v>0</v>
      </c>
      <c r="S2181" s="243"/>
      <c r="T2181" s="243"/>
      <c r="V2181" s="243"/>
      <c r="W2181" s="243"/>
      <c r="Y2181" s="243"/>
    </row>
    <row r="2182" spans="1:25" outlineLevel="2" x14ac:dyDescent="0.25">
      <c r="A2182" s="3" t="s">
        <v>334</v>
      </c>
      <c r="B2182" s="3" t="str">
        <f t="shared" si="725"/>
        <v>E34401 PRD Gen, Hopkins Expansion-11</v>
      </c>
      <c r="C2182" s="3" t="s">
        <v>9</v>
      </c>
      <c r="D2182" s="3"/>
      <c r="E2182" s="256">
        <v>43799</v>
      </c>
      <c r="F2182" s="61">
        <v>10903410.76</v>
      </c>
      <c r="G2182" s="300">
        <v>4.8799999999999996E-2</v>
      </c>
      <c r="H2182" s="62">
        <v>44340.54</v>
      </c>
      <c r="I2182" s="276">
        <f t="shared" si="726"/>
        <v>10903410.76</v>
      </c>
      <c r="J2182" s="300">
        <v>4.8799999999999996E-2</v>
      </c>
      <c r="K2182" s="61">
        <f t="shared" si="727"/>
        <v>44340.537090666658</v>
      </c>
      <c r="L2182" s="62">
        <f t="shared" si="711"/>
        <v>0</v>
      </c>
      <c r="M2182" t="s">
        <v>10</v>
      </c>
      <c r="O2182" s="3" t="str">
        <f t="shared" si="728"/>
        <v>E344</v>
      </c>
      <c r="P2182" s="4"/>
      <c r="Q2182" s="245">
        <f t="shared" si="716"/>
        <v>0</v>
      </c>
      <c r="S2182" s="243"/>
      <c r="T2182" s="243"/>
      <c r="V2182" s="243"/>
      <c r="W2182" s="243"/>
      <c r="Y2182" s="243"/>
    </row>
    <row r="2183" spans="1:25" outlineLevel="2" x14ac:dyDescent="0.25">
      <c r="A2183" s="3" t="s">
        <v>334</v>
      </c>
      <c r="B2183" s="3" t="str">
        <f t="shared" si="725"/>
        <v>E34401 PRD Gen, Hopkins Expansion-12</v>
      </c>
      <c r="C2183" s="3" t="s">
        <v>9</v>
      </c>
      <c r="D2183" s="3"/>
      <c r="E2183" s="256">
        <v>43830</v>
      </c>
      <c r="F2183" s="61">
        <v>10903410.76</v>
      </c>
      <c r="G2183" s="300">
        <v>4.8799999999999996E-2</v>
      </c>
      <c r="H2183" s="62">
        <v>44340.54</v>
      </c>
      <c r="I2183" s="276">
        <f t="shared" si="726"/>
        <v>10903410.76</v>
      </c>
      <c r="J2183" s="300">
        <v>4.8799999999999996E-2</v>
      </c>
      <c r="K2183" s="61">
        <f t="shared" si="727"/>
        <v>44340.537090666658</v>
      </c>
      <c r="L2183" s="62">
        <f t="shared" si="711"/>
        <v>0</v>
      </c>
      <c r="M2183" t="s">
        <v>10</v>
      </c>
      <c r="O2183" s="3" t="str">
        <f t="shared" si="728"/>
        <v>E344</v>
      </c>
      <c r="P2183" s="4"/>
      <c r="Q2183" s="245">
        <f t="shared" si="716"/>
        <v>0</v>
      </c>
      <c r="S2183" s="243"/>
      <c r="T2183" s="243"/>
      <c r="V2183" s="243"/>
      <c r="W2183" s="243"/>
      <c r="Y2183" s="243"/>
    </row>
    <row r="2184" spans="1:25" outlineLevel="2" x14ac:dyDescent="0.25">
      <c r="A2184" s="3" t="s">
        <v>334</v>
      </c>
      <c r="B2184" s="3" t="str">
        <f t="shared" si="725"/>
        <v>E34401 PRD Gen, Hopkins Expansion-1</v>
      </c>
      <c r="C2184" s="3" t="s">
        <v>9</v>
      </c>
      <c r="D2184" s="3"/>
      <c r="E2184" s="256">
        <v>43861</v>
      </c>
      <c r="F2184" s="61">
        <v>10903410.76</v>
      </c>
      <c r="G2184" s="300">
        <v>4.8799999999999996E-2</v>
      </c>
      <c r="H2184" s="62">
        <v>44340.54</v>
      </c>
      <c r="I2184" s="276">
        <f t="shared" si="726"/>
        <v>10903410.76</v>
      </c>
      <c r="J2184" s="300">
        <v>4.8799999999999996E-2</v>
      </c>
      <c r="K2184" s="61">
        <f t="shared" si="727"/>
        <v>44340.537090666658</v>
      </c>
      <c r="L2184" s="62">
        <f t="shared" si="711"/>
        <v>0</v>
      </c>
      <c r="M2184" t="s">
        <v>10</v>
      </c>
      <c r="O2184" s="3" t="str">
        <f t="shared" si="728"/>
        <v>E344</v>
      </c>
      <c r="P2184" s="4"/>
      <c r="Q2184" s="245">
        <f t="shared" si="716"/>
        <v>0</v>
      </c>
      <c r="S2184" s="243"/>
      <c r="T2184" s="243"/>
      <c r="V2184" s="243"/>
      <c r="W2184" s="243"/>
      <c r="Y2184" s="243"/>
    </row>
    <row r="2185" spans="1:25" outlineLevel="2" x14ac:dyDescent="0.25">
      <c r="A2185" s="3" t="s">
        <v>334</v>
      </c>
      <c r="B2185" s="3" t="str">
        <f t="shared" si="725"/>
        <v>E34401 PRD Gen, Hopkins Expansion-2</v>
      </c>
      <c r="C2185" s="3" t="s">
        <v>9</v>
      </c>
      <c r="D2185" s="3"/>
      <c r="E2185" s="256">
        <v>43889</v>
      </c>
      <c r="F2185" s="61">
        <v>10903410.76</v>
      </c>
      <c r="G2185" s="300">
        <v>4.8799999999999996E-2</v>
      </c>
      <c r="H2185" s="62">
        <v>44340.54</v>
      </c>
      <c r="I2185" s="276">
        <f t="shared" si="726"/>
        <v>10903410.76</v>
      </c>
      <c r="J2185" s="300">
        <v>4.8799999999999996E-2</v>
      </c>
      <c r="K2185" s="61">
        <f t="shared" si="727"/>
        <v>44340.537090666658</v>
      </c>
      <c r="L2185" s="62">
        <f t="shared" si="711"/>
        <v>0</v>
      </c>
      <c r="M2185" t="s">
        <v>10</v>
      </c>
      <c r="O2185" s="3" t="str">
        <f t="shared" si="728"/>
        <v>E344</v>
      </c>
      <c r="P2185" s="4"/>
      <c r="Q2185" s="245">
        <f t="shared" si="716"/>
        <v>0</v>
      </c>
      <c r="S2185" s="243"/>
      <c r="T2185" s="243"/>
      <c r="V2185" s="243"/>
      <c r="W2185" s="243"/>
      <c r="Y2185" s="243"/>
    </row>
    <row r="2186" spans="1:25" outlineLevel="2" x14ac:dyDescent="0.25">
      <c r="A2186" s="3" t="s">
        <v>334</v>
      </c>
      <c r="B2186" s="3" t="str">
        <f t="shared" si="725"/>
        <v>E34401 PRD Gen, Hopkins Expansion-3</v>
      </c>
      <c r="C2186" s="3" t="s">
        <v>9</v>
      </c>
      <c r="D2186" s="3"/>
      <c r="E2186" s="256">
        <v>43921</v>
      </c>
      <c r="F2186" s="61">
        <v>10903410.76</v>
      </c>
      <c r="G2186" s="300">
        <v>4.8799999999999996E-2</v>
      </c>
      <c r="H2186" s="62">
        <v>44340.54</v>
      </c>
      <c r="I2186" s="276">
        <f t="shared" si="726"/>
        <v>10903410.76</v>
      </c>
      <c r="J2186" s="300">
        <v>4.8799999999999996E-2</v>
      </c>
      <c r="K2186" s="61">
        <f t="shared" si="727"/>
        <v>44340.537090666658</v>
      </c>
      <c r="L2186" s="62">
        <f t="shared" si="711"/>
        <v>0</v>
      </c>
      <c r="M2186" t="s">
        <v>10</v>
      </c>
      <c r="O2186" s="3" t="str">
        <f t="shared" si="728"/>
        <v>E344</v>
      </c>
      <c r="P2186" s="4"/>
      <c r="Q2186" s="245">
        <f t="shared" si="716"/>
        <v>0</v>
      </c>
      <c r="S2186" s="243"/>
      <c r="T2186" s="243"/>
      <c r="V2186" s="243"/>
      <c r="W2186" s="243"/>
      <c r="Y2186" s="243"/>
    </row>
    <row r="2187" spans="1:25" outlineLevel="2" x14ac:dyDescent="0.25">
      <c r="A2187" s="3" t="s">
        <v>334</v>
      </c>
      <c r="B2187" s="3" t="str">
        <f t="shared" si="725"/>
        <v>E34401 PRD Gen, Hopkins Expansion-4</v>
      </c>
      <c r="C2187" s="3" t="s">
        <v>9</v>
      </c>
      <c r="D2187" s="3"/>
      <c r="E2187" s="256">
        <v>43951</v>
      </c>
      <c r="F2187" s="61">
        <v>10903410.76</v>
      </c>
      <c r="G2187" s="300">
        <v>4.8799999999999996E-2</v>
      </c>
      <c r="H2187" s="62">
        <v>44340.54</v>
      </c>
      <c r="I2187" s="276">
        <f t="shared" si="726"/>
        <v>10903410.76</v>
      </c>
      <c r="J2187" s="300">
        <v>4.8799999999999996E-2</v>
      </c>
      <c r="K2187" s="61">
        <f t="shared" si="727"/>
        <v>44340.537090666658</v>
      </c>
      <c r="L2187" s="62">
        <f t="shared" si="711"/>
        <v>0</v>
      </c>
      <c r="M2187" t="s">
        <v>10</v>
      </c>
      <c r="O2187" s="3" t="str">
        <f t="shared" si="728"/>
        <v>E344</v>
      </c>
      <c r="P2187" s="4"/>
      <c r="Q2187" s="245">
        <f t="shared" si="716"/>
        <v>0</v>
      </c>
      <c r="S2187" s="243"/>
      <c r="T2187" s="243"/>
      <c r="V2187" s="243"/>
      <c r="W2187" s="243"/>
      <c r="Y2187" s="243"/>
    </row>
    <row r="2188" spans="1:25" outlineLevel="2" x14ac:dyDescent="0.25">
      <c r="A2188" s="3" t="s">
        <v>334</v>
      </c>
      <c r="B2188" s="3" t="str">
        <f t="shared" si="725"/>
        <v>E34401 PRD Gen, Hopkins Expansion-5</v>
      </c>
      <c r="C2188" s="3" t="s">
        <v>9</v>
      </c>
      <c r="D2188" s="3"/>
      <c r="E2188" s="256">
        <v>43982</v>
      </c>
      <c r="F2188" s="61">
        <v>10903410.76</v>
      </c>
      <c r="G2188" s="300">
        <v>4.8799999999999996E-2</v>
      </c>
      <c r="H2188" s="62">
        <v>44340.54</v>
      </c>
      <c r="I2188" s="276">
        <f t="shared" si="726"/>
        <v>10903410.76</v>
      </c>
      <c r="J2188" s="300">
        <v>4.8799999999999996E-2</v>
      </c>
      <c r="K2188" s="61">
        <f t="shared" si="727"/>
        <v>44340.537090666658</v>
      </c>
      <c r="L2188" s="62">
        <f t="shared" si="711"/>
        <v>0</v>
      </c>
      <c r="M2188" t="s">
        <v>10</v>
      </c>
      <c r="O2188" s="3" t="str">
        <f t="shared" si="728"/>
        <v>E344</v>
      </c>
      <c r="P2188" s="4"/>
      <c r="Q2188" s="245">
        <f t="shared" si="716"/>
        <v>0</v>
      </c>
      <c r="S2188" s="243"/>
      <c r="T2188" s="243"/>
      <c r="V2188" s="243"/>
      <c r="W2188" s="243"/>
      <c r="Y2188" s="243"/>
    </row>
    <row r="2189" spans="1:25" outlineLevel="2" x14ac:dyDescent="0.25">
      <c r="A2189" s="3" t="s">
        <v>334</v>
      </c>
      <c r="B2189" s="3" t="str">
        <f t="shared" si="725"/>
        <v>E34401 PRD Gen, Hopkins Expansion-6</v>
      </c>
      <c r="C2189" s="3" t="s">
        <v>9</v>
      </c>
      <c r="D2189" s="3"/>
      <c r="E2189" s="256">
        <v>44012</v>
      </c>
      <c r="F2189" s="61">
        <v>10903410.76</v>
      </c>
      <c r="G2189" s="300">
        <v>4.8799999999999996E-2</v>
      </c>
      <c r="H2189" s="62">
        <v>44340.54</v>
      </c>
      <c r="I2189" s="276">
        <f t="shared" si="726"/>
        <v>10903410.76</v>
      </c>
      <c r="J2189" s="300">
        <v>4.8799999999999996E-2</v>
      </c>
      <c r="K2189" s="61">
        <f t="shared" si="727"/>
        <v>44340.537090666658</v>
      </c>
      <c r="L2189" s="62">
        <f t="shared" si="711"/>
        <v>0</v>
      </c>
      <c r="M2189" t="s">
        <v>10</v>
      </c>
      <c r="O2189" s="3" t="str">
        <f t="shared" si="728"/>
        <v>E344</v>
      </c>
      <c r="P2189" s="4"/>
      <c r="Q2189" s="245">
        <f t="shared" si="716"/>
        <v>10903410.76</v>
      </c>
      <c r="S2189" s="243">
        <f>AVERAGE(F2178:F2189)-F2189</f>
        <v>4902.5125000029802</v>
      </c>
      <c r="T2189" s="243">
        <f>AVERAGE(I2178:I2189)-I2189</f>
        <v>0</v>
      </c>
      <c r="V2189" s="243"/>
      <c r="W2189" s="243"/>
      <c r="Y2189" s="243"/>
    </row>
    <row r="2190" spans="1:25" ht="15.75" outlineLevel="1" thickBot="1" x14ac:dyDescent="0.3">
      <c r="A2190" s="5" t="s">
        <v>335</v>
      </c>
      <c r="C2190" s="14" t="s">
        <v>264</v>
      </c>
      <c r="E2190" s="255" t="s">
        <v>5</v>
      </c>
      <c r="F2190" s="8"/>
      <c r="G2190" s="299"/>
      <c r="H2190" s="264">
        <f>SUBTOTAL(9,H2178:H2189)</f>
        <v>532445.34</v>
      </c>
      <c r="I2190" s="275"/>
      <c r="J2190" s="299"/>
      <c r="K2190" s="25">
        <f>SUBTOTAL(9,K2178:K2189)</f>
        <v>532086.44508799992</v>
      </c>
      <c r="L2190" s="264">
        <f>SUBTOTAL(9,L2178:L2189)</f>
        <v>-358.86</v>
      </c>
      <c r="O2190" s="3" t="str">
        <f>LEFT(A2190,5)</f>
        <v>E3440</v>
      </c>
      <c r="P2190" s="4">
        <f>-L2190</f>
        <v>358.86</v>
      </c>
      <c r="Q2190" s="245">
        <f t="shared" si="716"/>
        <v>0</v>
      </c>
      <c r="S2190" s="243"/>
    </row>
    <row r="2191" spans="1:25" ht="15.75" outlineLevel="2" thickTop="1" x14ac:dyDescent="0.25">
      <c r="A2191" s="3" t="s">
        <v>336</v>
      </c>
      <c r="B2191" s="3" t="str">
        <f t="shared" ref="B2191:B2202" si="729">CONCATENATE(A2191,"-",MONTH(E2191))</f>
        <v>E34401 PRD Gen, Hopkins Ridge-7</v>
      </c>
      <c r="C2191" s="3" t="s">
        <v>9</v>
      </c>
      <c r="D2191" s="3"/>
      <c r="E2191" s="256">
        <v>43676</v>
      </c>
      <c r="F2191" s="61">
        <v>142960369.91</v>
      </c>
      <c r="G2191" s="300">
        <v>4.8799999999999996E-2</v>
      </c>
      <c r="H2191" s="62">
        <v>467987.05000000005</v>
      </c>
      <c r="I2191" s="276">
        <f t="shared" ref="I2191:I2202" si="730">VLOOKUP(CONCATENATE(A2191,"-6"),$B$8:$F$2996,5,FALSE)</f>
        <v>142896180.63999999</v>
      </c>
      <c r="J2191" s="300">
        <v>4.8799999999999996E-2</v>
      </c>
      <c r="K2191" s="59">
        <f>VLOOKUP(CONCATENATE(A2191,"-6"),B$9:$H$2996,7,0)</f>
        <v>466444.79</v>
      </c>
      <c r="L2191" s="62">
        <f t="shared" si="711"/>
        <v>-1542.26</v>
      </c>
      <c r="M2191" t="s">
        <v>27</v>
      </c>
      <c r="N2191" t="s">
        <v>10</v>
      </c>
      <c r="O2191" s="3" t="str">
        <f t="shared" ref="O2191:O2202" si="731">LEFT(A2191,4)</f>
        <v>E344</v>
      </c>
      <c r="P2191" s="4"/>
      <c r="Q2191" s="245">
        <f t="shared" si="716"/>
        <v>0</v>
      </c>
      <c r="S2191" s="243"/>
      <c r="T2191" s="243"/>
      <c r="V2191" s="243"/>
      <c r="W2191" s="243"/>
      <c r="Y2191" s="243"/>
    </row>
    <row r="2192" spans="1:25" outlineLevel="2" x14ac:dyDescent="0.25">
      <c r="A2192" s="3" t="s">
        <v>336</v>
      </c>
      <c r="B2192" s="3" t="str">
        <f t="shared" si="729"/>
        <v>E34401 PRD Gen, Hopkins Ridge-8</v>
      </c>
      <c r="C2192" s="3" t="s">
        <v>9</v>
      </c>
      <c r="D2192" s="3"/>
      <c r="E2192" s="256">
        <v>43708</v>
      </c>
      <c r="F2192" s="61">
        <v>142861815.31999999</v>
      </c>
      <c r="G2192" s="300">
        <v>4.8799999999999996E-2</v>
      </c>
      <c r="H2192" s="62">
        <v>467686.69</v>
      </c>
      <c r="I2192" s="276">
        <f t="shared" si="730"/>
        <v>142896180.63999999</v>
      </c>
      <c r="J2192" s="300">
        <v>4.8799999999999996E-2</v>
      </c>
      <c r="K2192" s="61">
        <f>VLOOKUP(CONCATENATE(A2192,"-6"),B$9:$H$2996,7,0)</f>
        <v>466444.79</v>
      </c>
      <c r="L2192" s="62">
        <f t="shared" si="711"/>
        <v>-1241.9000000000001</v>
      </c>
      <c r="M2192" t="s">
        <v>27</v>
      </c>
      <c r="N2192" t="s">
        <v>10</v>
      </c>
      <c r="O2192" s="3" t="str">
        <f t="shared" si="731"/>
        <v>E344</v>
      </c>
      <c r="P2192" s="4"/>
      <c r="Q2192" s="245">
        <f t="shared" si="716"/>
        <v>0</v>
      </c>
      <c r="S2192" s="243"/>
      <c r="T2192" s="243"/>
      <c r="V2192" s="243"/>
      <c r="W2192" s="243"/>
      <c r="Y2192" s="243"/>
    </row>
    <row r="2193" spans="1:25" outlineLevel="2" x14ac:dyDescent="0.25">
      <c r="A2193" s="3" t="s">
        <v>336</v>
      </c>
      <c r="B2193" s="3" t="str">
        <f t="shared" si="729"/>
        <v>E34401 PRD Gen, Hopkins Ridge-9</v>
      </c>
      <c r="C2193" s="3" t="s">
        <v>9</v>
      </c>
      <c r="D2193" s="3"/>
      <c r="E2193" s="256">
        <v>43738</v>
      </c>
      <c r="F2193" s="61">
        <v>142864126.62</v>
      </c>
      <c r="G2193" s="300">
        <v>4.8799999999999996E-2</v>
      </c>
      <c r="H2193" s="62">
        <v>467375.1</v>
      </c>
      <c r="I2193" s="276">
        <f t="shared" si="730"/>
        <v>142896180.63999999</v>
      </c>
      <c r="J2193" s="300">
        <v>4.8799999999999996E-2</v>
      </c>
      <c r="K2193" s="61">
        <f>VLOOKUP(CONCATENATE(A2193,"-6"),B$9:$H$2996,7,0)</f>
        <v>466444.79</v>
      </c>
      <c r="L2193" s="62">
        <f t="shared" si="711"/>
        <v>-930.31</v>
      </c>
      <c r="M2193" t="s">
        <v>27</v>
      </c>
      <c r="N2193" t="s">
        <v>10</v>
      </c>
      <c r="O2193" s="3" t="str">
        <f t="shared" si="731"/>
        <v>E344</v>
      </c>
      <c r="P2193" s="4"/>
      <c r="Q2193" s="245">
        <f t="shared" si="716"/>
        <v>0</v>
      </c>
      <c r="S2193" s="243"/>
      <c r="T2193" s="243"/>
      <c r="V2193" s="243"/>
      <c r="W2193" s="243"/>
      <c r="Y2193" s="243"/>
    </row>
    <row r="2194" spans="1:25" outlineLevel="2" x14ac:dyDescent="0.25">
      <c r="A2194" s="3" t="s">
        <v>336</v>
      </c>
      <c r="B2194" s="3" t="str">
        <f t="shared" si="729"/>
        <v>E34401 PRD Gen, Hopkins Ridge-10</v>
      </c>
      <c r="C2194" s="3" t="s">
        <v>9</v>
      </c>
      <c r="D2194" s="3"/>
      <c r="E2194" s="256">
        <v>43769</v>
      </c>
      <c r="F2194" s="61">
        <v>142877786.99000001</v>
      </c>
      <c r="G2194" s="300">
        <v>4.8799999999999996E-2</v>
      </c>
      <c r="H2194" s="62">
        <v>467291.34999999992</v>
      </c>
      <c r="I2194" s="276">
        <f t="shared" si="730"/>
        <v>142896180.63999999</v>
      </c>
      <c r="J2194" s="300">
        <v>4.8799999999999996E-2</v>
      </c>
      <c r="K2194" s="61">
        <f>VLOOKUP(CONCATENATE(A2194,"-6"),B$9:$H$2996,7,0)</f>
        <v>466444.79</v>
      </c>
      <c r="L2194" s="62">
        <f t="shared" si="711"/>
        <v>-846.56</v>
      </c>
      <c r="M2194" t="s">
        <v>27</v>
      </c>
      <c r="N2194" t="s">
        <v>10</v>
      </c>
      <c r="O2194" s="3" t="str">
        <f t="shared" si="731"/>
        <v>E344</v>
      </c>
      <c r="P2194" s="4"/>
      <c r="Q2194" s="245">
        <f t="shared" si="716"/>
        <v>0</v>
      </c>
      <c r="S2194" s="243"/>
      <c r="T2194" s="243"/>
      <c r="V2194" s="243"/>
      <c r="W2194" s="243"/>
      <c r="Y2194" s="243"/>
    </row>
    <row r="2195" spans="1:25" outlineLevel="2" x14ac:dyDescent="0.25">
      <c r="A2195" s="3" t="s">
        <v>336</v>
      </c>
      <c r="B2195" s="3" t="str">
        <f t="shared" si="729"/>
        <v>E34401 PRD Gen, Hopkins Ridge-11</v>
      </c>
      <c r="C2195" s="3" t="s">
        <v>9</v>
      </c>
      <c r="D2195" s="3"/>
      <c r="E2195" s="256">
        <v>43799</v>
      </c>
      <c r="F2195" s="61">
        <v>142879160.27000001</v>
      </c>
      <c r="G2195" s="300">
        <v>4.8799999999999996E-2</v>
      </c>
      <c r="H2195" s="62">
        <v>467205.38</v>
      </c>
      <c r="I2195" s="276">
        <f t="shared" si="730"/>
        <v>142896180.63999999</v>
      </c>
      <c r="J2195" s="300">
        <v>4.8799999999999996E-2</v>
      </c>
      <c r="K2195" s="61">
        <f>VLOOKUP(CONCATENATE(A2195,"-6"),B$9:$H$2996,7,0)</f>
        <v>466444.79</v>
      </c>
      <c r="L2195" s="62">
        <f t="shared" si="711"/>
        <v>-760.59</v>
      </c>
      <c r="M2195" t="s">
        <v>27</v>
      </c>
      <c r="N2195" t="s">
        <v>10</v>
      </c>
      <c r="O2195" s="3" t="str">
        <f t="shared" si="731"/>
        <v>E344</v>
      </c>
      <c r="P2195" s="4"/>
      <c r="Q2195" s="245">
        <f t="shared" si="716"/>
        <v>0</v>
      </c>
      <c r="S2195" s="243"/>
      <c r="T2195" s="243"/>
      <c r="V2195" s="243"/>
      <c r="W2195" s="243"/>
      <c r="Y2195" s="243"/>
    </row>
    <row r="2196" spans="1:25" outlineLevel="2" x14ac:dyDescent="0.25">
      <c r="A2196" s="3" t="s">
        <v>336</v>
      </c>
      <c r="B2196" s="3" t="str">
        <f t="shared" si="729"/>
        <v>E34401 PRD Gen, Hopkins Ridge-12</v>
      </c>
      <c r="C2196" s="3" t="s">
        <v>9</v>
      </c>
      <c r="D2196" s="3"/>
      <c r="E2196" s="256">
        <v>43830</v>
      </c>
      <c r="F2196" s="61">
        <v>142878258.30000001</v>
      </c>
      <c r="G2196" s="300">
        <v>4.8799999999999996E-2</v>
      </c>
      <c r="H2196" s="62">
        <v>467089.42</v>
      </c>
      <c r="I2196" s="276">
        <f t="shared" si="730"/>
        <v>142896180.63999999</v>
      </c>
      <c r="J2196" s="300">
        <v>4.8799999999999996E-2</v>
      </c>
      <c r="K2196" s="61">
        <f>VLOOKUP(CONCATENATE(A2196,"-6"),B$9:$H$2996,7,0)</f>
        <v>466444.79</v>
      </c>
      <c r="L2196" s="62">
        <f t="shared" ref="L2196:L2259" si="732">ROUND(K2196-H2196,2)</f>
        <v>-644.63</v>
      </c>
      <c r="M2196" t="s">
        <v>27</v>
      </c>
      <c r="N2196" t="s">
        <v>10</v>
      </c>
      <c r="O2196" s="3" t="str">
        <f t="shared" si="731"/>
        <v>E344</v>
      </c>
      <c r="P2196" s="4"/>
      <c r="Q2196" s="245">
        <f t="shared" si="716"/>
        <v>0</v>
      </c>
      <c r="S2196" s="243"/>
      <c r="T2196" s="243"/>
      <c r="V2196" s="243"/>
      <c r="W2196" s="243"/>
      <c r="Y2196" s="243"/>
    </row>
    <row r="2197" spans="1:25" outlineLevel="2" x14ac:dyDescent="0.25">
      <c r="A2197" s="3" t="s">
        <v>336</v>
      </c>
      <c r="B2197" s="3" t="str">
        <f t="shared" si="729"/>
        <v>E34401 PRD Gen, Hopkins Ridge-1</v>
      </c>
      <c r="C2197" s="3" t="s">
        <v>9</v>
      </c>
      <c r="D2197" s="3"/>
      <c r="E2197" s="256">
        <v>43861</v>
      </c>
      <c r="F2197" s="61">
        <v>142879591.09</v>
      </c>
      <c r="G2197" s="300">
        <v>4.8799999999999996E-2</v>
      </c>
      <c r="H2197" s="62">
        <v>466973.1</v>
      </c>
      <c r="I2197" s="276">
        <f t="shared" si="730"/>
        <v>142896180.63999999</v>
      </c>
      <c r="J2197" s="300">
        <v>4.8799999999999996E-2</v>
      </c>
      <c r="K2197" s="61">
        <f>VLOOKUP(CONCATENATE(A2197,"-6"),B$9:$H$2996,7,0)</f>
        <v>466444.79</v>
      </c>
      <c r="L2197" s="62">
        <f t="shared" si="732"/>
        <v>-528.30999999999995</v>
      </c>
      <c r="M2197" t="s">
        <v>27</v>
      </c>
      <c r="N2197" t="s">
        <v>10</v>
      </c>
      <c r="O2197" s="3" t="str">
        <f t="shared" si="731"/>
        <v>E344</v>
      </c>
      <c r="P2197" s="4"/>
      <c r="Q2197" s="245">
        <f t="shared" si="716"/>
        <v>0</v>
      </c>
      <c r="S2197" s="243"/>
      <c r="T2197" s="243"/>
      <c r="V2197" s="243"/>
      <c r="W2197" s="243"/>
      <c r="Y2197" s="243"/>
    </row>
    <row r="2198" spans="1:25" outlineLevel="2" x14ac:dyDescent="0.25">
      <c r="A2198" s="3" t="s">
        <v>336</v>
      </c>
      <c r="B2198" s="3" t="str">
        <f t="shared" si="729"/>
        <v>E34401 PRD Gen, Hopkins Ridge-2</v>
      </c>
      <c r="C2198" s="3" t="s">
        <v>9</v>
      </c>
      <c r="D2198" s="3"/>
      <c r="E2198" s="256">
        <v>43889</v>
      </c>
      <c r="F2198" s="61">
        <v>142826999.09999999</v>
      </c>
      <c r="G2198" s="300">
        <v>4.8799999999999996E-2</v>
      </c>
      <c r="H2198" s="62">
        <v>466751.35</v>
      </c>
      <c r="I2198" s="276">
        <f t="shared" si="730"/>
        <v>142896180.63999999</v>
      </c>
      <c r="J2198" s="300">
        <v>4.8799999999999996E-2</v>
      </c>
      <c r="K2198" s="61">
        <f>VLOOKUP(CONCATENATE(A2198,"-6"),B$9:$H$2996,7,0)</f>
        <v>466444.79</v>
      </c>
      <c r="L2198" s="62">
        <f t="shared" si="732"/>
        <v>-306.56</v>
      </c>
      <c r="M2198" t="s">
        <v>27</v>
      </c>
      <c r="N2198" t="s">
        <v>10</v>
      </c>
      <c r="O2198" s="3" t="str">
        <f t="shared" si="731"/>
        <v>E344</v>
      </c>
      <c r="P2198" s="4"/>
      <c r="Q2198" s="245">
        <f t="shared" si="716"/>
        <v>0</v>
      </c>
      <c r="S2198" s="243"/>
      <c r="T2198" s="243"/>
      <c r="V2198" s="243"/>
      <c r="W2198" s="243"/>
      <c r="Y2198" s="243"/>
    </row>
    <row r="2199" spans="1:25" outlineLevel="2" x14ac:dyDescent="0.25">
      <c r="A2199" s="3" t="s">
        <v>336</v>
      </c>
      <c r="B2199" s="3" t="str">
        <f t="shared" si="729"/>
        <v>E34401 PRD Gen, Hopkins Ridge-3</v>
      </c>
      <c r="C2199" s="3" t="s">
        <v>9</v>
      </c>
      <c r="D2199" s="3"/>
      <c r="E2199" s="256">
        <v>43921</v>
      </c>
      <c r="F2199" s="61">
        <v>142819939.22</v>
      </c>
      <c r="G2199" s="300">
        <v>4.8799999999999996E-2</v>
      </c>
      <c r="H2199" s="62">
        <v>466512.16000000003</v>
      </c>
      <c r="I2199" s="276">
        <f t="shared" si="730"/>
        <v>142896180.63999999</v>
      </c>
      <c r="J2199" s="300">
        <v>4.8799999999999996E-2</v>
      </c>
      <c r="K2199" s="61">
        <f>VLOOKUP(CONCATENATE(A2199,"-6"),B$9:$H$2996,7,0)</f>
        <v>466444.79</v>
      </c>
      <c r="L2199" s="62">
        <f t="shared" si="732"/>
        <v>-67.37</v>
      </c>
      <c r="M2199" t="s">
        <v>27</v>
      </c>
      <c r="N2199" t="s">
        <v>10</v>
      </c>
      <c r="O2199" s="3" t="str">
        <f t="shared" si="731"/>
        <v>E344</v>
      </c>
      <c r="P2199" s="4"/>
      <c r="Q2199" s="245">
        <f t="shared" si="716"/>
        <v>0</v>
      </c>
      <c r="S2199" s="243"/>
      <c r="T2199" s="243"/>
      <c r="V2199" s="243"/>
      <c r="W2199" s="243"/>
      <c r="Y2199" s="243"/>
    </row>
    <row r="2200" spans="1:25" outlineLevel="2" x14ac:dyDescent="0.25">
      <c r="A2200" s="3" t="s">
        <v>336</v>
      </c>
      <c r="B2200" s="3" t="str">
        <f t="shared" si="729"/>
        <v>E34401 PRD Gen, Hopkins Ridge-4</v>
      </c>
      <c r="C2200" s="3" t="s">
        <v>9</v>
      </c>
      <c r="D2200" s="3"/>
      <c r="E2200" s="256">
        <v>43951</v>
      </c>
      <c r="F2200" s="61">
        <v>142892095.38999999</v>
      </c>
      <c r="G2200" s="300">
        <v>4.8799999999999996E-2</v>
      </c>
      <c r="H2200" s="62">
        <v>466526.37000000005</v>
      </c>
      <c r="I2200" s="276">
        <f t="shared" si="730"/>
        <v>142896180.63999999</v>
      </c>
      <c r="J2200" s="300">
        <v>4.8799999999999996E-2</v>
      </c>
      <c r="K2200" s="61">
        <f>VLOOKUP(CONCATENATE(A2200,"-6"),B$9:$H$2996,7,0)</f>
        <v>466444.79</v>
      </c>
      <c r="L2200" s="62">
        <f t="shared" si="732"/>
        <v>-81.58</v>
      </c>
      <c r="M2200" t="s">
        <v>27</v>
      </c>
      <c r="N2200" t="s">
        <v>10</v>
      </c>
      <c r="O2200" s="3" t="str">
        <f t="shared" si="731"/>
        <v>E344</v>
      </c>
      <c r="P2200" s="4"/>
      <c r="Q2200" s="245">
        <f t="shared" si="716"/>
        <v>0</v>
      </c>
      <c r="S2200" s="243"/>
      <c r="T2200" s="243"/>
      <c r="V2200" s="243"/>
      <c r="W2200" s="243"/>
      <c r="Y2200" s="243"/>
    </row>
    <row r="2201" spans="1:25" outlineLevel="2" x14ac:dyDescent="0.25">
      <c r="A2201" s="3" t="s">
        <v>336</v>
      </c>
      <c r="B2201" s="3" t="str">
        <f t="shared" si="729"/>
        <v>E34401 PRD Gen, Hopkins Ridge-5</v>
      </c>
      <c r="C2201" s="3" t="s">
        <v>9</v>
      </c>
      <c r="D2201" s="3"/>
      <c r="E2201" s="256">
        <v>43982</v>
      </c>
      <c r="F2201" s="61">
        <v>142892473.28999999</v>
      </c>
      <c r="G2201" s="300">
        <v>4.8799999999999996E-2</v>
      </c>
      <c r="H2201" s="62">
        <v>466555.32000000007</v>
      </c>
      <c r="I2201" s="276">
        <f t="shared" si="730"/>
        <v>142896180.63999999</v>
      </c>
      <c r="J2201" s="300">
        <v>4.8799999999999996E-2</v>
      </c>
      <c r="K2201" s="61">
        <f>VLOOKUP(CONCATENATE(A2201,"-6"),B$9:$H$2996,7,0)</f>
        <v>466444.79</v>
      </c>
      <c r="L2201" s="62">
        <f t="shared" si="732"/>
        <v>-110.53</v>
      </c>
      <c r="M2201" t="s">
        <v>27</v>
      </c>
      <c r="N2201" t="s">
        <v>10</v>
      </c>
      <c r="O2201" s="3" t="str">
        <f t="shared" si="731"/>
        <v>E344</v>
      </c>
      <c r="P2201" s="4"/>
      <c r="Q2201" s="245">
        <f t="shared" si="716"/>
        <v>0</v>
      </c>
      <c r="S2201" s="243"/>
      <c r="T2201" s="243"/>
      <c r="V2201" s="243"/>
      <c r="W2201" s="243"/>
      <c r="Y2201" s="243"/>
    </row>
    <row r="2202" spans="1:25" outlineLevel="2" x14ac:dyDescent="0.25">
      <c r="A2202" s="3" t="s">
        <v>336</v>
      </c>
      <c r="B2202" s="3" t="str">
        <f t="shared" si="729"/>
        <v>E34401 PRD Gen, Hopkins Ridge-6</v>
      </c>
      <c r="C2202" s="3" t="s">
        <v>9</v>
      </c>
      <c r="D2202" s="3"/>
      <c r="E2202" s="256">
        <v>44012</v>
      </c>
      <c r="F2202" s="61">
        <v>142896180.63999999</v>
      </c>
      <c r="G2202" s="300">
        <v>4.8799999999999996E-2</v>
      </c>
      <c r="H2202" s="62">
        <v>466444.79</v>
      </c>
      <c r="I2202" s="276">
        <f t="shared" si="730"/>
        <v>142896180.63999999</v>
      </c>
      <c r="J2202" s="300">
        <v>4.8799999999999996E-2</v>
      </c>
      <c r="K2202" s="61">
        <f>VLOOKUP(CONCATENATE(A2202,"-6"),B$9:$H$2996,7,0)</f>
        <v>466444.79</v>
      </c>
      <c r="L2202" s="62">
        <f t="shared" si="732"/>
        <v>0</v>
      </c>
      <c r="M2202" t="s">
        <v>27</v>
      </c>
      <c r="N2202" t="s">
        <v>10</v>
      </c>
      <c r="O2202" s="3" t="str">
        <f t="shared" si="731"/>
        <v>E344</v>
      </c>
      <c r="P2202" s="4"/>
      <c r="Q2202" s="245">
        <f t="shared" si="716"/>
        <v>142896180.63999999</v>
      </c>
      <c r="S2202" s="243">
        <f>AVERAGE(F2191:F2202)-F2202</f>
        <v>-18780.961666673422</v>
      </c>
      <c r="T2202" s="243">
        <f>AVERAGE(I2191:I2202)-I2202</f>
        <v>0</v>
      </c>
      <c r="V2202" s="243"/>
      <c r="W2202" s="243"/>
      <c r="Y2202" s="243"/>
    </row>
    <row r="2203" spans="1:25" ht="15.75" outlineLevel="1" thickBot="1" x14ac:dyDescent="0.3">
      <c r="A2203" s="5" t="s">
        <v>337</v>
      </c>
      <c r="C2203" s="14" t="s">
        <v>264</v>
      </c>
      <c r="E2203" s="255" t="s">
        <v>5</v>
      </c>
      <c r="F2203" s="8"/>
      <c r="G2203" s="299"/>
      <c r="H2203" s="264">
        <f>SUBTOTAL(9,H2191:H2202)</f>
        <v>5604398.0800000001</v>
      </c>
      <c r="I2203" s="275"/>
      <c r="J2203" s="299"/>
      <c r="K2203" s="25">
        <f>SUBTOTAL(9,K2191:K2202)</f>
        <v>5597337.4799999995</v>
      </c>
      <c r="L2203" s="264">
        <f>SUBTOTAL(9,L2191:L2202)</f>
        <v>-7060.5999999999995</v>
      </c>
      <c r="O2203" s="3" t="str">
        <f>LEFT(A2203,5)</f>
        <v>E3440</v>
      </c>
      <c r="P2203" s="4">
        <f>-L2203</f>
        <v>7060.5999999999995</v>
      </c>
      <c r="Q2203" s="245">
        <f t="shared" si="716"/>
        <v>0</v>
      </c>
      <c r="S2203" s="243"/>
    </row>
    <row r="2204" spans="1:25" ht="15.75" outlineLevel="2" thickTop="1" x14ac:dyDescent="0.25">
      <c r="A2204" s="3" t="s">
        <v>338</v>
      </c>
      <c r="B2204" s="3" t="str">
        <f t="shared" ref="B2204:B2215" si="733">CONCATENATE(A2204,"-",MONTH(E2204))</f>
        <v>E34401 PRD Gen, LSR-7</v>
      </c>
      <c r="C2204" s="3" t="s">
        <v>9</v>
      </c>
      <c r="D2204" s="3"/>
      <c r="E2204" s="256">
        <v>43676</v>
      </c>
      <c r="F2204" s="61">
        <v>583475980.05999994</v>
      </c>
      <c r="G2204" s="300">
        <v>4.3299999999999998E-2</v>
      </c>
      <c r="H2204" s="62">
        <v>1973977.05</v>
      </c>
      <c r="I2204" s="276">
        <f t="shared" ref="I2204:I2215" si="734">VLOOKUP(CONCATENATE(A2204,"-6"),$B$8:$F$2996,5,FALSE)</f>
        <v>582325479.65999997</v>
      </c>
      <c r="J2204" s="300">
        <v>4.3299999999999998E-2</v>
      </c>
      <c r="K2204" s="59">
        <f>VLOOKUP(CONCATENATE(A2204,"-6"),B$9:$H$2996,7,0)</f>
        <v>1967849.77</v>
      </c>
      <c r="L2204" s="62">
        <f t="shared" si="732"/>
        <v>-6127.28</v>
      </c>
      <c r="M2204" t="s">
        <v>27</v>
      </c>
      <c r="N2204" t="s">
        <v>10</v>
      </c>
      <c r="O2204" s="3" t="str">
        <f t="shared" ref="O2204:O2215" si="735">LEFT(A2204,4)</f>
        <v>E344</v>
      </c>
      <c r="P2204" s="4"/>
      <c r="Q2204" s="245">
        <f t="shared" si="716"/>
        <v>0</v>
      </c>
      <c r="S2204" s="243"/>
      <c r="T2204" s="243"/>
      <c r="V2204" s="243"/>
      <c r="W2204" s="243"/>
      <c r="Y2204" s="243"/>
    </row>
    <row r="2205" spans="1:25" outlineLevel="2" x14ac:dyDescent="0.25">
      <c r="A2205" s="3" t="s">
        <v>338</v>
      </c>
      <c r="B2205" s="3" t="str">
        <f t="shared" si="733"/>
        <v>E34401 PRD Gen, LSR-8</v>
      </c>
      <c r="C2205" s="3" t="s">
        <v>9</v>
      </c>
      <c r="D2205" s="3"/>
      <c r="E2205" s="256">
        <v>43708</v>
      </c>
      <c r="F2205" s="61">
        <v>582626214.59000003</v>
      </c>
      <c r="G2205" s="300">
        <v>4.3299999999999998E-2</v>
      </c>
      <c r="H2205" s="62">
        <v>1972637.96</v>
      </c>
      <c r="I2205" s="276">
        <f t="shared" si="734"/>
        <v>582325479.65999997</v>
      </c>
      <c r="J2205" s="300">
        <v>4.3299999999999998E-2</v>
      </c>
      <c r="K2205" s="61">
        <f>VLOOKUP(CONCATENATE(A2205,"-6"),B$9:$H$2996,7,0)</f>
        <v>1967849.77</v>
      </c>
      <c r="L2205" s="62">
        <f t="shared" si="732"/>
        <v>-4788.1899999999996</v>
      </c>
      <c r="M2205" t="s">
        <v>27</v>
      </c>
      <c r="N2205" t="s">
        <v>10</v>
      </c>
      <c r="O2205" s="3" t="str">
        <f t="shared" si="735"/>
        <v>E344</v>
      </c>
      <c r="P2205" s="4"/>
      <c r="Q2205" s="245">
        <f t="shared" si="716"/>
        <v>0</v>
      </c>
      <c r="S2205" s="243"/>
      <c r="T2205" s="243"/>
      <c r="V2205" s="243"/>
      <c r="W2205" s="243"/>
      <c r="Y2205" s="243"/>
    </row>
    <row r="2206" spans="1:25" outlineLevel="2" x14ac:dyDescent="0.25">
      <c r="A2206" s="3" t="s">
        <v>338</v>
      </c>
      <c r="B2206" s="3" t="str">
        <f t="shared" si="733"/>
        <v>E34401 PRD Gen, LSR-9</v>
      </c>
      <c r="C2206" s="3" t="s">
        <v>9</v>
      </c>
      <c r="D2206" s="3"/>
      <c r="E2206" s="256">
        <v>43738</v>
      </c>
      <c r="F2206" s="61">
        <v>582619046.94000006</v>
      </c>
      <c r="G2206" s="300">
        <v>4.3299999999999998E-2</v>
      </c>
      <c r="H2206" s="62">
        <v>1970874.36</v>
      </c>
      <c r="I2206" s="276">
        <f t="shared" si="734"/>
        <v>582325479.65999997</v>
      </c>
      <c r="J2206" s="300">
        <v>4.3299999999999998E-2</v>
      </c>
      <c r="K2206" s="61">
        <f>VLOOKUP(CONCATENATE(A2206,"-6"),B$9:$H$2996,7,0)</f>
        <v>1967849.77</v>
      </c>
      <c r="L2206" s="62">
        <f t="shared" si="732"/>
        <v>-3024.59</v>
      </c>
      <c r="M2206" t="s">
        <v>27</v>
      </c>
      <c r="N2206" t="s">
        <v>10</v>
      </c>
      <c r="O2206" s="3" t="str">
        <f t="shared" si="735"/>
        <v>E344</v>
      </c>
      <c r="P2206" s="4"/>
      <c r="Q2206" s="245">
        <f t="shared" si="716"/>
        <v>0</v>
      </c>
      <c r="S2206" s="243"/>
      <c r="T2206" s="243"/>
      <c r="V2206" s="243"/>
      <c r="W2206" s="243"/>
      <c r="Y2206" s="243"/>
    </row>
    <row r="2207" spans="1:25" outlineLevel="2" x14ac:dyDescent="0.25">
      <c r="A2207" s="3" t="s">
        <v>338</v>
      </c>
      <c r="B2207" s="3" t="str">
        <f t="shared" si="733"/>
        <v>E34401 PRD Gen, LSR-10</v>
      </c>
      <c r="C2207" s="3" t="s">
        <v>9</v>
      </c>
      <c r="D2207" s="3"/>
      <c r="E2207" s="256">
        <v>43769</v>
      </c>
      <c r="F2207" s="61">
        <v>582635591.49000001</v>
      </c>
      <c r="G2207" s="300">
        <v>4.3299999999999998E-2</v>
      </c>
      <c r="H2207" s="62">
        <v>1970673.09</v>
      </c>
      <c r="I2207" s="276">
        <f t="shared" si="734"/>
        <v>582325479.65999997</v>
      </c>
      <c r="J2207" s="300">
        <v>4.3299999999999998E-2</v>
      </c>
      <c r="K2207" s="61">
        <f>VLOOKUP(CONCATENATE(A2207,"-6"),B$9:$H$2996,7,0)</f>
        <v>1967849.77</v>
      </c>
      <c r="L2207" s="62">
        <f t="shared" si="732"/>
        <v>-2823.32</v>
      </c>
      <c r="M2207" t="s">
        <v>27</v>
      </c>
      <c r="N2207" t="s">
        <v>10</v>
      </c>
      <c r="O2207" s="3" t="str">
        <f t="shared" si="735"/>
        <v>E344</v>
      </c>
      <c r="P2207" s="4"/>
      <c r="Q2207" s="245">
        <f t="shared" si="716"/>
        <v>0</v>
      </c>
      <c r="S2207" s="243"/>
      <c r="T2207" s="243"/>
      <c r="V2207" s="243"/>
      <c r="W2207" s="243"/>
      <c r="Y2207" s="243"/>
    </row>
    <row r="2208" spans="1:25" outlineLevel="2" x14ac:dyDescent="0.25">
      <c r="A2208" s="3" t="s">
        <v>338</v>
      </c>
      <c r="B2208" s="3" t="str">
        <f t="shared" si="733"/>
        <v>E34401 PRD Gen, LSR-11</v>
      </c>
      <c r="C2208" s="3" t="s">
        <v>9</v>
      </c>
      <c r="D2208" s="3"/>
      <c r="E2208" s="256">
        <v>43799</v>
      </c>
      <c r="F2208" s="61">
        <v>582581623.76999998</v>
      </c>
      <c r="G2208" s="300">
        <v>4.3299999999999998E-2</v>
      </c>
      <c r="H2208" s="62">
        <v>1970386.77</v>
      </c>
      <c r="I2208" s="276">
        <f t="shared" si="734"/>
        <v>582325479.65999997</v>
      </c>
      <c r="J2208" s="300">
        <v>4.3299999999999998E-2</v>
      </c>
      <c r="K2208" s="61">
        <f>VLOOKUP(CONCATENATE(A2208,"-6"),B$9:$H$2996,7,0)</f>
        <v>1967849.77</v>
      </c>
      <c r="L2208" s="62">
        <f t="shared" si="732"/>
        <v>-2537</v>
      </c>
      <c r="M2208" t="s">
        <v>27</v>
      </c>
      <c r="N2208" t="s">
        <v>10</v>
      </c>
      <c r="O2208" s="3" t="str">
        <f t="shared" si="735"/>
        <v>E344</v>
      </c>
      <c r="P2208" s="4"/>
      <c r="Q2208" s="245">
        <f t="shared" ref="Q2208:Q2271" si="736">IF(E2208=DATE(2020,6,30),I2208,0)</f>
        <v>0</v>
      </c>
      <c r="S2208" s="243"/>
      <c r="T2208" s="243"/>
      <c r="V2208" s="243"/>
      <c r="W2208" s="243"/>
      <c r="Y2208" s="243"/>
    </row>
    <row r="2209" spans="1:25" outlineLevel="2" x14ac:dyDescent="0.25">
      <c r="A2209" s="3" t="s">
        <v>338</v>
      </c>
      <c r="B2209" s="3" t="str">
        <f t="shared" si="733"/>
        <v>E34401 PRD Gen, LSR-12</v>
      </c>
      <c r="C2209" s="3" t="s">
        <v>9</v>
      </c>
      <c r="D2209" s="3"/>
      <c r="E2209" s="256">
        <v>43830</v>
      </c>
      <c r="F2209" s="61">
        <v>582586462.78999996</v>
      </c>
      <c r="G2209" s="300">
        <v>4.3299999999999998E-2</v>
      </c>
      <c r="H2209" s="62">
        <v>1970078.4900000002</v>
      </c>
      <c r="I2209" s="276">
        <f t="shared" si="734"/>
        <v>582325479.65999997</v>
      </c>
      <c r="J2209" s="300">
        <v>4.3299999999999998E-2</v>
      </c>
      <c r="K2209" s="61">
        <f>VLOOKUP(CONCATENATE(A2209,"-6"),B$9:$H$2996,7,0)</f>
        <v>1967849.77</v>
      </c>
      <c r="L2209" s="62">
        <f t="shared" si="732"/>
        <v>-2228.7199999999998</v>
      </c>
      <c r="M2209" t="s">
        <v>27</v>
      </c>
      <c r="N2209" t="s">
        <v>10</v>
      </c>
      <c r="O2209" s="3" t="str">
        <f t="shared" si="735"/>
        <v>E344</v>
      </c>
      <c r="P2209" s="4"/>
      <c r="Q2209" s="245">
        <f t="shared" si="736"/>
        <v>0</v>
      </c>
      <c r="S2209" s="243"/>
      <c r="T2209" s="243"/>
      <c r="V2209" s="243"/>
      <c r="W2209" s="243"/>
      <c r="Y2209" s="243"/>
    </row>
    <row r="2210" spans="1:25" outlineLevel="2" x14ac:dyDescent="0.25">
      <c r="A2210" s="3" t="s">
        <v>338</v>
      </c>
      <c r="B2210" s="3" t="str">
        <f t="shared" si="733"/>
        <v>E34401 PRD Gen, LSR-1</v>
      </c>
      <c r="C2210" s="3" t="s">
        <v>9</v>
      </c>
      <c r="D2210" s="3"/>
      <c r="E2210" s="256">
        <v>43861</v>
      </c>
      <c r="F2210" s="61">
        <v>582588757.15999997</v>
      </c>
      <c r="G2210" s="300">
        <v>4.3299999999999998E-2</v>
      </c>
      <c r="H2210" s="62">
        <v>1969871.15</v>
      </c>
      <c r="I2210" s="276">
        <f t="shared" si="734"/>
        <v>582325479.65999997</v>
      </c>
      <c r="J2210" s="300">
        <v>4.3299999999999998E-2</v>
      </c>
      <c r="K2210" s="61">
        <f>VLOOKUP(CONCATENATE(A2210,"-6"),B$9:$H$2996,7,0)</f>
        <v>1967849.77</v>
      </c>
      <c r="L2210" s="62">
        <f t="shared" si="732"/>
        <v>-2021.38</v>
      </c>
      <c r="M2210" t="s">
        <v>27</v>
      </c>
      <c r="N2210" t="s">
        <v>10</v>
      </c>
      <c r="O2210" s="3" t="str">
        <f t="shared" si="735"/>
        <v>E344</v>
      </c>
      <c r="P2210" s="4"/>
      <c r="Q2210" s="245">
        <f t="shared" si="736"/>
        <v>0</v>
      </c>
      <c r="S2210" s="243"/>
      <c r="T2210" s="243"/>
      <c r="V2210" s="243"/>
      <c r="W2210" s="243"/>
      <c r="Y2210" s="243"/>
    </row>
    <row r="2211" spans="1:25" outlineLevel="2" x14ac:dyDescent="0.25">
      <c r="A2211" s="3" t="s">
        <v>338</v>
      </c>
      <c r="B2211" s="3" t="str">
        <f t="shared" si="733"/>
        <v>E34401 PRD Gen, LSR-2</v>
      </c>
      <c r="C2211" s="3" t="s">
        <v>9</v>
      </c>
      <c r="D2211" s="3"/>
      <c r="E2211" s="256">
        <v>43889</v>
      </c>
      <c r="F2211" s="61">
        <v>582503574.70000005</v>
      </c>
      <c r="G2211" s="300">
        <v>4.3299999999999998E-2</v>
      </c>
      <c r="H2211" s="62">
        <v>1969500.51</v>
      </c>
      <c r="I2211" s="276">
        <f t="shared" si="734"/>
        <v>582325479.65999997</v>
      </c>
      <c r="J2211" s="300">
        <v>4.3299999999999998E-2</v>
      </c>
      <c r="K2211" s="61">
        <f>VLOOKUP(CONCATENATE(A2211,"-6"),B$9:$H$2996,7,0)</f>
        <v>1967849.77</v>
      </c>
      <c r="L2211" s="62">
        <f t="shared" si="732"/>
        <v>-1650.74</v>
      </c>
      <c r="M2211" t="s">
        <v>27</v>
      </c>
      <c r="N2211" t="s">
        <v>10</v>
      </c>
      <c r="O2211" s="3" t="str">
        <f t="shared" si="735"/>
        <v>E344</v>
      </c>
      <c r="P2211" s="4"/>
      <c r="Q2211" s="245">
        <f t="shared" si="736"/>
        <v>0</v>
      </c>
      <c r="S2211" s="243"/>
      <c r="T2211" s="243"/>
      <c r="V2211" s="243"/>
      <c r="W2211" s="243"/>
      <c r="Y2211" s="243"/>
    </row>
    <row r="2212" spans="1:25" outlineLevel="2" x14ac:dyDescent="0.25">
      <c r="A2212" s="3" t="s">
        <v>338</v>
      </c>
      <c r="B2212" s="3" t="str">
        <f t="shared" si="733"/>
        <v>E34401 PRD Gen, LSR-3</v>
      </c>
      <c r="C2212" s="3" t="s">
        <v>9</v>
      </c>
      <c r="D2212" s="3"/>
      <c r="E2212" s="256">
        <v>43921</v>
      </c>
      <c r="F2212" s="61">
        <v>582496318.87</v>
      </c>
      <c r="G2212" s="300">
        <v>4.3299999999999998E-2</v>
      </c>
      <c r="H2212" s="62">
        <v>1969112.0300000003</v>
      </c>
      <c r="I2212" s="276">
        <f t="shared" si="734"/>
        <v>582325479.65999997</v>
      </c>
      <c r="J2212" s="300">
        <v>4.3299999999999998E-2</v>
      </c>
      <c r="K2212" s="61">
        <f>VLOOKUP(CONCATENATE(A2212,"-6"),B$9:$H$2996,7,0)</f>
        <v>1967849.77</v>
      </c>
      <c r="L2212" s="62">
        <f t="shared" si="732"/>
        <v>-1262.26</v>
      </c>
      <c r="M2212" t="s">
        <v>27</v>
      </c>
      <c r="N2212" t="s">
        <v>10</v>
      </c>
      <c r="O2212" s="3" t="str">
        <f t="shared" si="735"/>
        <v>E344</v>
      </c>
      <c r="P2212" s="4"/>
      <c r="Q2212" s="245">
        <f t="shared" si="736"/>
        <v>0</v>
      </c>
      <c r="S2212" s="243"/>
      <c r="T2212" s="243"/>
      <c r="V2212" s="243"/>
      <c r="W2212" s="243"/>
      <c r="Y2212" s="243"/>
    </row>
    <row r="2213" spans="1:25" outlineLevel="2" x14ac:dyDescent="0.25">
      <c r="A2213" s="3" t="s">
        <v>338</v>
      </c>
      <c r="B2213" s="3" t="str">
        <f t="shared" si="733"/>
        <v>E34401 PRD Gen, LSR-4</v>
      </c>
      <c r="C2213" s="3" t="s">
        <v>9</v>
      </c>
      <c r="D2213" s="3"/>
      <c r="E2213" s="256">
        <v>43951</v>
      </c>
      <c r="F2213" s="61">
        <v>582420839.04999995</v>
      </c>
      <c r="G2213" s="300">
        <v>4.3299999999999998E-2</v>
      </c>
      <c r="H2213" s="62">
        <v>1968740.2300000002</v>
      </c>
      <c r="I2213" s="276">
        <f t="shared" si="734"/>
        <v>582325479.65999997</v>
      </c>
      <c r="J2213" s="300">
        <v>4.3299999999999998E-2</v>
      </c>
      <c r="K2213" s="61">
        <f>VLOOKUP(CONCATENATE(A2213,"-6"),B$9:$H$2996,7,0)</f>
        <v>1967849.77</v>
      </c>
      <c r="L2213" s="62">
        <f t="shared" si="732"/>
        <v>-890.46</v>
      </c>
      <c r="M2213" t="s">
        <v>27</v>
      </c>
      <c r="N2213" t="s">
        <v>10</v>
      </c>
      <c r="O2213" s="3" t="str">
        <f t="shared" si="735"/>
        <v>E344</v>
      </c>
      <c r="P2213" s="4"/>
      <c r="Q2213" s="245">
        <f t="shared" si="736"/>
        <v>0</v>
      </c>
      <c r="S2213" s="243"/>
      <c r="T2213" s="243"/>
      <c r="V2213" s="243"/>
      <c r="W2213" s="243"/>
      <c r="Y2213" s="243"/>
    </row>
    <row r="2214" spans="1:25" outlineLevel="2" x14ac:dyDescent="0.25">
      <c r="A2214" s="3" t="s">
        <v>338</v>
      </c>
      <c r="B2214" s="3" t="str">
        <f t="shared" si="733"/>
        <v>E34401 PRD Gen, LSR-5</v>
      </c>
      <c r="C2214" s="3" t="s">
        <v>9</v>
      </c>
      <c r="D2214" s="3"/>
      <c r="E2214" s="256">
        <v>43982</v>
      </c>
      <c r="F2214" s="61">
        <v>582345912.46000004</v>
      </c>
      <c r="G2214" s="300">
        <v>4.3299999999999998E-2</v>
      </c>
      <c r="H2214" s="62">
        <v>1968245.7200000002</v>
      </c>
      <c r="I2214" s="276">
        <f t="shared" si="734"/>
        <v>582325479.65999997</v>
      </c>
      <c r="J2214" s="300">
        <v>4.3299999999999998E-2</v>
      </c>
      <c r="K2214" s="61">
        <f>VLOOKUP(CONCATENATE(A2214,"-6"),B$9:$H$2996,7,0)</f>
        <v>1967849.77</v>
      </c>
      <c r="L2214" s="62">
        <f t="shared" si="732"/>
        <v>-395.95</v>
      </c>
      <c r="M2214" t="s">
        <v>27</v>
      </c>
      <c r="N2214" t="s">
        <v>10</v>
      </c>
      <c r="O2214" s="3" t="str">
        <f t="shared" si="735"/>
        <v>E344</v>
      </c>
      <c r="P2214" s="4"/>
      <c r="Q2214" s="245">
        <f t="shared" si="736"/>
        <v>0</v>
      </c>
      <c r="S2214" s="243"/>
      <c r="T2214" s="243"/>
      <c r="V2214" s="243"/>
      <c r="W2214" s="243"/>
      <c r="Y2214" s="243"/>
    </row>
    <row r="2215" spans="1:25" outlineLevel="2" x14ac:dyDescent="0.25">
      <c r="A2215" s="3" t="s">
        <v>338</v>
      </c>
      <c r="B2215" s="3" t="str">
        <f t="shared" si="733"/>
        <v>E34401 PRD Gen, LSR-6</v>
      </c>
      <c r="C2215" s="3" t="s">
        <v>9</v>
      </c>
      <c r="D2215" s="3"/>
      <c r="E2215" s="256">
        <v>44012</v>
      </c>
      <c r="F2215" s="61">
        <v>582325479.65999997</v>
      </c>
      <c r="G2215" s="300">
        <v>4.3299999999999998E-2</v>
      </c>
      <c r="H2215" s="62">
        <v>1967849.77</v>
      </c>
      <c r="I2215" s="276">
        <f t="shared" si="734"/>
        <v>582325479.65999997</v>
      </c>
      <c r="J2215" s="300">
        <v>4.3299999999999998E-2</v>
      </c>
      <c r="K2215" s="61">
        <f>VLOOKUP(CONCATENATE(A2215,"-6"),B$9:$H$2996,7,0)</f>
        <v>1967849.77</v>
      </c>
      <c r="L2215" s="62">
        <f t="shared" si="732"/>
        <v>0</v>
      </c>
      <c r="M2215" t="s">
        <v>27</v>
      </c>
      <c r="N2215" t="s">
        <v>10</v>
      </c>
      <c r="O2215" s="3" t="str">
        <f t="shared" si="735"/>
        <v>E344</v>
      </c>
      <c r="P2215" s="4"/>
      <c r="Q2215" s="245">
        <f t="shared" si="736"/>
        <v>582325479.65999997</v>
      </c>
      <c r="S2215" s="243">
        <f>AVERAGE(F2204:F2215)-F2215</f>
        <v>275003.8016667366</v>
      </c>
      <c r="T2215" s="243">
        <f>AVERAGE(I2204:I2215)-I2215</f>
        <v>0</v>
      </c>
      <c r="V2215" s="243"/>
      <c r="W2215" s="243"/>
      <c r="Y2215" s="243"/>
    </row>
    <row r="2216" spans="1:25" ht="15.75" outlineLevel="1" thickBot="1" x14ac:dyDescent="0.3">
      <c r="A2216" s="5" t="s">
        <v>339</v>
      </c>
      <c r="C2216" s="14" t="s">
        <v>264</v>
      </c>
      <c r="E2216" s="255" t="s">
        <v>5</v>
      </c>
      <c r="F2216" s="8"/>
      <c r="G2216" s="299"/>
      <c r="H2216" s="264">
        <f>SUBTOTAL(9,H2204:H2215)</f>
        <v>23641947.129999999</v>
      </c>
      <c r="I2216" s="275"/>
      <c r="J2216" s="299"/>
      <c r="K2216" s="25">
        <f>SUBTOTAL(9,K2204:K2215)</f>
        <v>23614197.239999998</v>
      </c>
      <c r="L2216" s="264">
        <f>SUBTOTAL(9,L2204:L2215)</f>
        <v>-27749.890000000003</v>
      </c>
      <c r="O2216" s="3" t="str">
        <f>LEFT(A2216,5)</f>
        <v>E3440</v>
      </c>
      <c r="P2216" s="4">
        <f>-L2216</f>
        <v>27749.890000000003</v>
      </c>
      <c r="Q2216" s="245">
        <f t="shared" si="736"/>
        <v>0</v>
      </c>
      <c r="S2216" s="243"/>
    </row>
    <row r="2217" spans="1:25" ht="15.75" outlineLevel="2" thickTop="1" x14ac:dyDescent="0.25">
      <c r="A2217" s="3" t="s">
        <v>340</v>
      </c>
      <c r="B2217" s="3" t="str">
        <f t="shared" ref="B2217:B2228" si="737">CONCATENATE(A2217,"-",MONTH(E2217))</f>
        <v>E34401 PRD Gen, Wild Horse Solar-7</v>
      </c>
      <c r="C2217" s="3" t="s">
        <v>9</v>
      </c>
      <c r="D2217" s="3"/>
      <c r="E2217" s="256">
        <v>43676</v>
      </c>
      <c r="F2217" s="61">
        <v>3130665.64</v>
      </c>
      <c r="G2217" s="300">
        <v>4.8399999999999999E-2</v>
      </c>
      <c r="H2217" s="62">
        <v>12627.009999999998</v>
      </c>
      <c r="I2217" s="276">
        <f t="shared" ref="I2217:I2228" si="738">VLOOKUP(CONCATENATE(A2217,"-6"),$B$8:$F$2996,5,FALSE)</f>
        <v>3130665.64</v>
      </c>
      <c r="J2217" s="300">
        <v>4.8399999999999999E-2</v>
      </c>
      <c r="K2217" s="59">
        <f t="shared" ref="K2217:K2228" si="739">I2217*J2217/12</f>
        <v>12627.018081333334</v>
      </c>
      <c r="L2217" s="62">
        <f t="shared" si="732"/>
        <v>0.01</v>
      </c>
      <c r="M2217" t="s">
        <v>10</v>
      </c>
      <c r="O2217" s="3" t="str">
        <f t="shared" ref="O2217:O2228" si="740">LEFT(A2217,4)</f>
        <v>E344</v>
      </c>
      <c r="P2217" s="4"/>
      <c r="Q2217" s="245">
        <f t="shared" si="736"/>
        <v>0</v>
      </c>
      <c r="S2217" s="243"/>
      <c r="T2217" s="243"/>
      <c r="V2217" s="243"/>
      <c r="W2217" s="243"/>
      <c r="Y2217" s="243"/>
    </row>
    <row r="2218" spans="1:25" outlineLevel="2" x14ac:dyDescent="0.25">
      <c r="A2218" s="3" t="s">
        <v>340</v>
      </c>
      <c r="B2218" s="3" t="str">
        <f t="shared" si="737"/>
        <v>E34401 PRD Gen, Wild Horse Solar-8</v>
      </c>
      <c r="C2218" s="3" t="s">
        <v>9</v>
      </c>
      <c r="D2218" s="3"/>
      <c r="E2218" s="256">
        <v>43708</v>
      </c>
      <c r="F2218" s="61">
        <v>3130665.64</v>
      </c>
      <c r="G2218" s="300">
        <v>4.8399999999999999E-2</v>
      </c>
      <c r="H2218" s="62">
        <v>12627.009999999998</v>
      </c>
      <c r="I2218" s="276">
        <f t="shared" si="738"/>
        <v>3130665.64</v>
      </c>
      <c r="J2218" s="300">
        <v>4.8399999999999999E-2</v>
      </c>
      <c r="K2218" s="61">
        <f t="shared" si="739"/>
        <v>12627.018081333334</v>
      </c>
      <c r="L2218" s="62">
        <f t="shared" si="732"/>
        <v>0.01</v>
      </c>
      <c r="M2218" t="s">
        <v>10</v>
      </c>
      <c r="O2218" s="3" t="str">
        <f t="shared" si="740"/>
        <v>E344</v>
      </c>
      <c r="P2218" s="4"/>
      <c r="Q2218" s="245">
        <f t="shared" si="736"/>
        <v>0</v>
      </c>
      <c r="S2218" s="243"/>
      <c r="T2218" s="243"/>
      <c r="V2218" s="243"/>
      <c r="W2218" s="243"/>
      <c r="Y2218" s="243"/>
    </row>
    <row r="2219" spans="1:25" outlineLevel="2" x14ac:dyDescent="0.25">
      <c r="A2219" s="3" t="s">
        <v>340</v>
      </c>
      <c r="B2219" s="3" t="str">
        <f t="shared" si="737"/>
        <v>E34401 PRD Gen, Wild Horse Solar-9</v>
      </c>
      <c r="C2219" s="3" t="s">
        <v>9</v>
      </c>
      <c r="D2219" s="3"/>
      <c r="E2219" s="256">
        <v>43738</v>
      </c>
      <c r="F2219" s="61">
        <v>3130665.64</v>
      </c>
      <c r="G2219" s="300">
        <v>4.8399999999999999E-2</v>
      </c>
      <c r="H2219" s="62">
        <v>12627.009999999998</v>
      </c>
      <c r="I2219" s="276">
        <f t="shared" si="738"/>
        <v>3130665.64</v>
      </c>
      <c r="J2219" s="300">
        <v>4.8399999999999999E-2</v>
      </c>
      <c r="K2219" s="61">
        <f t="shared" si="739"/>
        <v>12627.018081333334</v>
      </c>
      <c r="L2219" s="62">
        <f t="shared" si="732"/>
        <v>0.01</v>
      </c>
      <c r="M2219" t="s">
        <v>10</v>
      </c>
      <c r="O2219" s="3" t="str">
        <f t="shared" si="740"/>
        <v>E344</v>
      </c>
      <c r="P2219" s="4"/>
      <c r="Q2219" s="245">
        <f t="shared" si="736"/>
        <v>0</v>
      </c>
      <c r="S2219" s="243"/>
      <c r="T2219" s="243"/>
      <c r="V2219" s="243"/>
      <c r="W2219" s="243"/>
      <c r="Y2219" s="243"/>
    </row>
    <row r="2220" spans="1:25" outlineLevel="2" x14ac:dyDescent="0.25">
      <c r="A2220" s="3" t="s">
        <v>340</v>
      </c>
      <c r="B2220" s="3" t="str">
        <f t="shared" si="737"/>
        <v>E34401 PRD Gen, Wild Horse Solar-10</v>
      </c>
      <c r="C2220" s="3" t="s">
        <v>9</v>
      </c>
      <c r="D2220" s="3"/>
      <c r="E2220" s="256">
        <v>43769</v>
      </c>
      <c r="F2220" s="61">
        <v>3130665.64</v>
      </c>
      <c r="G2220" s="300">
        <v>4.8399999999999999E-2</v>
      </c>
      <c r="H2220" s="62">
        <v>12627.009999999998</v>
      </c>
      <c r="I2220" s="276">
        <f t="shared" si="738"/>
        <v>3130665.64</v>
      </c>
      <c r="J2220" s="300">
        <v>4.8399999999999999E-2</v>
      </c>
      <c r="K2220" s="61">
        <f t="shared" si="739"/>
        <v>12627.018081333334</v>
      </c>
      <c r="L2220" s="62">
        <f t="shared" si="732"/>
        <v>0.01</v>
      </c>
      <c r="M2220" t="s">
        <v>10</v>
      </c>
      <c r="O2220" s="3" t="str">
        <f t="shared" si="740"/>
        <v>E344</v>
      </c>
      <c r="P2220" s="4"/>
      <c r="Q2220" s="245">
        <f t="shared" si="736"/>
        <v>0</v>
      </c>
      <c r="S2220" s="243"/>
      <c r="T2220" s="243"/>
      <c r="V2220" s="243"/>
      <c r="W2220" s="243"/>
      <c r="Y2220" s="243"/>
    </row>
    <row r="2221" spans="1:25" outlineLevel="2" x14ac:dyDescent="0.25">
      <c r="A2221" s="3" t="s">
        <v>340</v>
      </c>
      <c r="B2221" s="3" t="str">
        <f t="shared" si="737"/>
        <v>E34401 PRD Gen, Wild Horse Solar-11</v>
      </c>
      <c r="C2221" s="3" t="s">
        <v>9</v>
      </c>
      <c r="D2221" s="3"/>
      <c r="E2221" s="256">
        <v>43799</v>
      </c>
      <c r="F2221" s="61">
        <v>3130665.64</v>
      </c>
      <c r="G2221" s="300">
        <v>4.8399999999999999E-2</v>
      </c>
      <c r="H2221" s="62">
        <v>12627.009999999998</v>
      </c>
      <c r="I2221" s="276">
        <f t="shared" si="738"/>
        <v>3130665.64</v>
      </c>
      <c r="J2221" s="300">
        <v>4.8399999999999999E-2</v>
      </c>
      <c r="K2221" s="61">
        <f t="shared" si="739"/>
        <v>12627.018081333334</v>
      </c>
      <c r="L2221" s="62">
        <f t="shared" si="732"/>
        <v>0.01</v>
      </c>
      <c r="M2221" t="s">
        <v>10</v>
      </c>
      <c r="O2221" s="3" t="str">
        <f t="shared" si="740"/>
        <v>E344</v>
      </c>
      <c r="P2221" s="4"/>
      <c r="Q2221" s="245">
        <f t="shared" si="736"/>
        <v>0</v>
      </c>
      <c r="S2221" s="243"/>
      <c r="T2221" s="243"/>
      <c r="V2221" s="243"/>
      <c r="W2221" s="243"/>
      <c r="Y2221" s="243"/>
    </row>
    <row r="2222" spans="1:25" outlineLevel="2" x14ac:dyDescent="0.25">
      <c r="A2222" s="3" t="s">
        <v>340</v>
      </c>
      <c r="B2222" s="3" t="str">
        <f t="shared" si="737"/>
        <v>E34401 PRD Gen, Wild Horse Solar-12</v>
      </c>
      <c r="C2222" s="3" t="s">
        <v>9</v>
      </c>
      <c r="D2222" s="3"/>
      <c r="E2222" s="256">
        <v>43830</v>
      </c>
      <c r="F2222" s="61">
        <v>3130665.64</v>
      </c>
      <c r="G2222" s="300">
        <v>4.8399999999999999E-2</v>
      </c>
      <c r="H2222" s="62">
        <v>12627.009999999998</v>
      </c>
      <c r="I2222" s="276">
        <f t="shared" si="738"/>
        <v>3130665.64</v>
      </c>
      <c r="J2222" s="300">
        <v>4.8399999999999999E-2</v>
      </c>
      <c r="K2222" s="61">
        <f t="shared" si="739"/>
        <v>12627.018081333334</v>
      </c>
      <c r="L2222" s="62">
        <f t="shared" si="732"/>
        <v>0.01</v>
      </c>
      <c r="M2222" t="s">
        <v>10</v>
      </c>
      <c r="O2222" s="3" t="str">
        <f t="shared" si="740"/>
        <v>E344</v>
      </c>
      <c r="P2222" s="4"/>
      <c r="Q2222" s="245">
        <f t="shared" si="736"/>
        <v>0</v>
      </c>
      <c r="S2222" s="243"/>
      <c r="T2222" s="243"/>
      <c r="V2222" s="243"/>
      <c r="W2222" s="243"/>
      <c r="Y2222" s="243"/>
    </row>
    <row r="2223" spans="1:25" outlineLevel="2" x14ac:dyDescent="0.25">
      <c r="A2223" s="3" t="s">
        <v>340</v>
      </c>
      <c r="B2223" s="3" t="str">
        <f t="shared" si="737"/>
        <v>E34401 PRD Gen, Wild Horse Solar-1</v>
      </c>
      <c r="C2223" s="3" t="s">
        <v>9</v>
      </c>
      <c r="D2223" s="3"/>
      <c r="E2223" s="256">
        <v>43861</v>
      </c>
      <c r="F2223" s="61">
        <v>3130665.64</v>
      </c>
      <c r="G2223" s="300">
        <v>4.8399999999999999E-2</v>
      </c>
      <c r="H2223" s="62">
        <v>12627.009999999998</v>
      </c>
      <c r="I2223" s="276">
        <f t="shared" si="738"/>
        <v>3130665.64</v>
      </c>
      <c r="J2223" s="300">
        <v>4.8399999999999999E-2</v>
      </c>
      <c r="K2223" s="61">
        <f t="shared" si="739"/>
        <v>12627.018081333334</v>
      </c>
      <c r="L2223" s="62">
        <f t="shared" si="732"/>
        <v>0.01</v>
      </c>
      <c r="M2223" t="s">
        <v>10</v>
      </c>
      <c r="O2223" s="3" t="str">
        <f t="shared" si="740"/>
        <v>E344</v>
      </c>
      <c r="P2223" s="4"/>
      <c r="Q2223" s="245">
        <f t="shared" si="736"/>
        <v>0</v>
      </c>
      <c r="S2223" s="243"/>
      <c r="T2223" s="243"/>
      <c r="V2223" s="243"/>
      <c r="W2223" s="243"/>
      <c r="Y2223" s="243"/>
    </row>
    <row r="2224" spans="1:25" outlineLevel="2" x14ac:dyDescent="0.25">
      <c r="A2224" s="3" t="s">
        <v>340</v>
      </c>
      <c r="B2224" s="3" t="str">
        <f t="shared" si="737"/>
        <v>E34401 PRD Gen, Wild Horse Solar-2</v>
      </c>
      <c r="C2224" s="3" t="s">
        <v>9</v>
      </c>
      <c r="D2224" s="3"/>
      <c r="E2224" s="256">
        <v>43889</v>
      </c>
      <c r="F2224" s="61">
        <v>3130665.64</v>
      </c>
      <c r="G2224" s="300">
        <v>4.8399999999999999E-2</v>
      </c>
      <c r="H2224" s="62">
        <v>12627.009999999998</v>
      </c>
      <c r="I2224" s="276">
        <f t="shared" si="738"/>
        <v>3130665.64</v>
      </c>
      <c r="J2224" s="300">
        <v>4.8399999999999999E-2</v>
      </c>
      <c r="K2224" s="61">
        <f t="shared" si="739"/>
        <v>12627.018081333334</v>
      </c>
      <c r="L2224" s="62">
        <f t="shared" si="732"/>
        <v>0.01</v>
      </c>
      <c r="M2224" t="s">
        <v>10</v>
      </c>
      <c r="O2224" s="3" t="str">
        <f t="shared" si="740"/>
        <v>E344</v>
      </c>
      <c r="P2224" s="4"/>
      <c r="Q2224" s="245">
        <f t="shared" si="736"/>
        <v>0</v>
      </c>
      <c r="S2224" s="243"/>
      <c r="T2224" s="243"/>
      <c r="V2224" s="243"/>
      <c r="W2224" s="243"/>
      <c r="Y2224" s="243"/>
    </row>
    <row r="2225" spans="1:25" outlineLevel="2" x14ac:dyDescent="0.25">
      <c r="A2225" s="3" t="s">
        <v>340</v>
      </c>
      <c r="B2225" s="3" t="str">
        <f t="shared" si="737"/>
        <v>E34401 PRD Gen, Wild Horse Solar-3</v>
      </c>
      <c r="C2225" s="3" t="s">
        <v>9</v>
      </c>
      <c r="D2225" s="3"/>
      <c r="E2225" s="256">
        <v>43921</v>
      </c>
      <c r="F2225" s="61">
        <v>3130665.64</v>
      </c>
      <c r="G2225" s="300">
        <v>4.8399999999999999E-2</v>
      </c>
      <c r="H2225" s="62">
        <v>12627.009999999998</v>
      </c>
      <c r="I2225" s="276">
        <f t="shared" si="738"/>
        <v>3130665.64</v>
      </c>
      <c r="J2225" s="300">
        <v>4.8399999999999999E-2</v>
      </c>
      <c r="K2225" s="61">
        <f t="shared" si="739"/>
        <v>12627.018081333334</v>
      </c>
      <c r="L2225" s="62">
        <f t="shared" si="732"/>
        <v>0.01</v>
      </c>
      <c r="M2225" t="s">
        <v>10</v>
      </c>
      <c r="O2225" s="3" t="str">
        <f t="shared" si="740"/>
        <v>E344</v>
      </c>
      <c r="P2225" s="4"/>
      <c r="Q2225" s="245">
        <f t="shared" si="736"/>
        <v>0</v>
      </c>
      <c r="S2225" s="243"/>
      <c r="T2225" s="243"/>
      <c r="V2225" s="243"/>
      <c r="W2225" s="243"/>
      <c r="Y2225" s="243"/>
    </row>
    <row r="2226" spans="1:25" outlineLevel="2" x14ac:dyDescent="0.25">
      <c r="A2226" s="3" t="s">
        <v>340</v>
      </c>
      <c r="B2226" s="3" t="str">
        <f t="shared" si="737"/>
        <v>E34401 PRD Gen, Wild Horse Solar-4</v>
      </c>
      <c r="C2226" s="3" t="s">
        <v>9</v>
      </c>
      <c r="D2226" s="3"/>
      <c r="E2226" s="256">
        <v>43951</v>
      </c>
      <c r="F2226" s="61">
        <v>3130665.64</v>
      </c>
      <c r="G2226" s="300">
        <v>4.8399999999999999E-2</v>
      </c>
      <c r="H2226" s="62">
        <v>12627.009999999998</v>
      </c>
      <c r="I2226" s="276">
        <f t="shared" si="738"/>
        <v>3130665.64</v>
      </c>
      <c r="J2226" s="300">
        <v>4.8399999999999999E-2</v>
      </c>
      <c r="K2226" s="61">
        <f t="shared" si="739"/>
        <v>12627.018081333334</v>
      </c>
      <c r="L2226" s="62">
        <f t="shared" si="732"/>
        <v>0.01</v>
      </c>
      <c r="M2226" t="s">
        <v>10</v>
      </c>
      <c r="O2226" s="3" t="str">
        <f t="shared" si="740"/>
        <v>E344</v>
      </c>
      <c r="P2226" s="4"/>
      <c r="Q2226" s="245">
        <f t="shared" si="736"/>
        <v>0</v>
      </c>
      <c r="S2226" s="243"/>
      <c r="T2226" s="243"/>
      <c r="V2226" s="243"/>
      <c r="W2226" s="243"/>
      <c r="Y2226" s="243"/>
    </row>
    <row r="2227" spans="1:25" outlineLevel="2" x14ac:dyDescent="0.25">
      <c r="A2227" s="3" t="s">
        <v>340</v>
      </c>
      <c r="B2227" s="3" t="str">
        <f t="shared" si="737"/>
        <v>E34401 PRD Gen, Wild Horse Solar-5</v>
      </c>
      <c r="C2227" s="3" t="s">
        <v>9</v>
      </c>
      <c r="D2227" s="3"/>
      <c r="E2227" s="256">
        <v>43982</v>
      </c>
      <c r="F2227" s="61">
        <v>3130665.64</v>
      </c>
      <c r="G2227" s="300">
        <v>4.8399999999999999E-2</v>
      </c>
      <c r="H2227" s="62">
        <v>12627.009999999998</v>
      </c>
      <c r="I2227" s="276">
        <f t="shared" si="738"/>
        <v>3130665.64</v>
      </c>
      <c r="J2227" s="300">
        <v>4.8399999999999999E-2</v>
      </c>
      <c r="K2227" s="61">
        <f t="shared" si="739"/>
        <v>12627.018081333334</v>
      </c>
      <c r="L2227" s="62">
        <f t="shared" si="732"/>
        <v>0.01</v>
      </c>
      <c r="M2227" t="s">
        <v>10</v>
      </c>
      <c r="O2227" s="3" t="str">
        <f t="shared" si="740"/>
        <v>E344</v>
      </c>
      <c r="P2227" s="4"/>
      <c r="Q2227" s="245">
        <f t="shared" si="736"/>
        <v>0</v>
      </c>
      <c r="S2227" s="243"/>
      <c r="T2227" s="243"/>
      <c r="V2227" s="243"/>
      <c r="W2227" s="243"/>
      <c r="Y2227" s="243"/>
    </row>
    <row r="2228" spans="1:25" outlineLevel="2" x14ac:dyDescent="0.25">
      <c r="A2228" s="3" t="s">
        <v>340</v>
      </c>
      <c r="B2228" s="3" t="str">
        <f t="shared" si="737"/>
        <v>E34401 PRD Gen, Wild Horse Solar-6</v>
      </c>
      <c r="C2228" s="3" t="s">
        <v>9</v>
      </c>
      <c r="D2228" s="3"/>
      <c r="E2228" s="256">
        <v>44012</v>
      </c>
      <c r="F2228" s="61">
        <v>3130665.64</v>
      </c>
      <c r="G2228" s="300">
        <v>4.8399999999999999E-2</v>
      </c>
      <c r="H2228" s="62">
        <v>12627.009999999998</v>
      </c>
      <c r="I2228" s="276">
        <f t="shared" si="738"/>
        <v>3130665.64</v>
      </c>
      <c r="J2228" s="300">
        <v>4.8399999999999999E-2</v>
      </c>
      <c r="K2228" s="61">
        <f t="shared" si="739"/>
        <v>12627.018081333334</v>
      </c>
      <c r="L2228" s="62">
        <f t="shared" si="732"/>
        <v>0.01</v>
      </c>
      <c r="M2228" t="s">
        <v>10</v>
      </c>
      <c r="O2228" s="3" t="str">
        <f t="shared" si="740"/>
        <v>E344</v>
      </c>
      <c r="P2228" s="4"/>
      <c r="Q2228" s="245">
        <f t="shared" si="736"/>
        <v>3130665.64</v>
      </c>
      <c r="S2228" s="243">
        <f>AVERAGE(F2217:F2228)-F2228</f>
        <v>0</v>
      </c>
      <c r="T2228" s="243">
        <f>AVERAGE(I2217:I2228)-I2228</f>
        <v>0</v>
      </c>
      <c r="V2228" s="243"/>
      <c r="W2228" s="243"/>
      <c r="Y2228" s="243"/>
    </row>
    <row r="2229" spans="1:25" ht="15.75" outlineLevel="1" thickBot="1" x14ac:dyDescent="0.3">
      <c r="A2229" s="5" t="s">
        <v>341</v>
      </c>
      <c r="C2229" s="14" t="s">
        <v>264</v>
      </c>
      <c r="E2229" s="255" t="s">
        <v>5</v>
      </c>
      <c r="F2229" s="8"/>
      <c r="G2229" s="299"/>
      <c r="H2229" s="264">
        <f>SUBTOTAL(9,H2217:H2228)</f>
        <v>151524.11999999997</v>
      </c>
      <c r="I2229" s="275"/>
      <c r="J2229" s="299"/>
      <c r="K2229" s="25">
        <f>SUBTOTAL(9,K2217:K2228)</f>
        <v>151524.216976</v>
      </c>
      <c r="L2229" s="264">
        <f>SUBTOTAL(9,L2217:L2228)</f>
        <v>0.11999999999999998</v>
      </c>
      <c r="O2229" s="3" t="str">
        <f>LEFT(A2229,5)</f>
        <v>E3440</v>
      </c>
      <c r="P2229" s="4">
        <f>-L2229</f>
        <v>-0.11999999999999998</v>
      </c>
      <c r="Q2229" s="245">
        <f t="shared" si="736"/>
        <v>0</v>
      </c>
      <c r="S2229" s="243"/>
    </row>
    <row r="2230" spans="1:25" ht="15.75" outlineLevel="2" thickTop="1" x14ac:dyDescent="0.25">
      <c r="A2230" s="3" t="s">
        <v>342</v>
      </c>
      <c r="B2230" s="3" t="str">
        <f t="shared" ref="B2230:B2241" si="741">CONCATENATE(A2230,"-",MONTH(E2230))</f>
        <v>E34401 PRD Gen, Wild Horse Wind-7</v>
      </c>
      <c r="C2230" s="3" t="s">
        <v>9</v>
      </c>
      <c r="D2230" s="3"/>
      <c r="E2230" s="256">
        <v>43676</v>
      </c>
      <c r="F2230" s="61">
        <v>299685545.81999999</v>
      </c>
      <c r="G2230" s="300">
        <v>4.8399999999999999E-2</v>
      </c>
      <c r="H2230" s="62">
        <v>1012598.81</v>
      </c>
      <c r="I2230" s="276">
        <f t="shared" ref="I2230:I2241" si="742">VLOOKUP(CONCATENATE(A2230,"-6"),$B$8:$F$2996,5,FALSE)</f>
        <v>299355892.88</v>
      </c>
      <c r="J2230" s="300">
        <v>4.8399999999999999E-2</v>
      </c>
      <c r="K2230" s="59">
        <f>VLOOKUP(CONCATENATE(A2230,"-6"),B$9:$H$2996,7,0)</f>
        <v>1009038.1599999999</v>
      </c>
      <c r="L2230" s="62">
        <f t="shared" si="732"/>
        <v>-3560.65</v>
      </c>
      <c r="M2230" t="s">
        <v>27</v>
      </c>
      <c r="N2230" t="s">
        <v>10</v>
      </c>
      <c r="O2230" s="3" t="str">
        <f t="shared" ref="O2230:O2241" si="743">LEFT(A2230,4)</f>
        <v>E344</v>
      </c>
      <c r="P2230" s="4"/>
      <c r="Q2230" s="245">
        <f t="shared" si="736"/>
        <v>0</v>
      </c>
      <c r="S2230" s="243"/>
      <c r="T2230" s="243"/>
      <c r="V2230" s="243"/>
      <c r="W2230" s="243"/>
      <c r="Y2230" s="243"/>
    </row>
    <row r="2231" spans="1:25" outlineLevel="2" x14ac:dyDescent="0.25">
      <c r="A2231" s="3" t="s">
        <v>342</v>
      </c>
      <c r="B2231" s="3" t="str">
        <f t="shared" si="741"/>
        <v>E34401 PRD Gen, Wild Horse Wind-8</v>
      </c>
      <c r="C2231" s="3" t="s">
        <v>9</v>
      </c>
      <c r="D2231" s="3"/>
      <c r="E2231" s="256">
        <v>43708</v>
      </c>
      <c r="F2231" s="61">
        <v>299684181.67000002</v>
      </c>
      <c r="G2231" s="300">
        <v>4.8399999999999999E-2</v>
      </c>
      <c r="H2231" s="62">
        <v>1012406.2600000002</v>
      </c>
      <c r="I2231" s="276">
        <f t="shared" si="742"/>
        <v>299355892.88</v>
      </c>
      <c r="J2231" s="300">
        <v>4.8399999999999999E-2</v>
      </c>
      <c r="K2231" s="61">
        <f>VLOOKUP(CONCATENATE(A2231,"-6"),B$9:$H$2996,7,0)</f>
        <v>1009038.1599999999</v>
      </c>
      <c r="L2231" s="62">
        <f t="shared" si="732"/>
        <v>-3368.1</v>
      </c>
      <c r="M2231" t="s">
        <v>27</v>
      </c>
      <c r="N2231" t="s">
        <v>10</v>
      </c>
      <c r="O2231" s="3" t="str">
        <f t="shared" si="743"/>
        <v>E344</v>
      </c>
      <c r="P2231" s="4"/>
      <c r="Q2231" s="245">
        <f t="shared" si="736"/>
        <v>0</v>
      </c>
      <c r="S2231" s="243"/>
      <c r="T2231" s="243"/>
      <c r="V2231" s="243"/>
      <c r="W2231" s="243"/>
      <c r="Y2231" s="243"/>
    </row>
    <row r="2232" spans="1:25" outlineLevel="2" x14ac:dyDescent="0.25">
      <c r="A2232" s="3" t="s">
        <v>342</v>
      </c>
      <c r="B2232" s="3" t="str">
        <f t="shared" si="741"/>
        <v>E34401 PRD Gen, Wild Horse Wind-9</v>
      </c>
      <c r="C2232" s="3" t="s">
        <v>9</v>
      </c>
      <c r="D2232" s="3"/>
      <c r="E2232" s="256">
        <v>43738</v>
      </c>
      <c r="F2232" s="61">
        <v>299730822.48000002</v>
      </c>
      <c r="G2232" s="300">
        <v>4.8399999999999999E-2</v>
      </c>
      <c r="H2232" s="62">
        <v>1012296.74</v>
      </c>
      <c r="I2232" s="276">
        <f t="shared" si="742"/>
        <v>299355892.88</v>
      </c>
      <c r="J2232" s="300">
        <v>4.8399999999999999E-2</v>
      </c>
      <c r="K2232" s="61">
        <f>VLOOKUP(CONCATENATE(A2232,"-6"),B$9:$H$2996,7,0)</f>
        <v>1009038.1599999999</v>
      </c>
      <c r="L2232" s="62">
        <f t="shared" si="732"/>
        <v>-3258.58</v>
      </c>
      <c r="M2232" t="s">
        <v>27</v>
      </c>
      <c r="N2232" t="s">
        <v>10</v>
      </c>
      <c r="O2232" s="3" t="str">
        <f t="shared" si="743"/>
        <v>E344</v>
      </c>
      <c r="P2232" s="4"/>
      <c r="Q2232" s="245">
        <f t="shared" si="736"/>
        <v>0</v>
      </c>
      <c r="S2232" s="243"/>
      <c r="T2232" s="243"/>
      <c r="V2232" s="243"/>
      <c r="W2232" s="243"/>
      <c r="Y2232" s="243"/>
    </row>
    <row r="2233" spans="1:25" outlineLevel="2" x14ac:dyDescent="0.25">
      <c r="A2233" s="3" t="s">
        <v>342</v>
      </c>
      <c r="B2233" s="3" t="str">
        <f t="shared" si="741"/>
        <v>E34401 PRD Gen, Wild Horse Wind-10</v>
      </c>
      <c r="C2233" s="3" t="s">
        <v>9</v>
      </c>
      <c r="D2233" s="3"/>
      <c r="E2233" s="256">
        <v>43769</v>
      </c>
      <c r="F2233" s="61">
        <v>299732451.08999997</v>
      </c>
      <c r="G2233" s="300">
        <v>4.8399999999999999E-2</v>
      </c>
      <c r="H2233" s="62">
        <v>1012192.6100000001</v>
      </c>
      <c r="I2233" s="276">
        <f t="shared" si="742"/>
        <v>299355892.88</v>
      </c>
      <c r="J2233" s="300">
        <v>4.8399999999999999E-2</v>
      </c>
      <c r="K2233" s="61">
        <f>VLOOKUP(CONCATENATE(A2233,"-6"),B$9:$H$2996,7,0)</f>
        <v>1009038.1599999999</v>
      </c>
      <c r="L2233" s="62">
        <f t="shared" si="732"/>
        <v>-3154.45</v>
      </c>
      <c r="M2233" t="s">
        <v>27</v>
      </c>
      <c r="N2233" t="s">
        <v>10</v>
      </c>
      <c r="O2233" s="3" t="str">
        <f t="shared" si="743"/>
        <v>E344</v>
      </c>
      <c r="P2233" s="4"/>
      <c r="Q2233" s="245">
        <f t="shared" si="736"/>
        <v>0</v>
      </c>
      <c r="S2233" s="243"/>
      <c r="T2233" s="243"/>
      <c r="V2233" s="243"/>
      <c r="W2233" s="243"/>
      <c r="Y2233" s="243"/>
    </row>
    <row r="2234" spans="1:25" outlineLevel="2" x14ac:dyDescent="0.25">
      <c r="A2234" s="3" t="s">
        <v>342</v>
      </c>
      <c r="B2234" s="3" t="str">
        <f t="shared" si="741"/>
        <v>E34401 PRD Gen, Wild Horse Wind-11</v>
      </c>
      <c r="C2234" s="3" t="s">
        <v>9</v>
      </c>
      <c r="D2234" s="3"/>
      <c r="E2234" s="256">
        <v>43799</v>
      </c>
      <c r="F2234" s="61">
        <v>299575344.97000003</v>
      </c>
      <c r="G2234" s="300">
        <v>4.8399999999999999E-2</v>
      </c>
      <c r="H2234" s="62">
        <v>1011677.0700000001</v>
      </c>
      <c r="I2234" s="276">
        <f t="shared" si="742"/>
        <v>299355892.88</v>
      </c>
      <c r="J2234" s="300">
        <v>4.8399999999999999E-2</v>
      </c>
      <c r="K2234" s="61">
        <f>VLOOKUP(CONCATENATE(A2234,"-6"),B$9:$H$2996,7,0)</f>
        <v>1009038.1599999999</v>
      </c>
      <c r="L2234" s="62">
        <f t="shared" si="732"/>
        <v>-2638.91</v>
      </c>
      <c r="M2234" t="s">
        <v>27</v>
      </c>
      <c r="N2234" t="s">
        <v>10</v>
      </c>
      <c r="O2234" s="3" t="str">
        <f t="shared" si="743"/>
        <v>E344</v>
      </c>
      <c r="P2234" s="4"/>
      <c r="Q2234" s="245">
        <f t="shared" si="736"/>
        <v>0</v>
      </c>
      <c r="S2234" s="243"/>
      <c r="T2234" s="243"/>
      <c r="V2234" s="243"/>
      <c r="W2234" s="243"/>
      <c r="Y2234" s="243"/>
    </row>
    <row r="2235" spans="1:25" outlineLevel="2" x14ac:dyDescent="0.25">
      <c r="A2235" s="3" t="s">
        <v>342</v>
      </c>
      <c r="B2235" s="3" t="str">
        <f t="shared" si="741"/>
        <v>E34401 PRD Gen, Wild Horse Wind-12</v>
      </c>
      <c r="C2235" s="3" t="s">
        <v>9</v>
      </c>
      <c r="D2235" s="3"/>
      <c r="E2235" s="256">
        <v>43830</v>
      </c>
      <c r="F2235" s="61">
        <v>299586218.13999999</v>
      </c>
      <c r="G2235" s="300">
        <v>4.8399999999999999E-2</v>
      </c>
      <c r="H2235" s="62">
        <v>1011179.5999999999</v>
      </c>
      <c r="I2235" s="276">
        <f t="shared" si="742"/>
        <v>299355892.88</v>
      </c>
      <c r="J2235" s="300">
        <v>4.8399999999999999E-2</v>
      </c>
      <c r="K2235" s="61">
        <f>VLOOKUP(CONCATENATE(A2235,"-6"),B$9:$H$2996,7,0)</f>
        <v>1009038.1599999999</v>
      </c>
      <c r="L2235" s="62">
        <f t="shared" si="732"/>
        <v>-2141.44</v>
      </c>
      <c r="M2235" t="s">
        <v>27</v>
      </c>
      <c r="N2235" t="s">
        <v>10</v>
      </c>
      <c r="O2235" s="3" t="str">
        <f t="shared" si="743"/>
        <v>E344</v>
      </c>
      <c r="P2235" s="4"/>
      <c r="Q2235" s="245">
        <f t="shared" si="736"/>
        <v>0</v>
      </c>
      <c r="S2235" s="243"/>
      <c r="T2235" s="243"/>
      <c r="V2235" s="243"/>
      <c r="W2235" s="243"/>
      <c r="Y2235" s="243"/>
    </row>
    <row r="2236" spans="1:25" outlineLevel="2" x14ac:dyDescent="0.25">
      <c r="A2236" s="3" t="s">
        <v>342</v>
      </c>
      <c r="B2236" s="3" t="str">
        <f t="shared" si="741"/>
        <v>E34401 PRD Gen, Wild Horse Wind-1</v>
      </c>
      <c r="C2236" s="3" t="s">
        <v>9</v>
      </c>
      <c r="D2236" s="3"/>
      <c r="E2236" s="256">
        <v>43861</v>
      </c>
      <c r="F2236" s="61">
        <v>299608946.19</v>
      </c>
      <c r="G2236" s="300">
        <v>4.8399999999999999E-2</v>
      </c>
      <c r="H2236" s="62">
        <v>1011044.2600000001</v>
      </c>
      <c r="I2236" s="276">
        <f t="shared" si="742"/>
        <v>299355892.88</v>
      </c>
      <c r="J2236" s="300">
        <v>4.8399999999999999E-2</v>
      </c>
      <c r="K2236" s="61">
        <f>VLOOKUP(CONCATENATE(A2236,"-6"),B$9:$H$2996,7,0)</f>
        <v>1009038.1599999999</v>
      </c>
      <c r="L2236" s="62">
        <f t="shared" si="732"/>
        <v>-2006.1</v>
      </c>
      <c r="M2236" t="s">
        <v>27</v>
      </c>
      <c r="N2236" t="s">
        <v>10</v>
      </c>
      <c r="O2236" s="3" t="str">
        <f t="shared" si="743"/>
        <v>E344</v>
      </c>
      <c r="P2236" s="4"/>
      <c r="Q2236" s="245">
        <f t="shared" si="736"/>
        <v>0</v>
      </c>
      <c r="S2236" s="243"/>
      <c r="T2236" s="243"/>
      <c r="V2236" s="243"/>
      <c r="W2236" s="243"/>
      <c r="Y2236" s="243"/>
    </row>
    <row r="2237" spans="1:25" outlineLevel="2" x14ac:dyDescent="0.25">
      <c r="A2237" s="3" t="s">
        <v>342</v>
      </c>
      <c r="B2237" s="3" t="str">
        <f t="shared" si="741"/>
        <v>E34401 PRD Gen, Wild Horse Wind-2</v>
      </c>
      <c r="C2237" s="3" t="s">
        <v>9</v>
      </c>
      <c r="D2237" s="3"/>
      <c r="E2237" s="256">
        <v>43889</v>
      </c>
      <c r="F2237" s="61">
        <v>299625412.58999997</v>
      </c>
      <c r="G2237" s="300">
        <v>4.8399999999999999E-2</v>
      </c>
      <c r="H2237" s="62">
        <v>1010919.61</v>
      </c>
      <c r="I2237" s="276">
        <f t="shared" si="742"/>
        <v>299355892.88</v>
      </c>
      <c r="J2237" s="300">
        <v>4.8399999999999999E-2</v>
      </c>
      <c r="K2237" s="61">
        <f>VLOOKUP(CONCATENATE(A2237,"-6"),B$9:$H$2996,7,0)</f>
        <v>1009038.1599999999</v>
      </c>
      <c r="L2237" s="62">
        <f t="shared" si="732"/>
        <v>-1881.45</v>
      </c>
      <c r="M2237" t="s">
        <v>27</v>
      </c>
      <c r="N2237" t="s">
        <v>10</v>
      </c>
      <c r="O2237" s="3" t="str">
        <f t="shared" si="743"/>
        <v>E344</v>
      </c>
      <c r="P2237" s="4"/>
      <c r="Q2237" s="245">
        <f t="shared" si="736"/>
        <v>0</v>
      </c>
      <c r="S2237" s="243"/>
      <c r="T2237" s="243"/>
      <c r="V2237" s="243"/>
      <c r="W2237" s="243"/>
      <c r="Y2237" s="243"/>
    </row>
    <row r="2238" spans="1:25" outlineLevel="2" x14ac:dyDescent="0.25">
      <c r="A2238" s="3" t="s">
        <v>342</v>
      </c>
      <c r="B2238" s="3" t="str">
        <f t="shared" si="741"/>
        <v>E34401 PRD Gen, Wild Horse Wind-3</v>
      </c>
      <c r="C2238" s="3" t="s">
        <v>9</v>
      </c>
      <c r="D2238" s="3"/>
      <c r="E2238" s="256">
        <v>43921</v>
      </c>
      <c r="F2238" s="61">
        <v>299538735.91000003</v>
      </c>
      <c r="G2238" s="300">
        <v>4.8399999999999999E-2</v>
      </c>
      <c r="H2238" s="62">
        <v>1010573.7399999999</v>
      </c>
      <c r="I2238" s="276">
        <f t="shared" si="742"/>
        <v>299355892.88</v>
      </c>
      <c r="J2238" s="300">
        <v>4.8399999999999999E-2</v>
      </c>
      <c r="K2238" s="61">
        <f>VLOOKUP(CONCATENATE(A2238,"-6"),B$9:$H$2996,7,0)</f>
        <v>1009038.1599999999</v>
      </c>
      <c r="L2238" s="62">
        <f t="shared" si="732"/>
        <v>-1535.58</v>
      </c>
      <c r="M2238" t="s">
        <v>27</v>
      </c>
      <c r="N2238" t="s">
        <v>10</v>
      </c>
      <c r="O2238" s="3" t="str">
        <f t="shared" si="743"/>
        <v>E344</v>
      </c>
      <c r="P2238" s="4"/>
      <c r="Q2238" s="245">
        <f t="shared" si="736"/>
        <v>0</v>
      </c>
      <c r="S2238" s="243"/>
      <c r="T2238" s="243"/>
      <c r="V2238" s="243"/>
      <c r="W2238" s="243"/>
      <c r="Y2238" s="243"/>
    </row>
    <row r="2239" spans="1:25" outlineLevel="2" x14ac:dyDescent="0.25">
      <c r="A2239" s="3" t="s">
        <v>342</v>
      </c>
      <c r="B2239" s="3" t="str">
        <f t="shared" si="741"/>
        <v>E34401 PRD Gen, Wild Horse Wind-4</v>
      </c>
      <c r="C2239" s="3" t="s">
        <v>9</v>
      </c>
      <c r="D2239" s="3"/>
      <c r="E2239" s="256">
        <v>43951</v>
      </c>
      <c r="F2239" s="61">
        <v>299350484.06</v>
      </c>
      <c r="G2239" s="300">
        <v>4.8399999999999999E-2</v>
      </c>
      <c r="H2239" s="62">
        <v>1009814.4299999999</v>
      </c>
      <c r="I2239" s="276">
        <f t="shared" si="742"/>
        <v>299355892.88</v>
      </c>
      <c r="J2239" s="300">
        <v>4.8399999999999999E-2</v>
      </c>
      <c r="K2239" s="61">
        <f>VLOOKUP(CONCATENATE(A2239,"-6"),B$9:$H$2996,7,0)</f>
        <v>1009038.1599999999</v>
      </c>
      <c r="L2239" s="62">
        <f t="shared" si="732"/>
        <v>-776.27</v>
      </c>
      <c r="M2239" t="s">
        <v>27</v>
      </c>
      <c r="N2239" t="s">
        <v>10</v>
      </c>
      <c r="O2239" s="3" t="str">
        <f t="shared" si="743"/>
        <v>E344</v>
      </c>
      <c r="P2239" s="4"/>
      <c r="Q2239" s="245">
        <f t="shared" si="736"/>
        <v>0</v>
      </c>
      <c r="S2239" s="243"/>
      <c r="T2239" s="243"/>
      <c r="V2239" s="243"/>
      <c r="W2239" s="243"/>
      <c r="Y2239" s="243"/>
    </row>
    <row r="2240" spans="1:25" outlineLevel="2" x14ac:dyDescent="0.25">
      <c r="A2240" s="3" t="s">
        <v>342</v>
      </c>
      <c r="B2240" s="3" t="str">
        <f t="shared" si="741"/>
        <v>E34401 PRD Gen, Wild Horse Wind-5</v>
      </c>
      <c r="C2240" s="3" t="s">
        <v>9</v>
      </c>
      <c r="D2240" s="3"/>
      <c r="E2240" s="256">
        <v>43982</v>
      </c>
      <c r="F2240" s="61">
        <v>299352443</v>
      </c>
      <c r="G2240" s="300">
        <v>4.8399999999999999E-2</v>
      </c>
      <c r="H2240" s="62">
        <v>1009233.35</v>
      </c>
      <c r="I2240" s="276">
        <f t="shared" si="742"/>
        <v>299355892.88</v>
      </c>
      <c r="J2240" s="300">
        <v>4.8399999999999999E-2</v>
      </c>
      <c r="K2240" s="61">
        <f>VLOOKUP(CONCATENATE(A2240,"-6"),B$9:$H$2996,7,0)</f>
        <v>1009038.1599999999</v>
      </c>
      <c r="L2240" s="62">
        <f t="shared" si="732"/>
        <v>-195.19</v>
      </c>
      <c r="M2240" t="s">
        <v>27</v>
      </c>
      <c r="N2240" t="s">
        <v>10</v>
      </c>
      <c r="O2240" s="3" t="str">
        <f t="shared" si="743"/>
        <v>E344</v>
      </c>
      <c r="P2240" s="4"/>
      <c r="Q2240" s="245">
        <f t="shared" si="736"/>
        <v>0</v>
      </c>
      <c r="S2240" s="243"/>
      <c r="T2240" s="243"/>
      <c r="V2240" s="243"/>
      <c r="W2240" s="243"/>
      <c r="Y2240" s="243"/>
    </row>
    <row r="2241" spans="1:25" outlineLevel="2" x14ac:dyDescent="0.25">
      <c r="A2241" s="3" t="s">
        <v>342</v>
      </c>
      <c r="B2241" s="3" t="str">
        <f t="shared" si="741"/>
        <v>E34401 PRD Gen, Wild Horse Wind-6</v>
      </c>
      <c r="C2241" s="3" t="s">
        <v>9</v>
      </c>
      <c r="D2241" s="3"/>
      <c r="E2241" s="256">
        <v>44012</v>
      </c>
      <c r="F2241" s="61">
        <v>299355892.88</v>
      </c>
      <c r="G2241" s="300">
        <v>4.8399999999999999E-2</v>
      </c>
      <c r="H2241" s="62">
        <v>1009038.1599999999</v>
      </c>
      <c r="I2241" s="276">
        <f t="shared" si="742"/>
        <v>299355892.88</v>
      </c>
      <c r="J2241" s="300">
        <v>4.8399999999999999E-2</v>
      </c>
      <c r="K2241" s="61">
        <f>VLOOKUP(CONCATENATE(A2241,"-6"),B$9:$H$2996,7,0)</f>
        <v>1009038.1599999999</v>
      </c>
      <c r="L2241" s="62">
        <f t="shared" si="732"/>
        <v>0</v>
      </c>
      <c r="M2241" t="s">
        <v>27</v>
      </c>
      <c r="N2241" t="s">
        <v>10</v>
      </c>
      <c r="O2241" s="3" t="str">
        <f t="shared" si="743"/>
        <v>E344</v>
      </c>
      <c r="P2241" s="4"/>
      <c r="Q2241" s="245">
        <f t="shared" si="736"/>
        <v>299355892.88</v>
      </c>
      <c r="S2241" s="243">
        <f>AVERAGE(F2230:F2241)-F2241</f>
        <v>212980.353333354</v>
      </c>
      <c r="T2241" s="243">
        <f>AVERAGE(I2230:I2241)-I2241</f>
        <v>0</v>
      </c>
      <c r="V2241" s="243"/>
      <c r="W2241" s="243"/>
      <c r="Y2241" s="243"/>
    </row>
    <row r="2242" spans="1:25" ht="15.75" outlineLevel="1" thickBot="1" x14ac:dyDescent="0.3">
      <c r="A2242" s="5" t="s">
        <v>343</v>
      </c>
      <c r="C2242" s="14" t="s">
        <v>264</v>
      </c>
      <c r="E2242" s="255" t="s">
        <v>5</v>
      </c>
      <c r="F2242" s="8"/>
      <c r="G2242" s="299"/>
      <c r="H2242" s="264">
        <f>SUBTOTAL(9,H2230:H2241)</f>
        <v>12132974.640000001</v>
      </c>
      <c r="I2242" s="275"/>
      <c r="J2242" s="299"/>
      <c r="K2242" s="25">
        <f>SUBTOTAL(9,K2230:K2241)</f>
        <v>12108457.92</v>
      </c>
      <c r="L2242" s="264">
        <f>SUBTOTAL(9,L2230:L2241)</f>
        <v>-24516.719999999994</v>
      </c>
      <c r="O2242" s="3" t="str">
        <f>LEFT(A2242,5)</f>
        <v>E3440</v>
      </c>
      <c r="P2242" s="4">
        <f>-L2242</f>
        <v>24516.719999999994</v>
      </c>
      <c r="Q2242" s="245">
        <f t="shared" si="736"/>
        <v>0</v>
      </c>
      <c r="S2242" s="243"/>
    </row>
    <row r="2243" spans="1:25" ht="15.75" outlineLevel="2" thickTop="1" x14ac:dyDescent="0.25">
      <c r="A2243" s="3" t="s">
        <v>344</v>
      </c>
      <c r="B2243" s="3" t="str">
        <f t="shared" ref="B2243:B2254" si="744">CONCATENATE(A2243,"-",MONTH(E2243))</f>
        <v>E34401 PRD Gen,Wild Horse Expansion-7</v>
      </c>
      <c r="C2243" s="3" t="s">
        <v>9</v>
      </c>
      <c r="D2243" s="3"/>
      <c r="E2243" s="256">
        <v>43676</v>
      </c>
      <c r="F2243" s="61">
        <v>67553999.640000001</v>
      </c>
      <c r="G2243" s="300">
        <v>4.8399999999999999E-2</v>
      </c>
      <c r="H2243" s="62">
        <v>272467.8</v>
      </c>
      <c r="I2243" s="276">
        <f t="shared" ref="I2243:I2254" si="745">VLOOKUP(CONCATENATE(A2243,"-6"),$B$8:$F$2996,5,FALSE)</f>
        <v>67553999.640000001</v>
      </c>
      <c r="J2243" s="300">
        <v>4.8399999999999999E-2</v>
      </c>
      <c r="K2243" s="59">
        <f t="shared" ref="K2243:K2254" si="746">I2243*J2243/12</f>
        <v>272467.79854799999</v>
      </c>
      <c r="L2243" s="62">
        <f t="shared" si="732"/>
        <v>0</v>
      </c>
      <c r="M2243" t="s">
        <v>10</v>
      </c>
      <c r="O2243" s="3" t="str">
        <f t="shared" ref="O2243:O2254" si="747">LEFT(A2243,4)</f>
        <v>E344</v>
      </c>
      <c r="P2243" s="4"/>
      <c r="Q2243" s="245">
        <f t="shared" si="736"/>
        <v>0</v>
      </c>
      <c r="S2243" s="243"/>
      <c r="T2243" s="243"/>
      <c r="V2243" s="243"/>
      <c r="W2243" s="243"/>
      <c r="Y2243" s="243"/>
    </row>
    <row r="2244" spans="1:25" outlineLevel="2" x14ac:dyDescent="0.25">
      <c r="A2244" s="3" t="s">
        <v>344</v>
      </c>
      <c r="B2244" s="3" t="str">
        <f t="shared" si="744"/>
        <v>E34401 PRD Gen,Wild Horse Expansion-8</v>
      </c>
      <c r="C2244" s="3" t="s">
        <v>9</v>
      </c>
      <c r="D2244" s="3"/>
      <c r="E2244" s="256">
        <v>43708</v>
      </c>
      <c r="F2244" s="61">
        <v>67553999.640000001</v>
      </c>
      <c r="G2244" s="300">
        <v>4.8399999999999999E-2</v>
      </c>
      <c r="H2244" s="62">
        <v>272467.8</v>
      </c>
      <c r="I2244" s="276">
        <f t="shared" si="745"/>
        <v>67553999.640000001</v>
      </c>
      <c r="J2244" s="300">
        <v>4.8399999999999999E-2</v>
      </c>
      <c r="K2244" s="61">
        <f t="shared" si="746"/>
        <v>272467.79854799999</v>
      </c>
      <c r="L2244" s="62">
        <f t="shared" si="732"/>
        <v>0</v>
      </c>
      <c r="M2244" t="s">
        <v>10</v>
      </c>
      <c r="O2244" s="3" t="str">
        <f t="shared" si="747"/>
        <v>E344</v>
      </c>
      <c r="P2244" s="4"/>
      <c r="Q2244" s="245">
        <f t="shared" si="736"/>
        <v>0</v>
      </c>
      <c r="S2244" s="243"/>
      <c r="T2244" s="243"/>
      <c r="V2244" s="243"/>
      <c r="W2244" s="243"/>
      <c r="Y2244" s="243"/>
    </row>
    <row r="2245" spans="1:25" outlineLevel="2" x14ac:dyDescent="0.25">
      <c r="A2245" s="3" t="s">
        <v>344</v>
      </c>
      <c r="B2245" s="3" t="str">
        <f t="shared" si="744"/>
        <v>E34401 PRD Gen,Wild Horse Expansion-9</v>
      </c>
      <c r="C2245" s="3" t="s">
        <v>9</v>
      </c>
      <c r="D2245" s="3"/>
      <c r="E2245" s="256">
        <v>43738</v>
      </c>
      <c r="F2245" s="61">
        <v>67553999.640000001</v>
      </c>
      <c r="G2245" s="300">
        <v>4.8399999999999999E-2</v>
      </c>
      <c r="H2245" s="62">
        <v>272467.8</v>
      </c>
      <c r="I2245" s="276">
        <f t="shared" si="745"/>
        <v>67553999.640000001</v>
      </c>
      <c r="J2245" s="300">
        <v>4.8399999999999999E-2</v>
      </c>
      <c r="K2245" s="61">
        <f t="shared" si="746"/>
        <v>272467.79854799999</v>
      </c>
      <c r="L2245" s="62">
        <f t="shared" si="732"/>
        <v>0</v>
      </c>
      <c r="M2245" t="s">
        <v>10</v>
      </c>
      <c r="O2245" s="3" t="str">
        <f t="shared" si="747"/>
        <v>E344</v>
      </c>
      <c r="P2245" s="4"/>
      <c r="Q2245" s="245">
        <f t="shared" si="736"/>
        <v>0</v>
      </c>
      <c r="S2245" s="243"/>
      <c r="T2245" s="243"/>
      <c r="V2245" s="243"/>
      <c r="W2245" s="243"/>
      <c r="Y2245" s="243"/>
    </row>
    <row r="2246" spans="1:25" outlineLevel="2" x14ac:dyDescent="0.25">
      <c r="A2246" s="3" t="s">
        <v>344</v>
      </c>
      <c r="B2246" s="3" t="str">
        <f t="shared" si="744"/>
        <v>E34401 PRD Gen,Wild Horse Expansion-10</v>
      </c>
      <c r="C2246" s="3" t="s">
        <v>9</v>
      </c>
      <c r="D2246" s="3"/>
      <c r="E2246" s="256">
        <v>43769</v>
      </c>
      <c r="F2246" s="61">
        <v>67553999.640000001</v>
      </c>
      <c r="G2246" s="300">
        <v>4.8399999999999999E-2</v>
      </c>
      <c r="H2246" s="62">
        <v>272467.8</v>
      </c>
      <c r="I2246" s="276">
        <f t="shared" si="745"/>
        <v>67553999.640000001</v>
      </c>
      <c r="J2246" s="300">
        <v>4.8399999999999999E-2</v>
      </c>
      <c r="K2246" s="61">
        <f t="shared" si="746"/>
        <v>272467.79854799999</v>
      </c>
      <c r="L2246" s="62">
        <f t="shared" si="732"/>
        <v>0</v>
      </c>
      <c r="M2246" t="s">
        <v>10</v>
      </c>
      <c r="O2246" s="3" t="str">
        <f t="shared" si="747"/>
        <v>E344</v>
      </c>
      <c r="P2246" s="4"/>
      <c r="Q2246" s="245">
        <f t="shared" si="736"/>
        <v>0</v>
      </c>
      <c r="S2246" s="243"/>
      <c r="T2246" s="243"/>
      <c r="V2246" s="243"/>
      <c r="W2246" s="243"/>
      <c r="Y2246" s="243"/>
    </row>
    <row r="2247" spans="1:25" outlineLevel="2" x14ac:dyDescent="0.25">
      <c r="A2247" s="3" t="s">
        <v>344</v>
      </c>
      <c r="B2247" s="3" t="str">
        <f t="shared" si="744"/>
        <v>E34401 PRD Gen,Wild Horse Expansion-11</v>
      </c>
      <c r="C2247" s="3" t="s">
        <v>9</v>
      </c>
      <c r="D2247" s="3"/>
      <c r="E2247" s="256">
        <v>43799</v>
      </c>
      <c r="F2247" s="61">
        <v>67553999.640000001</v>
      </c>
      <c r="G2247" s="300">
        <v>4.8399999999999999E-2</v>
      </c>
      <c r="H2247" s="62">
        <v>272467.8</v>
      </c>
      <c r="I2247" s="276">
        <f t="shared" si="745"/>
        <v>67553999.640000001</v>
      </c>
      <c r="J2247" s="300">
        <v>4.8399999999999999E-2</v>
      </c>
      <c r="K2247" s="61">
        <f t="shared" si="746"/>
        <v>272467.79854799999</v>
      </c>
      <c r="L2247" s="62">
        <f t="shared" si="732"/>
        <v>0</v>
      </c>
      <c r="M2247" t="s">
        <v>10</v>
      </c>
      <c r="O2247" s="3" t="str">
        <f t="shared" si="747"/>
        <v>E344</v>
      </c>
      <c r="P2247" s="4"/>
      <c r="Q2247" s="245">
        <f t="shared" si="736"/>
        <v>0</v>
      </c>
      <c r="S2247" s="243"/>
      <c r="T2247" s="243"/>
      <c r="V2247" s="243"/>
      <c r="W2247" s="243"/>
      <c r="Y2247" s="243"/>
    </row>
    <row r="2248" spans="1:25" outlineLevel="2" x14ac:dyDescent="0.25">
      <c r="A2248" s="3" t="s">
        <v>344</v>
      </c>
      <c r="B2248" s="3" t="str">
        <f t="shared" si="744"/>
        <v>E34401 PRD Gen,Wild Horse Expansion-12</v>
      </c>
      <c r="C2248" s="3" t="s">
        <v>9</v>
      </c>
      <c r="D2248" s="3"/>
      <c r="E2248" s="256">
        <v>43830</v>
      </c>
      <c r="F2248" s="61">
        <v>67553999.640000001</v>
      </c>
      <c r="G2248" s="300">
        <v>4.8399999999999999E-2</v>
      </c>
      <c r="H2248" s="62">
        <v>272467.8</v>
      </c>
      <c r="I2248" s="276">
        <f t="shared" si="745"/>
        <v>67553999.640000001</v>
      </c>
      <c r="J2248" s="300">
        <v>4.8399999999999999E-2</v>
      </c>
      <c r="K2248" s="61">
        <f t="shared" si="746"/>
        <v>272467.79854799999</v>
      </c>
      <c r="L2248" s="62">
        <f t="shared" si="732"/>
        <v>0</v>
      </c>
      <c r="M2248" t="s">
        <v>10</v>
      </c>
      <c r="O2248" s="3" t="str">
        <f t="shared" si="747"/>
        <v>E344</v>
      </c>
      <c r="P2248" s="4"/>
      <c r="Q2248" s="245">
        <f t="shared" si="736"/>
        <v>0</v>
      </c>
      <c r="S2248" s="243"/>
      <c r="T2248" s="243"/>
      <c r="V2248" s="243"/>
      <c r="W2248" s="243"/>
      <c r="Y2248" s="243"/>
    </row>
    <row r="2249" spans="1:25" outlineLevel="2" x14ac:dyDescent="0.25">
      <c r="A2249" s="3" t="s">
        <v>344</v>
      </c>
      <c r="B2249" s="3" t="str">
        <f t="shared" si="744"/>
        <v>E34401 PRD Gen,Wild Horse Expansion-1</v>
      </c>
      <c r="C2249" s="3" t="s">
        <v>9</v>
      </c>
      <c r="D2249" s="3"/>
      <c r="E2249" s="256">
        <v>43861</v>
      </c>
      <c r="F2249" s="61">
        <v>67553999.640000001</v>
      </c>
      <c r="G2249" s="300">
        <v>4.8399999999999999E-2</v>
      </c>
      <c r="H2249" s="62">
        <v>272467.8</v>
      </c>
      <c r="I2249" s="276">
        <f t="shared" si="745"/>
        <v>67553999.640000001</v>
      </c>
      <c r="J2249" s="300">
        <v>4.8399999999999999E-2</v>
      </c>
      <c r="K2249" s="61">
        <f t="shared" si="746"/>
        <v>272467.79854799999</v>
      </c>
      <c r="L2249" s="62">
        <f t="shared" si="732"/>
        <v>0</v>
      </c>
      <c r="M2249" t="s">
        <v>10</v>
      </c>
      <c r="O2249" s="3" t="str">
        <f t="shared" si="747"/>
        <v>E344</v>
      </c>
      <c r="P2249" s="4"/>
      <c r="Q2249" s="245">
        <f t="shared" si="736"/>
        <v>0</v>
      </c>
      <c r="S2249" s="243"/>
      <c r="T2249" s="243"/>
      <c r="V2249" s="243"/>
      <c r="W2249" s="243"/>
      <c r="Y2249" s="243"/>
    </row>
    <row r="2250" spans="1:25" outlineLevel="2" x14ac:dyDescent="0.25">
      <c r="A2250" s="3" t="s">
        <v>344</v>
      </c>
      <c r="B2250" s="3" t="str">
        <f t="shared" si="744"/>
        <v>E34401 PRD Gen,Wild Horse Expansion-2</v>
      </c>
      <c r="C2250" s="3" t="s">
        <v>9</v>
      </c>
      <c r="D2250" s="3"/>
      <c r="E2250" s="256">
        <v>43889</v>
      </c>
      <c r="F2250" s="61">
        <v>67553999.640000001</v>
      </c>
      <c r="G2250" s="300">
        <v>4.8399999999999999E-2</v>
      </c>
      <c r="H2250" s="62">
        <v>272467.8</v>
      </c>
      <c r="I2250" s="276">
        <f t="shared" si="745"/>
        <v>67553999.640000001</v>
      </c>
      <c r="J2250" s="300">
        <v>4.8399999999999999E-2</v>
      </c>
      <c r="K2250" s="61">
        <f t="shared" si="746"/>
        <v>272467.79854799999</v>
      </c>
      <c r="L2250" s="62">
        <f t="shared" si="732"/>
        <v>0</v>
      </c>
      <c r="M2250" t="s">
        <v>10</v>
      </c>
      <c r="O2250" s="3" t="str">
        <f t="shared" si="747"/>
        <v>E344</v>
      </c>
      <c r="P2250" s="4"/>
      <c r="Q2250" s="245">
        <f t="shared" si="736"/>
        <v>0</v>
      </c>
      <c r="S2250" s="243"/>
      <c r="T2250" s="243"/>
      <c r="V2250" s="243"/>
      <c r="W2250" s="243"/>
      <c r="Y2250" s="243"/>
    </row>
    <row r="2251" spans="1:25" outlineLevel="2" x14ac:dyDescent="0.25">
      <c r="A2251" s="3" t="s">
        <v>344</v>
      </c>
      <c r="B2251" s="3" t="str">
        <f t="shared" si="744"/>
        <v>E34401 PRD Gen,Wild Horse Expansion-3</v>
      </c>
      <c r="C2251" s="3" t="s">
        <v>9</v>
      </c>
      <c r="D2251" s="3"/>
      <c r="E2251" s="256">
        <v>43921</v>
      </c>
      <c r="F2251" s="61">
        <v>67553999.640000001</v>
      </c>
      <c r="G2251" s="300">
        <v>4.8399999999999999E-2</v>
      </c>
      <c r="H2251" s="62">
        <v>272467.8</v>
      </c>
      <c r="I2251" s="276">
        <f t="shared" si="745"/>
        <v>67553999.640000001</v>
      </c>
      <c r="J2251" s="300">
        <v>4.8399999999999999E-2</v>
      </c>
      <c r="K2251" s="61">
        <f t="shared" si="746"/>
        <v>272467.79854799999</v>
      </c>
      <c r="L2251" s="62">
        <f t="shared" si="732"/>
        <v>0</v>
      </c>
      <c r="M2251" t="s">
        <v>10</v>
      </c>
      <c r="O2251" s="3" t="str">
        <f t="shared" si="747"/>
        <v>E344</v>
      </c>
      <c r="P2251" s="4"/>
      <c r="Q2251" s="245">
        <f t="shared" si="736"/>
        <v>0</v>
      </c>
      <c r="S2251" s="243"/>
      <c r="T2251" s="243"/>
      <c r="V2251" s="243"/>
      <c r="W2251" s="243"/>
      <c r="Y2251" s="243"/>
    </row>
    <row r="2252" spans="1:25" outlineLevel="2" x14ac:dyDescent="0.25">
      <c r="A2252" s="3" t="s">
        <v>344</v>
      </c>
      <c r="B2252" s="3" t="str">
        <f t="shared" si="744"/>
        <v>E34401 PRD Gen,Wild Horse Expansion-4</v>
      </c>
      <c r="C2252" s="3" t="s">
        <v>9</v>
      </c>
      <c r="D2252" s="3"/>
      <c r="E2252" s="256">
        <v>43951</v>
      </c>
      <c r="F2252" s="61">
        <v>67553999.640000001</v>
      </c>
      <c r="G2252" s="300">
        <v>4.8399999999999999E-2</v>
      </c>
      <c r="H2252" s="62">
        <v>272467.8</v>
      </c>
      <c r="I2252" s="276">
        <f t="shared" si="745"/>
        <v>67553999.640000001</v>
      </c>
      <c r="J2252" s="300">
        <v>4.8399999999999999E-2</v>
      </c>
      <c r="K2252" s="61">
        <f t="shared" si="746"/>
        <v>272467.79854799999</v>
      </c>
      <c r="L2252" s="62">
        <f t="shared" si="732"/>
        <v>0</v>
      </c>
      <c r="M2252" t="s">
        <v>10</v>
      </c>
      <c r="O2252" s="3" t="str">
        <f t="shared" si="747"/>
        <v>E344</v>
      </c>
      <c r="P2252" s="4"/>
      <c r="Q2252" s="245">
        <f t="shared" si="736"/>
        <v>0</v>
      </c>
      <c r="S2252" s="243"/>
      <c r="T2252" s="243"/>
      <c r="V2252" s="243"/>
      <c r="W2252" s="243"/>
      <c r="Y2252" s="243"/>
    </row>
    <row r="2253" spans="1:25" outlineLevel="2" x14ac:dyDescent="0.25">
      <c r="A2253" s="3" t="s">
        <v>344</v>
      </c>
      <c r="B2253" s="3" t="str">
        <f t="shared" si="744"/>
        <v>E34401 PRD Gen,Wild Horse Expansion-5</v>
      </c>
      <c r="C2253" s="3" t="s">
        <v>9</v>
      </c>
      <c r="D2253" s="3"/>
      <c r="E2253" s="256">
        <v>43982</v>
      </c>
      <c r="F2253" s="61">
        <v>67553999.640000001</v>
      </c>
      <c r="G2253" s="300">
        <v>4.8399999999999999E-2</v>
      </c>
      <c r="H2253" s="62">
        <v>272467.8</v>
      </c>
      <c r="I2253" s="276">
        <f t="shared" si="745"/>
        <v>67553999.640000001</v>
      </c>
      <c r="J2253" s="300">
        <v>4.8399999999999999E-2</v>
      </c>
      <c r="K2253" s="61">
        <f t="shared" si="746"/>
        <v>272467.79854799999</v>
      </c>
      <c r="L2253" s="62">
        <f t="shared" si="732"/>
        <v>0</v>
      </c>
      <c r="M2253" t="s">
        <v>10</v>
      </c>
      <c r="O2253" s="3" t="str">
        <f t="shared" si="747"/>
        <v>E344</v>
      </c>
      <c r="P2253" s="4"/>
      <c r="Q2253" s="245">
        <f t="shared" si="736"/>
        <v>0</v>
      </c>
      <c r="S2253" s="243"/>
      <c r="T2253" s="243"/>
      <c r="V2253" s="243"/>
      <c r="W2253" s="243"/>
      <c r="Y2253" s="243"/>
    </row>
    <row r="2254" spans="1:25" outlineLevel="2" x14ac:dyDescent="0.25">
      <c r="A2254" s="3" t="s">
        <v>344</v>
      </c>
      <c r="B2254" s="3" t="str">
        <f t="shared" si="744"/>
        <v>E34401 PRD Gen,Wild Horse Expansion-6</v>
      </c>
      <c r="C2254" s="3" t="s">
        <v>9</v>
      </c>
      <c r="D2254" s="3"/>
      <c r="E2254" s="256">
        <v>44012</v>
      </c>
      <c r="F2254" s="61">
        <v>67553999.640000001</v>
      </c>
      <c r="G2254" s="300">
        <v>4.8399999999999999E-2</v>
      </c>
      <c r="H2254" s="62">
        <v>272467.8</v>
      </c>
      <c r="I2254" s="276">
        <f t="shared" si="745"/>
        <v>67553999.640000001</v>
      </c>
      <c r="J2254" s="300">
        <v>4.8399999999999999E-2</v>
      </c>
      <c r="K2254" s="61">
        <f t="shared" si="746"/>
        <v>272467.79854799999</v>
      </c>
      <c r="L2254" s="62">
        <f t="shared" si="732"/>
        <v>0</v>
      </c>
      <c r="M2254" t="s">
        <v>10</v>
      </c>
      <c r="O2254" s="3" t="str">
        <f t="shared" si="747"/>
        <v>E344</v>
      </c>
      <c r="P2254" s="4"/>
      <c r="Q2254" s="245">
        <f t="shared" si="736"/>
        <v>67553999.640000001</v>
      </c>
      <c r="S2254" s="243">
        <f>AVERAGE(F2243:F2254)-F2254</f>
        <v>0</v>
      </c>
      <c r="T2254" s="243">
        <f>AVERAGE(I2243:I2254)-I2254</f>
        <v>0</v>
      </c>
      <c r="V2254" s="243"/>
      <c r="W2254" s="243"/>
      <c r="Y2254" s="243"/>
    </row>
    <row r="2255" spans="1:25" ht="15.75" outlineLevel="1" thickBot="1" x14ac:dyDescent="0.3">
      <c r="A2255" s="5" t="s">
        <v>345</v>
      </c>
      <c r="C2255" s="14" t="s">
        <v>264</v>
      </c>
      <c r="E2255" s="255" t="s">
        <v>5</v>
      </c>
      <c r="F2255" s="8"/>
      <c r="G2255" s="299"/>
      <c r="H2255" s="264">
        <f>SUBTOTAL(9,H2243:H2254)</f>
        <v>3269613.5999999992</v>
      </c>
      <c r="I2255" s="275"/>
      <c r="J2255" s="299"/>
      <c r="K2255" s="25">
        <f>SUBTOTAL(9,K2243:K2254)</f>
        <v>3269613.5825759997</v>
      </c>
      <c r="L2255" s="264">
        <f>SUBTOTAL(9,L2243:L2254)</f>
        <v>0</v>
      </c>
      <c r="O2255" s="3" t="str">
        <f>LEFT(A2255,5)</f>
        <v>E3440</v>
      </c>
      <c r="P2255" s="4">
        <f>-L2255</f>
        <v>0</v>
      </c>
      <c r="Q2255" s="245">
        <f t="shared" si="736"/>
        <v>0</v>
      </c>
      <c r="S2255" s="243"/>
    </row>
    <row r="2256" spans="1:25" ht="15.75" outlineLevel="2" thickTop="1" x14ac:dyDescent="0.25">
      <c r="A2256" s="3" t="s">
        <v>346</v>
      </c>
      <c r="B2256" s="3" t="str">
        <f t="shared" ref="B2256:B2267" si="748">CONCATENATE(A2256,"-",MONTH(E2256))</f>
        <v>E34420 PRD Gen, Encogen-7</v>
      </c>
      <c r="C2256" s="3" t="s">
        <v>9</v>
      </c>
      <c r="D2256" s="3"/>
      <c r="E2256" s="256">
        <v>43676</v>
      </c>
      <c r="F2256" s="61">
        <v>75259943.790000007</v>
      </c>
      <c r="G2256" s="300">
        <v>7.2999999999999992E-3</v>
      </c>
      <c r="H2256" s="62">
        <v>45783.130000000005</v>
      </c>
      <c r="I2256" s="276">
        <f t="shared" ref="I2256:I2267" si="749">VLOOKUP(CONCATENATE(A2256,"-6"),$B$8:$F$2996,5,FALSE)</f>
        <v>75259943.790000007</v>
      </c>
      <c r="J2256" s="300">
        <v>7.2999999999999992E-3</v>
      </c>
      <c r="K2256" s="59">
        <f t="shared" ref="K2256:K2267" si="750">I2256*J2256/12</f>
        <v>45783.132472249999</v>
      </c>
      <c r="L2256" s="62">
        <f t="shared" si="732"/>
        <v>0</v>
      </c>
      <c r="M2256" t="s">
        <v>10</v>
      </c>
      <c r="O2256" s="3" t="str">
        <f t="shared" ref="O2256:O2267" si="751">LEFT(A2256,4)</f>
        <v>E344</v>
      </c>
      <c r="P2256" s="4"/>
      <c r="Q2256" s="245">
        <f t="shared" si="736"/>
        <v>0</v>
      </c>
      <c r="S2256" s="243"/>
      <c r="T2256" s="243"/>
      <c r="V2256" s="243"/>
      <c r="W2256" s="243"/>
      <c r="Y2256" s="243"/>
    </row>
    <row r="2257" spans="1:25" outlineLevel="2" x14ac:dyDescent="0.25">
      <c r="A2257" s="3" t="s">
        <v>346</v>
      </c>
      <c r="B2257" s="3" t="str">
        <f t="shared" si="748"/>
        <v>E34420 PRD Gen, Encogen-8</v>
      </c>
      <c r="C2257" s="3" t="s">
        <v>9</v>
      </c>
      <c r="D2257" s="3"/>
      <c r="E2257" s="256">
        <v>43708</v>
      </c>
      <c r="F2257" s="61">
        <v>75259943.790000007</v>
      </c>
      <c r="G2257" s="300">
        <v>7.2999999999999992E-3</v>
      </c>
      <c r="H2257" s="62">
        <v>45783.130000000005</v>
      </c>
      <c r="I2257" s="276">
        <f t="shared" si="749"/>
        <v>75259943.790000007</v>
      </c>
      <c r="J2257" s="300">
        <v>7.2999999999999992E-3</v>
      </c>
      <c r="K2257" s="61">
        <f t="shared" si="750"/>
        <v>45783.132472249999</v>
      </c>
      <c r="L2257" s="62">
        <f t="shared" si="732"/>
        <v>0</v>
      </c>
      <c r="M2257" t="s">
        <v>10</v>
      </c>
      <c r="O2257" s="3" t="str">
        <f t="shared" si="751"/>
        <v>E344</v>
      </c>
      <c r="P2257" s="4"/>
      <c r="Q2257" s="245">
        <f t="shared" si="736"/>
        <v>0</v>
      </c>
      <c r="S2257" s="243"/>
      <c r="T2257" s="243"/>
      <c r="V2257" s="243"/>
      <c r="W2257" s="243"/>
      <c r="Y2257" s="243"/>
    </row>
    <row r="2258" spans="1:25" outlineLevel="2" x14ac:dyDescent="0.25">
      <c r="A2258" s="3" t="s">
        <v>346</v>
      </c>
      <c r="B2258" s="3" t="str">
        <f t="shared" si="748"/>
        <v>E34420 PRD Gen, Encogen-9</v>
      </c>
      <c r="C2258" s="3" t="s">
        <v>9</v>
      </c>
      <c r="D2258" s="3"/>
      <c r="E2258" s="256">
        <v>43738</v>
      </c>
      <c r="F2258" s="61">
        <v>75259943.790000007</v>
      </c>
      <c r="G2258" s="300">
        <v>7.2999999999999992E-3</v>
      </c>
      <c r="H2258" s="62">
        <v>45783.130000000005</v>
      </c>
      <c r="I2258" s="276">
        <f t="shared" si="749"/>
        <v>75259943.790000007</v>
      </c>
      <c r="J2258" s="300">
        <v>7.2999999999999992E-3</v>
      </c>
      <c r="K2258" s="61">
        <f t="shared" si="750"/>
        <v>45783.132472249999</v>
      </c>
      <c r="L2258" s="62">
        <f t="shared" si="732"/>
        <v>0</v>
      </c>
      <c r="M2258" t="s">
        <v>10</v>
      </c>
      <c r="O2258" s="3" t="str">
        <f t="shared" si="751"/>
        <v>E344</v>
      </c>
      <c r="P2258" s="4"/>
      <c r="Q2258" s="245">
        <f t="shared" si="736"/>
        <v>0</v>
      </c>
      <c r="S2258" s="243"/>
      <c r="T2258" s="243"/>
      <c r="V2258" s="243"/>
      <c r="W2258" s="243"/>
      <c r="Y2258" s="243"/>
    </row>
    <row r="2259" spans="1:25" outlineLevel="2" x14ac:dyDescent="0.25">
      <c r="A2259" s="3" t="s">
        <v>346</v>
      </c>
      <c r="B2259" s="3" t="str">
        <f t="shared" si="748"/>
        <v>E34420 PRD Gen, Encogen-10</v>
      </c>
      <c r="C2259" s="3" t="s">
        <v>9</v>
      </c>
      <c r="D2259" s="3"/>
      <c r="E2259" s="256">
        <v>43769</v>
      </c>
      <c r="F2259" s="61">
        <v>75259943.790000007</v>
      </c>
      <c r="G2259" s="300">
        <v>7.2999999999999992E-3</v>
      </c>
      <c r="H2259" s="62">
        <v>45783.130000000005</v>
      </c>
      <c r="I2259" s="276">
        <f t="shared" si="749"/>
        <v>75259943.790000007</v>
      </c>
      <c r="J2259" s="300">
        <v>7.2999999999999992E-3</v>
      </c>
      <c r="K2259" s="61">
        <f t="shared" si="750"/>
        <v>45783.132472249999</v>
      </c>
      <c r="L2259" s="62">
        <f t="shared" si="732"/>
        <v>0</v>
      </c>
      <c r="M2259" t="s">
        <v>10</v>
      </c>
      <c r="O2259" s="3" t="str">
        <f t="shared" si="751"/>
        <v>E344</v>
      </c>
      <c r="P2259" s="4"/>
      <c r="Q2259" s="245">
        <f t="shared" si="736"/>
        <v>0</v>
      </c>
      <c r="S2259" s="243"/>
      <c r="T2259" s="243"/>
      <c r="V2259" s="243"/>
      <c r="W2259" s="243"/>
      <c r="Y2259" s="243"/>
    </row>
    <row r="2260" spans="1:25" outlineLevel="2" x14ac:dyDescent="0.25">
      <c r="A2260" s="3" t="s">
        <v>346</v>
      </c>
      <c r="B2260" s="3" t="str">
        <f t="shared" si="748"/>
        <v>E34420 PRD Gen, Encogen-11</v>
      </c>
      <c r="C2260" s="3" t="s">
        <v>9</v>
      </c>
      <c r="D2260" s="3"/>
      <c r="E2260" s="256">
        <v>43799</v>
      </c>
      <c r="F2260" s="61">
        <v>75259943.790000007</v>
      </c>
      <c r="G2260" s="300">
        <v>7.2999999999999992E-3</v>
      </c>
      <c r="H2260" s="62">
        <v>45783.130000000005</v>
      </c>
      <c r="I2260" s="276">
        <f t="shared" si="749"/>
        <v>75259943.790000007</v>
      </c>
      <c r="J2260" s="300">
        <v>7.2999999999999992E-3</v>
      </c>
      <c r="K2260" s="61">
        <f t="shared" si="750"/>
        <v>45783.132472249999</v>
      </c>
      <c r="L2260" s="62">
        <f t="shared" ref="L2260:L2323" si="752">ROUND(K2260-H2260,2)</f>
        <v>0</v>
      </c>
      <c r="M2260" t="s">
        <v>10</v>
      </c>
      <c r="O2260" s="3" t="str">
        <f t="shared" si="751"/>
        <v>E344</v>
      </c>
      <c r="P2260" s="4"/>
      <c r="Q2260" s="245">
        <f t="shared" si="736"/>
        <v>0</v>
      </c>
      <c r="S2260" s="243"/>
      <c r="T2260" s="243"/>
      <c r="V2260" s="243"/>
      <c r="W2260" s="243"/>
      <c r="Y2260" s="243"/>
    </row>
    <row r="2261" spans="1:25" outlineLevel="2" x14ac:dyDescent="0.25">
      <c r="A2261" s="3" t="s">
        <v>346</v>
      </c>
      <c r="B2261" s="3" t="str">
        <f t="shared" si="748"/>
        <v>E34420 PRD Gen, Encogen-12</v>
      </c>
      <c r="C2261" s="3" t="s">
        <v>9</v>
      </c>
      <c r="D2261" s="3"/>
      <c r="E2261" s="256">
        <v>43830</v>
      </c>
      <c r="F2261" s="61">
        <v>75259943.790000007</v>
      </c>
      <c r="G2261" s="300">
        <v>7.2999999999999992E-3</v>
      </c>
      <c r="H2261" s="62">
        <v>45783.130000000005</v>
      </c>
      <c r="I2261" s="276">
        <f t="shared" si="749"/>
        <v>75259943.790000007</v>
      </c>
      <c r="J2261" s="300">
        <v>7.2999999999999992E-3</v>
      </c>
      <c r="K2261" s="61">
        <f t="shared" si="750"/>
        <v>45783.132472249999</v>
      </c>
      <c r="L2261" s="62">
        <f t="shared" si="752"/>
        <v>0</v>
      </c>
      <c r="M2261" t="s">
        <v>10</v>
      </c>
      <c r="O2261" s="3" t="str">
        <f t="shared" si="751"/>
        <v>E344</v>
      </c>
      <c r="P2261" s="4"/>
      <c r="Q2261" s="245">
        <f t="shared" si="736"/>
        <v>0</v>
      </c>
      <c r="S2261" s="243"/>
      <c r="T2261" s="243"/>
      <c r="V2261" s="243"/>
      <c r="W2261" s="243"/>
      <c r="Y2261" s="243"/>
    </row>
    <row r="2262" spans="1:25" outlineLevel="2" x14ac:dyDescent="0.25">
      <c r="A2262" s="3" t="s">
        <v>346</v>
      </c>
      <c r="B2262" s="3" t="str">
        <f t="shared" si="748"/>
        <v>E34420 PRD Gen, Encogen-1</v>
      </c>
      <c r="C2262" s="3" t="s">
        <v>9</v>
      </c>
      <c r="D2262" s="3"/>
      <c r="E2262" s="256">
        <v>43861</v>
      </c>
      <c r="F2262" s="61">
        <v>75259943.790000007</v>
      </c>
      <c r="G2262" s="300">
        <v>7.2999999999999992E-3</v>
      </c>
      <c r="H2262" s="62">
        <v>45783.130000000005</v>
      </c>
      <c r="I2262" s="276">
        <f t="shared" si="749"/>
        <v>75259943.790000007</v>
      </c>
      <c r="J2262" s="300">
        <v>7.2999999999999992E-3</v>
      </c>
      <c r="K2262" s="61">
        <f t="shared" si="750"/>
        <v>45783.132472249999</v>
      </c>
      <c r="L2262" s="62">
        <f t="shared" si="752"/>
        <v>0</v>
      </c>
      <c r="M2262" t="s">
        <v>10</v>
      </c>
      <c r="O2262" s="3" t="str">
        <f t="shared" si="751"/>
        <v>E344</v>
      </c>
      <c r="P2262" s="4"/>
      <c r="Q2262" s="245">
        <f t="shared" si="736"/>
        <v>0</v>
      </c>
      <c r="S2262" s="243"/>
      <c r="T2262" s="243"/>
      <c r="V2262" s="243"/>
      <c r="W2262" s="243"/>
      <c r="Y2262" s="243"/>
    </row>
    <row r="2263" spans="1:25" outlineLevel="2" x14ac:dyDescent="0.25">
      <c r="A2263" s="3" t="s">
        <v>346</v>
      </c>
      <c r="B2263" s="3" t="str">
        <f t="shared" si="748"/>
        <v>E34420 PRD Gen, Encogen-2</v>
      </c>
      <c r="C2263" s="3" t="s">
        <v>9</v>
      </c>
      <c r="D2263" s="3"/>
      <c r="E2263" s="256">
        <v>43889</v>
      </c>
      <c r="F2263" s="61">
        <v>75259943.790000007</v>
      </c>
      <c r="G2263" s="300">
        <v>7.2999999999999992E-3</v>
      </c>
      <c r="H2263" s="62">
        <v>45783.130000000005</v>
      </c>
      <c r="I2263" s="276">
        <f t="shared" si="749"/>
        <v>75259943.790000007</v>
      </c>
      <c r="J2263" s="300">
        <v>7.2999999999999992E-3</v>
      </c>
      <c r="K2263" s="61">
        <f t="shared" si="750"/>
        <v>45783.132472249999</v>
      </c>
      <c r="L2263" s="62">
        <f t="shared" si="752"/>
        <v>0</v>
      </c>
      <c r="M2263" t="s">
        <v>10</v>
      </c>
      <c r="O2263" s="3" t="str">
        <f t="shared" si="751"/>
        <v>E344</v>
      </c>
      <c r="P2263" s="4"/>
      <c r="Q2263" s="245">
        <f t="shared" si="736"/>
        <v>0</v>
      </c>
      <c r="S2263" s="243"/>
      <c r="T2263" s="243"/>
      <c r="V2263" s="243"/>
      <c r="W2263" s="243"/>
      <c r="Y2263" s="243"/>
    </row>
    <row r="2264" spans="1:25" outlineLevel="2" x14ac:dyDescent="0.25">
      <c r="A2264" s="3" t="s">
        <v>346</v>
      </c>
      <c r="B2264" s="3" t="str">
        <f t="shared" si="748"/>
        <v>E34420 PRD Gen, Encogen-3</v>
      </c>
      <c r="C2264" s="3" t="s">
        <v>9</v>
      </c>
      <c r="D2264" s="3"/>
      <c r="E2264" s="256">
        <v>43921</v>
      </c>
      <c r="F2264" s="61">
        <v>75259943.790000007</v>
      </c>
      <c r="G2264" s="300">
        <v>7.2999999999999992E-3</v>
      </c>
      <c r="H2264" s="62">
        <v>45783.130000000005</v>
      </c>
      <c r="I2264" s="276">
        <f t="shared" si="749"/>
        <v>75259943.790000007</v>
      </c>
      <c r="J2264" s="300">
        <v>7.2999999999999992E-3</v>
      </c>
      <c r="K2264" s="61">
        <f t="shared" si="750"/>
        <v>45783.132472249999</v>
      </c>
      <c r="L2264" s="62">
        <f t="shared" si="752"/>
        <v>0</v>
      </c>
      <c r="M2264" t="s">
        <v>10</v>
      </c>
      <c r="O2264" s="3" t="str">
        <f t="shared" si="751"/>
        <v>E344</v>
      </c>
      <c r="P2264" s="4"/>
      <c r="Q2264" s="245">
        <f t="shared" si="736"/>
        <v>0</v>
      </c>
      <c r="S2264" s="243"/>
      <c r="T2264" s="243"/>
      <c r="V2264" s="243"/>
      <c r="W2264" s="243"/>
      <c r="Y2264" s="243"/>
    </row>
    <row r="2265" spans="1:25" outlineLevel="2" x14ac:dyDescent="0.25">
      <c r="A2265" s="3" t="s">
        <v>346</v>
      </c>
      <c r="B2265" s="3" t="str">
        <f t="shared" si="748"/>
        <v>E34420 PRD Gen, Encogen-4</v>
      </c>
      <c r="C2265" s="3" t="s">
        <v>9</v>
      </c>
      <c r="D2265" s="3"/>
      <c r="E2265" s="256">
        <v>43951</v>
      </c>
      <c r="F2265" s="61">
        <v>75259943.790000007</v>
      </c>
      <c r="G2265" s="300">
        <v>7.2999999999999992E-3</v>
      </c>
      <c r="H2265" s="62">
        <v>45783.130000000005</v>
      </c>
      <c r="I2265" s="276">
        <f t="shared" si="749"/>
        <v>75259943.790000007</v>
      </c>
      <c r="J2265" s="300">
        <v>7.2999999999999992E-3</v>
      </c>
      <c r="K2265" s="61">
        <f t="shared" si="750"/>
        <v>45783.132472249999</v>
      </c>
      <c r="L2265" s="62">
        <f t="shared" si="752"/>
        <v>0</v>
      </c>
      <c r="M2265" t="s">
        <v>10</v>
      </c>
      <c r="O2265" s="3" t="str">
        <f t="shared" si="751"/>
        <v>E344</v>
      </c>
      <c r="P2265" s="4"/>
      <c r="Q2265" s="245">
        <f t="shared" si="736"/>
        <v>0</v>
      </c>
      <c r="S2265" s="243"/>
      <c r="T2265" s="243"/>
      <c r="V2265" s="243"/>
      <c r="W2265" s="243"/>
      <c r="Y2265" s="243"/>
    </row>
    <row r="2266" spans="1:25" outlineLevel="2" x14ac:dyDescent="0.25">
      <c r="A2266" s="3" t="s">
        <v>346</v>
      </c>
      <c r="B2266" s="3" t="str">
        <f t="shared" si="748"/>
        <v>E34420 PRD Gen, Encogen-5</v>
      </c>
      <c r="C2266" s="3" t="s">
        <v>9</v>
      </c>
      <c r="D2266" s="3"/>
      <c r="E2266" s="256">
        <v>43982</v>
      </c>
      <c r="F2266" s="61">
        <v>75259943.790000007</v>
      </c>
      <c r="G2266" s="300">
        <v>7.2999999999999992E-3</v>
      </c>
      <c r="H2266" s="62">
        <v>45783.130000000005</v>
      </c>
      <c r="I2266" s="276">
        <f t="shared" si="749"/>
        <v>75259943.790000007</v>
      </c>
      <c r="J2266" s="300">
        <v>7.2999999999999992E-3</v>
      </c>
      <c r="K2266" s="61">
        <f t="shared" si="750"/>
        <v>45783.132472249999</v>
      </c>
      <c r="L2266" s="62">
        <f t="shared" si="752"/>
        <v>0</v>
      </c>
      <c r="M2266" t="s">
        <v>10</v>
      </c>
      <c r="O2266" s="3" t="str">
        <f t="shared" si="751"/>
        <v>E344</v>
      </c>
      <c r="P2266" s="4"/>
      <c r="Q2266" s="245">
        <f t="shared" si="736"/>
        <v>0</v>
      </c>
      <c r="S2266" s="243"/>
      <c r="T2266" s="243"/>
      <c r="V2266" s="243"/>
      <c r="W2266" s="243"/>
      <c r="Y2266" s="243"/>
    </row>
    <row r="2267" spans="1:25" outlineLevel="2" x14ac:dyDescent="0.25">
      <c r="A2267" s="3" t="s">
        <v>346</v>
      </c>
      <c r="B2267" s="3" t="str">
        <f t="shared" si="748"/>
        <v>E34420 PRD Gen, Encogen-6</v>
      </c>
      <c r="C2267" s="3" t="s">
        <v>9</v>
      </c>
      <c r="D2267" s="3"/>
      <c r="E2267" s="256">
        <v>44012</v>
      </c>
      <c r="F2267" s="61">
        <v>75259943.790000007</v>
      </c>
      <c r="G2267" s="300">
        <v>7.2999999999999992E-3</v>
      </c>
      <c r="H2267" s="62">
        <v>45783.130000000005</v>
      </c>
      <c r="I2267" s="276">
        <f t="shared" si="749"/>
        <v>75259943.790000007</v>
      </c>
      <c r="J2267" s="300">
        <v>7.2999999999999992E-3</v>
      </c>
      <c r="K2267" s="61">
        <f t="shared" si="750"/>
        <v>45783.132472249999</v>
      </c>
      <c r="L2267" s="62">
        <f t="shared" si="752"/>
        <v>0</v>
      </c>
      <c r="M2267" t="s">
        <v>10</v>
      </c>
      <c r="O2267" s="3" t="str">
        <f t="shared" si="751"/>
        <v>E344</v>
      </c>
      <c r="P2267" s="4"/>
      <c r="Q2267" s="245">
        <f t="shared" si="736"/>
        <v>75259943.790000007</v>
      </c>
      <c r="S2267" s="243">
        <f>AVERAGE(F2256:F2267)-F2267</f>
        <v>0</v>
      </c>
      <c r="T2267" s="243">
        <f>AVERAGE(I2256:I2267)-I2267</f>
        <v>0</v>
      </c>
      <c r="V2267" s="243"/>
      <c r="W2267" s="243"/>
      <c r="Y2267" s="243"/>
    </row>
    <row r="2268" spans="1:25" ht="15.75" outlineLevel="1" thickBot="1" x14ac:dyDescent="0.3">
      <c r="A2268" s="5" t="s">
        <v>347</v>
      </c>
      <c r="C2268" s="14" t="s">
        <v>264</v>
      </c>
      <c r="E2268" s="255" t="s">
        <v>5</v>
      </c>
      <c r="F2268" s="8"/>
      <c r="G2268" s="299"/>
      <c r="H2268" s="264">
        <f>SUBTOTAL(9,H2256:H2267)</f>
        <v>549397.56000000006</v>
      </c>
      <c r="I2268" s="275"/>
      <c r="J2268" s="299"/>
      <c r="K2268" s="25">
        <f>SUBTOTAL(9,K2256:K2267)</f>
        <v>549397.58966700011</v>
      </c>
      <c r="L2268" s="264">
        <f>SUBTOTAL(9,L2256:L2267)</f>
        <v>0</v>
      </c>
      <c r="O2268" s="3" t="str">
        <f>LEFT(A2268,5)</f>
        <v>E3442</v>
      </c>
      <c r="P2268" s="4">
        <f>-L2268</f>
        <v>0</v>
      </c>
      <c r="Q2268" s="245">
        <f t="shared" si="736"/>
        <v>0</v>
      </c>
      <c r="S2268" s="243"/>
    </row>
    <row r="2269" spans="1:25" ht="15.75" outlineLevel="2" thickTop="1" x14ac:dyDescent="0.25">
      <c r="A2269" s="273" t="s">
        <v>751</v>
      </c>
      <c r="B2269" s="3" t="str">
        <f t="shared" ref="B2269:B2280" si="753">CONCATENATE(A2269,"-",MONTH(E2269))</f>
        <v>E34420 PRD Gen, Ferndale -7</v>
      </c>
      <c r="C2269" s="3" t="s">
        <v>9</v>
      </c>
      <c r="D2269" s="3"/>
      <c r="E2269" s="256">
        <v>43676</v>
      </c>
      <c r="F2269" s="61">
        <v>49935536.43</v>
      </c>
      <c r="G2269" s="300">
        <v>1.5900000000000001E-2</v>
      </c>
      <c r="H2269" s="62">
        <v>66164.58</v>
      </c>
      <c r="I2269" s="276">
        <f t="shared" ref="I2269:I2280" si="754">VLOOKUP(CONCATENATE(A2269,"-6"),$B$8:$F$2996,5,FALSE)</f>
        <v>49320051.609999999</v>
      </c>
      <c r="J2269" s="300">
        <v>1.5900000000000001E-2</v>
      </c>
      <c r="K2269" s="59">
        <f t="shared" ref="K2269:K2280" si="755">I2269*J2269/12</f>
        <v>65349.068383250007</v>
      </c>
      <c r="L2269" s="62">
        <f t="shared" si="752"/>
        <v>-815.51</v>
      </c>
      <c r="M2269" t="s">
        <v>10</v>
      </c>
      <c r="O2269" s="3" t="str">
        <f t="shared" ref="O2269:O2280" si="756">LEFT(A2269,4)</f>
        <v>E344</v>
      </c>
      <c r="P2269" s="4"/>
      <c r="Q2269" s="245">
        <f t="shared" si="736"/>
        <v>0</v>
      </c>
      <c r="S2269" s="243"/>
      <c r="T2269" s="243"/>
      <c r="V2269" s="243"/>
      <c r="W2269" s="243"/>
      <c r="Y2269" s="243"/>
    </row>
    <row r="2270" spans="1:25" outlineLevel="2" x14ac:dyDescent="0.25">
      <c r="A2270" s="273" t="s">
        <v>751</v>
      </c>
      <c r="B2270" s="3" t="str">
        <f t="shared" si="753"/>
        <v>E34420 PRD Gen, Ferndale -8</v>
      </c>
      <c r="C2270" s="3" t="s">
        <v>9</v>
      </c>
      <c r="D2270" s="3"/>
      <c r="E2270" s="256">
        <v>43708</v>
      </c>
      <c r="F2270" s="61">
        <v>49935536.43</v>
      </c>
      <c r="G2270" s="300">
        <v>1.5900000000000001E-2</v>
      </c>
      <c r="H2270" s="62">
        <v>66164.58</v>
      </c>
      <c r="I2270" s="276">
        <f t="shared" si="754"/>
        <v>49320051.609999999</v>
      </c>
      <c r="J2270" s="300">
        <v>1.5900000000000001E-2</v>
      </c>
      <c r="K2270" s="61">
        <f t="shared" si="755"/>
        <v>65349.068383250007</v>
      </c>
      <c r="L2270" s="62">
        <f t="shared" si="752"/>
        <v>-815.51</v>
      </c>
      <c r="M2270" t="s">
        <v>10</v>
      </c>
      <c r="O2270" s="3" t="str">
        <f t="shared" si="756"/>
        <v>E344</v>
      </c>
      <c r="P2270" s="4"/>
      <c r="Q2270" s="245">
        <f t="shared" si="736"/>
        <v>0</v>
      </c>
      <c r="S2270" s="243"/>
      <c r="T2270" s="243"/>
      <c r="V2270" s="243"/>
      <c r="W2270" s="243"/>
      <c r="Y2270" s="243"/>
    </row>
    <row r="2271" spans="1:25" outlineLevel="2" x14ac:dyDescent="0.25">
      <c r="A2271" s="273" t="s">
        <v>751</v>
      </c>
      <c r="B2271" s="3" t="str">
        <f t="shared" si="753"/>
        <v>E34420 PRD Gen, Ferndale -9</v>
      </c>
      <c r="C2271" s="3" t="s">
        <v>9</v>
      </c>
      <c r="D2271" s="3"/>
      <c r="E2271" s="256">
        <v>43738</v>
      </c>
      <c r="F2271" s="61">
        <v>49935536.43</v>
      </c>
      <c r="G2271" s="300">
        <v>1.5900000000000001E-2</v>
      </c>
      <c r="H2271" s="62">
        <v>66164.58</v>
      </c>
      <c r="I2271" s="276">
        <f t="shared" si="754"/>
        <v>49320051.609999999</v>
      </c>
      <c r="J2271" s="300">
        <v>1.5900000000000001E-2</v>
      </c>
      <c r="K2271" s="61">
        <f t="shared" si="755"/>
        <v>65349.068383250007</v>
      </c>
      <c r="L2271" s="62">
        <f t="shared" si="752"/>
        <v>-815.51</v>
      </c>
      <c r="M2271" t="s">
        <v>10</v>
      </c>
      <c r="O2271" s="3" t="str">
        <f t="shared" si="756"/>
        <v>E344</v>
      </c>
      <c r="P2271" s="4"/>
      <c r="Q2271" s="245">
        <f t="shared" si="736"/>
        <v>0</v>
      </c>
      <c r="S2271" s="243"/>
      <c r="T2271" s="243"/>
      <c r="V2271" s="243"/>
      <c r="W2271" s="243"/>
      <c r="Y2271" s="243"/>
    </row>
    <row r="2272" spans="1:25" outlineLevel="2" x14ac:dyDescent="0.25">
      <c r="A2272" s="273" t="s">
        <v>751</v>
      </c>
      <c r="B2272" s="3" t="str">
        <f t="shared" si="753"/>
        <v>E34420 PRD Gen, Ferndale -10</v>
      </c>
      <c r="C2272" s="3" t="s">
        <v>9</v>
      </c>
      <c r="D2272" s="3"/>
      <c r="E2272" s="256">
        <v>43769</v>
      </c>
      <c r="F2272" s="61">
        <v>49320051.609999999</v>
      </c>
      <c r="G2272" s="300">
        <v>1.5900000000000001E-2</v>
      </c>
      <c r="H2272" s="62">
        <v>65756.83</v>
      </c>
      <c r="I2272" s="276">
        <f t="shared" si="754"/>
        <v>49320051.609999999</v>
      </c>
      <c r="J2272" s="300">
        <v>1.5900000000000001E-2</v>
      </c>
      <c r="K2272" s="61">
        <f t="shared" si="755"/>
        <v>65349.068383250007</v>
      </c>
      <c r="L2272" s="62">
        <f t="shared" si="752"/>
        <v>-407.76</v>
      </c>
      <c r="M2272" t="s">
        <v>10</v>
      </c>
      <c r="O2272" s="3" t="str">
        <f t="shared" si="756"/>
        <v>E344</v>
      </c>
      <c r="P2272" s="4"/>
      <c r="Q2272" s="245">
        <f t="shared" ref="Q2272:Q2335" si="757">IF(E2272=DATE(2020,6,30),I2272,0)</f>
        <v>0</v>
      </c>
      <c r="S2272" s="243"/>
      <c r="T2272" s="243"/>
      <c r="V2272" s="243"/>
      <c r="W2272" s="243"/>
      <c r="Y2272" s="243"/>
    </row>
    <row r="2273" spans="1:25" outlineLevel="2" x14ac:dyDescent="0.25">
      <c r="A2273" s="273" t="s">
        <v>751</v>
      </c>
      <c r="B2273" s="3" t="str">
        <f t="shared" si="753"/>
        <v>E34420 PRD Gen, Ferndale -11</v>
      </c>
      <c r="C2273" s="3" t="s">
        <v>9</v>
      </c>
      <c r="D2273" s="3"/>
      <c r="E2273" s="256">
        <v>43799</v>
      </c>
      <c r="F2273" s="61">
        <v>49320051.609999999</v>
      </c>
      <c r="G2273" s="300">
        <v>1.5900000000000001E-2</v>
      </c>
      <c r="H2273" s="62">
        <v>65349.06</v>
      </c>
      <c r="I2273" s="276">
        <f t="shared" si="754"/>
        <v>49320051.609999999</v>
      </c>
      <c r="J2273" s="300">
        <v>1.5900000000000001E-2</v>
      </c>
      <c r="K2273" s="61">
        <f t="shared" si="755"/>
        <v>65349.068383250007</v>
      </c>
      <c r="L2273" s="62">
        <f t="shared" si="752"/>
        <v>0.01</v>
      </c>
      <c r="M2273" t="s">
        <v>10</v>
      </c>
      <c r="O2273" s="3" t="str">
        <f t="shared" si="756"/>
        <v>E344</v>
      </c>
      <c r="P2273" s="4"/>
      <c r="Q2273" s="245">
        <f t="shared" si="757"/>
        <v>0</v>
      </c>
      <c r="S2273" s="243"/>
      <c r="T2273" s="243"/>
      <c r="V2273" s="243"/>
      <c r="W2273" s="243"/>
      <c r="Y2273" s="243"/>
    </row>
    <row r="2274" spans="1:25" outlineLevel="2" x14ac:dyDescent="0.25">
      <c r="A2274" s="273" t="s">
        <v>751</v>
      </c>
      <c r="B2274" s="3" t="str">
        <f t="shared" si="753"/>
        <v>E34420 PRD Gen, Ferndale -12</v>
      </c>
      <c r="C2274" s="3" t="s">
        <v>9</v>
      </c>
      <c r="D2274" s="3"/>
      <c r="E2274" s="256">
        <v>43830</v>
      </c>
      <c r="F2274" s="61">
        <v>49320051.609999999</v>
      </c>
      <c r="G2274" s="300">
        <v>1.5900000000000001E-2</v>
      </c>
      <c r="H2274" s="62">
        <v>65349.06</v>
      </c>
      <c r="I2274" s="276">
        <f t="shared" si="754"/>
        <v>49320051.609999999</v>
      </c>
      <c r="J2274" s="300">
        <v>1.5900000000000001E-2</v>
      </c>
      <c r="K2274" s="61">
        <f t="shared" si="755"/>
        <v>65349.068383250007</v>
      </c>
      <c r="L2274" s="62">
        <f t="shared" si="752"/>
        <v>0.01</v>
      </c>
      <c r="M2274" t="s">
        <v>10</v>
      </c>
      <c r="O2274" s="3" t="str">
        <f t="shared" si="756"/>
        <v>E344</v>
      </c>
      <c r="P2274" s="4"/>
      <c r="Q2274" s="245">
        <f t="shared" si="757"/>
        <v>0</v>
      </c>
      <c r="S2274" s="243"/>
      <c r="T2274" s="243"/>
      <c r="V2274" s="243"/>
      <c r="W2274" s="243"/>
      <c r="Y2274" s="243"/>
    </row>
    <row r="2275" spans="1:25" outlineLevel="2" x14ac:dyDescent="0.25">
      <c r="A2275" s="273" t="s">
        <v>751</v>
      </c>
      <c r="B2275" s="3" t="str">
        <f t="shared" si="753"/>
        <v>E34420 PRD Gen, Ferndale -1</v>
      </c>
      <c r="C2275" s="3" t="s">
        <v>9</v>
      </c>
      <c r="D2275" s="3"/>
      <c r="E2275" s="256">
        <v>43861</v>
      </c>
      <c r="F2275" s="61">
        <v>49320051.609999999</v>
      </c>
      <c r="G2275" s="300">
        <v>1.5900000000000001E-2</v>
      </c>
      <c r="H2275" s="62">
        <v>65349.06</v>
      </c>
      <c r="I2275" s="276">
        <f t="shared" si="754"/>
        <v>49320051.609999999</v>
      </c>
      <c r="J2275" s="300">
        <v>1.5900000000000001E-2</v>
      </c>
      <c r="K2275" s="61">
        <f t="shared" si="755"/>
        <v>65349.068383250007</v>
      </c>
      <c r="L2275" s="62">
        <f t="shared" si="752"/>
        <v>0.01</v>
      </c>
      <c r="M2275" t="s">
        <v>10</v>
      </c>
      <c r="O2275" s="3" t="str">
        <f t="shared" si="756"/>
        <v>E344</v>
      </c>
      <c r="P2275" s="4"/>
      <c r="Q2275" s="245">
        <f t="shared" si="757"/>
        <v>0</v>
      </c>
      <c r="S2275" s="243"/>
      <c r="T2275" s="243"/>
      <c r="V2275" s="243"/>
      <c r="W2275" s="243"/>
      <c r="Y2275" s="243"/>
    </row>
    <row r="2276" spans="1:25" outlineLevel="2" x14ac:dyDescent="0.25">
      <c r="A2276" s="273" t="s">
        <v>751</v>
      </c>
      <c r="B2276" s="3" t="str">
        <f t="shared" si="753"/>
        <v>E34420 PRD Gen, Ferndale -2</v>
      </c>
      <c r="C2276" s="3" t="s">
        <v>9</v>
      </c>
      <c r="D2276" s="3"/>
      <c r="E2276" s="256">
        <v>43889</v>
      </c>
      <c r="F2276" s="61">
        <v>49320051.609999999</v>
      </c>
      <c r="G2276" s="300">
        <v>1.5900000000000001E-2</v>
      </c>
      <c r="H2276" s="62">
        <v>65349.06</v>
      </c>
      <c r="I2276" s="276">
        <f t="shared" si="754"/>
        <v>49320051.609999999</v>
      </c>
      <c r="J2276" s="300">
        <v>1.5900000000000001E-2</v>
      </c>
      <c r="K2276" s="61">
        <f t="shared" si="755"/>
        <v>65349.068383250007</v>
      </c>
      <c r="L2276" s="62">
        <f t="shared" si="752"/>
        <v>0.01</v>
      </c>
      <c r="M2276" t="s">
        <v>10</v>
      </c>
      <c r="O2276" s="3" t="str">
        <f t="shared" si="756"/>
        <v>E344</v>
      </c>
      <c r="P2276" s="4"/>
      <c r="Q2276" s="245">
        <f t="shared" si="757"/>
        <v>0</v>
      </c>
      <c r="S2276" s="243"/>
      <c r="T2276" s="243"/>
      <c r="V2276" s="243"/>
      <c r="W2276" s="243"/>
      <c r="Y2276" s="243"/>
    </row>
    <row r="2277" spans="1:25" outlineLevel="2" x14ac:dyDescent="0.25">
      <c r="A2277" s="273" t="s">
        <v>751</v>
      </c>
      <c r="B2277" s="3" t="str">
        <f t="shared" si="753"/>
        <v>E34420 PRD Gen, Ferndale -3</v>
      </c>
      <c r="C2277" s="3" t="s">
        <v>9</v>
      </c>
      <c r="D2277" s="3"/>
      <c r="E2277" s="256">
        <v>43921</v>
      </c>
      <c r="F2277" s="61">
        <v>49320051.609999999</v>
      </c>
      <c r="G2277" s="300">
        <v>1.5900000000000001E-2</v>
      </c>
      <c r="H2277" s="62">
        <v>65349.06</v>
      </c>
      <c r="I2277" s="276">
        <f t="shared" si="754"/>
        <v>49320051.609999999</v>
      </c>
      <c r="J2277" s="300">
        <v>1.5900000000000001E-2</v>
      </c>
      <c r="K2277" s="61">
        <f t="shared" si="755"/>
        <v>65349.068383250007</v>
      </c>
      <c r="L2277" s="62">
        <f t="shared" si="752"/>
        <v>0.01</v>
      </c>
      <c r="M2277" t="s">
        <v>10</v>
      </c>
      <c r="O2277" s="3" t="str">
        <f t="shared" si="756"/>
        <v>E344</v>
      </c>
      <c r="P2277" s="4"/>
      <c r="Q2277" s="245">
        <f t="shared" si="757"/>
        <v>0</v>
      </c>
      <c r="S2277" s="243"/>
      <c r="T2277" s="243"/>
      <c r="V2277" s="243"/>
      <c r="W2277" s="243"/>
      <c r="Y2277" s="243"/>
    </row>
    <row r="2278" spans="1:25" outlineLevel="2" x14ac:dyDescent="0.25">
      <c r="A2278" s="273" t="s">
        <v>751</v>
      </c>
      <c r="B2278" s="3" t="str">
        <f t="shared" si="753"/>
        <v>E34420 PRD Gen, Ferndale -4</v>
      </c>
      <c r="C2278" s="3" t="s">
        <v>9</v>
      </c>
      <c r="D2278" s="3"/>
      <c r="E2278" s="256">
        <v>43951</v>
      </c>
      <c r="F2278" s="61">
        <v>49320051.609999999</v>
      </c>
      <c r="G2278" s="300">
        <v>1.5900000000000001E-2</v>
      </c>
      <c r="H2278" s="62">
        <v>65349.06</v>
      </c>
      <c r="I2278" s="276">
        <f t="shared" si="754"/>
        <v>49320051.609999999</v>
      </c>
      <c r="J2278" s="300">
        <v>1.5900000000000001E-2</v>
      </c>
      <c r="K2278" s="61">
        <f t="shared" si="755"/>
        <v>65349.068383250007</v>
      </c>
      <c r="L2278" s="62">
        <f t="shared" si="752"/>
        <v>0.01</v>
      </c>
      <c r="M2278" t="s">
        <v>10</v>
      </c>
      <c r="O2278" s="3" t="str">
        <f t="shared" si="756"/>
        <v>E344</v>
      </c>
      <c r="P2278" s="4"/>
      <c r="Q2278" s="245">
        <f t="shared" si="757"/>
        <v>0</v>
      </c>
      <c r="S2278" s="243"/>
      <c r="T2278" s="243"/>
      <c r="V2278" s="243"/>
      <c r="W2278" s="243"/>
      <c r="Y2278" s="243"/>
    </row>
    <row r="2279" spans="1:25" outlineLevel="2" x14ac:dyDescent="0.25">
      <c r="A2279" s="273" t="s">
        <v>751</v>
      </c>
      <c r="B2279" s="3" t="str">
        <f t="shared" si="753"/>
        <v>E34420 PRD Gen, Ferndale -5</v>
      </c>
      <c r="C2279" s="3" t="s">
        <v>9</v>
      </c>
      <c r="D2279" s="3"/>
      <c r="E2279" s="256">
        <v>43982</v>
      </c>
      <c r="F2279" s="61">
        <v>49320051.609999999</v>
      </c>
      <c r="G2279" s="300">
        <v>1.5900000000000001E-2</v>
      </c>
      <c r="H2279" s="62">
        <v>65349.06</v>
      </c>
      <c r="I2279" s="276">
        <f t="shared" si="754"/>
        <v>49320051.609999999</v>
      </c>
      <c r="J2279" s="300">
        <v>1.5900000000000001E-2</v>
      </c>
      <c r="K2279" s="61">
        <f t="shared" si="755"/>
        <v>65349.068383250007</v>
      </c>
      <c r="L2279" s="62">
        <f t="shared" si="752"/>
        <v>0.01</v>
      </c>
      <c r="M2279" t="s">
        <v>10</v>
      </c>
      <c r="O2279" s="3" t="str">
        <f t="shared" si="756"/>
        <v>E344</v>
      </c>
      <c r="P2279" s="4"/>
      <c r="Q2279" s="245">
        <f t="shared" si="757"/>
        <v>0</v>
      </c>
      <c r="S2279" s="243"/>
      <c r="T2279" s="243"/>
      <c r="V2279" s="243"/>
      <c r="W2279" s="243"/>
      <c r="Y2279" s="243"/>
    </row>
    <row r="2280" spans="1:25" outlineLevel="2" x14ac:dyDescent="0.25">
      <c r="A2280" s="273" t="s">
        <v>751</v>
      </c>
      <c r="B2280" s="3" t="str">
        <f t="shared" si="753"/>
        <v>E34420 PRD Gen, Ferndale -6</v>
      </c>
      <c r="C2280" s="3" t="s">
        <v>9</v>
      </c>
      <c r="D2280" s="3"/>
      <c r="E2280" s="256">
        <v>44012</v>
      </c>
      <c r="F2280" s="61">
        <v>49320051.609999999</v>
      </c>
      <c r="G2280" s="300">
        <v>1.5900000000000001E-2</v>
      </c>
      <c r="H2280" s="62">
        <v>65349.06</v>
      </c>
      <c r="I2280" s="276">
        <f t="shared" si="754"/>
        <v>49320051.609999999</v>
      </c>
      <c r="J2280" s="300">
        <v>1.5900000000000001E-2</v>
      </c>
      <c r="K2280" s="61">
        <f t="shared" si="755"/>
        <v>65349.068383250007</v>
      </c>
      <c r="L2280" s="62">
        <f t="shared" si="752"/>
        <v>0.01</v>
      </c>
      <c r="M2280" t="s">
        <v>10</v>
      </c>
      <c r="O2280" s="3" t="str">
        <f t="shared" si="756"/>
        <v>E344</v>
      </c>
      <c r="P2280" s="4"/>
      <c r="Q2280" s="245">
        <f t="shared" si="757"/>
        <v>49320051.609999999</v>
      </c>
      <c r="S2280" s="243">
        <f>AVERAGE(F2269:F2280)-F2280</f>
        <v>153871.20500000566</v>
      </c>
      <c r="T2280" s="243">
        <f>AVERAGE(I2269:I2280)-I2280</f>
        <v>0</v>
      </c>
      <c r="V2280" s="243"/>
      <c r="W2280" s="243"/>
      <c r="Y2280" s="243"/>
    </row>
    <row r="2281" spans="1:25" ht="15.75" outlineLevel="1" thickBot="1" x14ac:dyDescent="0.3">
      <c r="A2281" s="5" t="s">
        <v>348</v>
      </c>
      <c r="C2281" s="14" t="s">
        <v>264</v>
      </c>
      <c r="E2281" s="255" t="s">
        <v>5</v>
      </c>
      <c r="F2281" s="8"/>
      <c r="G2281" s="299"/>
      <c r="H2281" s="264">
        <f>SUBTOTAL(9,H2269:H2280)</f>
        <v>787043.05000000028</v>
      </c>
      <c r="I2281" s="275"/>
      <c r="J2281" s="299"/>
      <c r="K2281" s="25">
        <f>SUBTOTAL(9,K2269:K2280)</f>
        <v>784188.82059900032</v>
      </c>
      <c r="L2281" s="264">
        <f>SUBTOTAL(9,L2269:L2280)</f>
        <v>-2854.2099999999982</v>
      </c>
      <c r="O2281" s="3" t="str">
        <f>LEFT(A2281,5)</f>
        <v>E3442</v>
      </c>
      <c r="P2281" s="4">
        <f>-L2281</f>
        <v>2854.2099999999982</v>
      </c>
      <c r="Q2281" s="245">
        <f t="shared" si="757"/>
        <v>0</v>
      </c>
      <c r="S2281" s="243"/>
    </row>
    <row r="2282" spans="1:25" ht="15.75" outlineLevel="2" thickTop="1" x14ac:dyDescent="0.25">
      <c r="A2282" s="3" t="s">
        <v>349</v>
      </c>
      <c r="B2282" s="3" t="str">
        <f t="shared" ref="B2282:B2293" si="758">CONCATENATE(A2282,"-",MONTH(E2282))</f>
        <v>E34420 PRD Gen, Fred 1/APC-7</v>
      </c>
      <c r="C2282" s="3" t="s">
        <v>9</v>
      </c>
      <c r="D2282" s="3"/>
      <c r="E2282" s="256">
        <v>43676</v>
      </c>
      <c r="F2282" s="61">
        <v>22786940.460000001</v>
      </c>
      <c r="G2282" s="300">
        <v>0.1153</v>
      </c>
      <c r="H2282" s="62">
        <v>218944.52000000002</v>
      </c>
      <c r="I2282" s="276">
        <f t="shared" ref="I2282:I2293" si="759">VLOOKUP(CONCATENATE(A2282,"-6"),$B$8:$F$2996,5,FALSE)</f>
        <v>22792311.809999999</v>
      </c>
      <c r="J2282" s="300">
        <v>0.1153</v>
      </c>
      <c r="K2282" s="59">
        <f t="shared" ref="K2282:K2293" si="760">I2282*J2282/12</f>
        <v>218996.12930775</v>
      </c>
      <c r="L2282" s="62">
        <f t="shared" si="752"/>
        <v>51.61</v>
      </c>
      <c r="M2282" t="s">
        <v>10</v>
      </c>
      <c r="O2282" s="3" t="str">
        <f t="shared" ref="O2282:O2293" si="761">LEFT(A2282,4)</f>
        <v>E344</v>
      </c>
      <c r="P2282" s="4"/>
      <c r="Q2282" s="245">
        <f t="shared" si="757"/>
        <v>0</v>
      </c>
      <c r="S2282" s="243"/>
      <c r="T2282" s="243"/>
      <c r="V2282" s="243"/>
      <c r="W2282" s="243"/>
      <c r="Y2282" s="243"/>
    </row>
    <row r="2283" spans="1:25" outlineLevel="2" x14ac:dyDescent="0.25">
      <c r="A2283" s="3" t="s">
        <v>349</v>
      </c>
      <c r="B2283" s="3" t="str">
        <f t="shared" si="758"/>
        <v>E34420 PRD Gen, Fred 1/APC-8</v>
      </c>
      <c r="C2283" s="3" t="s">
        <v>9</v>
      </c>
      <c r="D2283" s="3"/>
      <c r="E2283" s="256">
        <v>43708</v>
      </c>
      <c r="F2283" s="61">
        <v>22792311.809999999</v>
      </c>
      <c r="G2283" s="300">
        <v>0.1153</v>
      </c>
      <c r="H2283" s="62">
        <v>218970.33000000002</v>
      </c>
      <c r="I2283" s="276">
        <f t="shared" si="759"/>
        <v>22792311.809999999</v>
      </c>
      <c r="J2283" s="300">
        <v>0.1153</v>
      </c>
      <c r="K2283" s="61">
        <f t="shared" si="760"/>
        <v>218996.12930775</v>
      </c>
      <c r="L2283" s="62">
        <f t="shared" si="752"/>
        <v>25.8</v>
      </c>
      <c r="M2283" t="s">
        <v>10</v>
      </c>
      <c r="O2283" s="3" t="str">
        <f t="shared" si="761"/>
        <v>E344</v>
      </c>
      <c r="P2283" s="4"/>
      <c r="Q2283" s="245">
        <f t="shared" si="757"/>
        <v>0</v>
      </c>
      <c r="S2283" s="243"/>
      <c r="T2283" s="243"/>
      <c r="V2283" s="243"/>
      <c r="W2283" s="243"/>
      <c r="Y2283" s="243"/>
    </row>
    <row r="2284" spans="1:25" outlineLevel="2" x14ac:dyDescent="0.25">
      <c r="A2284" s="3" t="s">
        <v>349</v>
      </c>
      <c r="B2284" s="3" t="str">
        <f t="shared" si="758"/>
        <v>E34420 PRD Gen, Fred 1/APC-9</v>
      </c>
      <c r="C2284" s="3" t="s">
        <v>9</v>
      </c>
      <c r="D2284" s="3"/>
      <c r="E2284" s="256">
        <v>43738</v>
      </c>
      <c r="F2284" s="61">
        <v>22792311.809999999</v>
      </c>
      <c r="G2284" s="300">
        <v>0.1153</v>
      </c>
      <c r="H2284" s="62">
        <v>218996.13</v>
      </c>
      <c r="I2284" s="276">
        <f t="shared" si="759"/>
        <v>22792311.809999999</v>
      </c>
      <c r="J2284" s="300">
        <v>0.1153</v>
      </c>
      <c r="K2284" s="61">
        <f t="shared" si="760"/>
        <v>218996.12930775</v>
      </c>
      <c r="L2284" s="62">
        <f t="shared" si="752"/>
        <v>0</v>
      </c>
      <c r="M2284" t="s">
        <v>10</v>
      </c>
      <c r="O2284" s="3" t="str">
        <f t="shared" si="761"/>
        <v>E344</v>
      </c>
      <c r="P2284" s="4"/>
      <c r="Q2284" s="245">
        <f t="shared" si="757"/>
        <v>0</v>
      </c>
      <c r="S2284" s="243"/>
      <c r="T2284" s="243"/>
      <c r="V2284" s="243"/>
      <c r="W2284" s="243"/>
      <c r="Y2284" s="243"/>
    </row>
    <row r="2285" spans="1:25" outlineLevel="2" x14ac:dyDescent="0.25">
      <c r="A2285" s="3" t="s">
        <v>349</v>
      </c>
      <c r="B2285" s="3" t="str">
        <f t="shared" si="758"/>
        <v>E34420 PRD Gen, Fred 1/APC-10</v>
      </c>
      <c r="C2285" s="3" t="s">
        <v>9</v>
      </c>
      <c r="D2285" s="3"/>
      <c r="E2285" s="256">
        <v>43769</v>
      </c>
      <c r="F2285" s="61">
        <v>22792311.809999999</v>
      </c>
      <c r="G2285" s="300">
        <v>0.1153</v>
      </c>
      <c r="H2285" s="62">
        <v>218996.13</v>
      </c>
      <c r="I2285" s="276">
        <f t="shared" si="759"/>
        <v>22792311.809999999</v>
      </c>
      <c r="J2285" s="300">
        <v>0.1153</v>
      </c>
      <c r="K2285" s="61">
        <f t="shared" si="760"/>
        <v>218996.12930775</v>
      </c>
      <c r="L2285" s="62">
        <f t="shared" si="752"/>
        <v>0</v>
      </c>
      <c r="M2285" t="s">
        <v>10</v>
      </c>
      <c r="O2285" s="3" t="str">
        <f t="shared" si="761"/>
        <v>E344</v>
      </c>
      <c r="P2285" s="4"/>
      <c r="Q2285" s="245">
        <f t="shared" si="757"/>
        <v>0</v>
      </c>
      <c r="S2285" s="243"/>
      <c r="T2285" s="243"/>
      <c r="V2285" s="243"/>
      <c r="W2285" s="243"/>
      <c r="Y2285" s="243"/>
    </row>
    <row r="2286" spans="1:25" outlineLevel="2" x14ac:dyDescent="0.25">
      <c r="A2286" s="3" t="s">
        <v>349</v>
      </c>
      <c r="B2286" s="3" t="str">
        <f t="shared" si="758"/>
        <v>E34420 PRD Gen, Fred 1/APC-11</v>
      </c>
      <c r="C2286" s="3" t="s">
        <v>9</v>
      </c>
      <c r="D2286" s="3"/>
      <c r="E2286" s="256">
        <v>43799</v>
      </c>
      <c r="F2286" s="61">
        <v>22792311.809999999</v>
      </c>
      <c r="G2286" s="300">
        <v>0.1153</v>
      </c>
      <c r="H2286" s="62">
        <v>218996.13</v>
      </c>
      <c r="I2286" s="276">
        <f t="shared" si="759"/>
        <v>22792311.809999999</v>
      </c>
      <c r="J2286" s="300">
        <v>0.1153</v>
      </c>
      <c r="K2286" s="61">
        <f t="shared" si="760"/>
        <v>218996.12930775</v>
      </c>
      <c r="L2286" s="62">
        <f t="shared" si="752"/>
        <v>0</v>
      </c>
      <c r="M2286" t="s">
        <v>10</v>
      </c>
      <c r="O2286" s="3" t="str">
        <f t="shared" si="761"/>
        <v>E344</v>
      </c>
      <c r="P2286" s="4"/>
      <c r="Q2286" s="245">
        <f t="shared" si="757"/>
        <v>0</v>
      </c>
      <c r="S2286" s="243"/>
      <c r="T2286" s="243"/>
      <c r="V2286" s="243"/>
      <c r="W2286" s="243"/>
      <c r="Y2286" s="243"/>
    </row>
    <row r="2287" spans="1:25" outlineLevel="2" x14ac:dyDescent="0.25">
      <c r="A2287" s="3" t="s">
        <v>349</v>
      </c>
      <c r="B2287" s="3" t="str">
        <f t="shared" si="758"/>
        <v>E34420 PRD Gen, Fred 1/APC-12</v>
      </c>
      <c r="C2287" s="3" t="s">
        <v>9</v>
      </c>
      <c r="D2287" s="3"/>
      <c r="E2287" s="256">
        <v>43830</v>
      </c>
      <c r="F2287" s="61">
        <v>22792311.809999999</v>
      </c>
      <c r="G2287" s="300">
        <v>0.1153</v>
      </c>
      <c r="H2287" s="62">
        <v>218996.13</v>
      </c>
      <c r="I2287" s="276">
        <f t="shared" si="759"/>
        <v>22792311.809999999</v>
      </c>
      <c r="J2287" s="300">
        <v>0.1153</v>
      </c>
      <c r="K2287" s="61">
        <f t="shared" si="760"/>
        <v>218996.12930775</v>
      </c>
      <c r="L2287" s="62">
        <f t="shared" si="752"/>
        <v>0</v>
      </c>
      <c r="M2287" t="s">
        <v>10</v>
      </c>
      <c r="O2287" s="3" t="str">
        <f t="shared" si="761"/>
        <v>E344</v>
      </c>
      <c r="P2287" s="4"/>
      <c r="Q2287" s="245">
        <f t="shared" si="757"/>
        <v>0</v>
      </c>
      <c r="S2287" s="243"/>
      <c r="T2287" s="243"/>
      <c r="V2287" s="243"/>
      <c r="W2287" s="243"/>
      <c r="Y2287" s="243"/>
    </row>
    <row r="2288" spans="1:25" outlineLevel="2" x14ac:dyDescent="0.25">
      <c r="A2288" s="3" t="s">
        <v>349</v>
      </c>
      <c r="B2288" s="3" t="str">
        <f t="shared" si="758"/>
        <v>E34420 PRD Gen, Fred 1/APC-1</v>
      </c>
      <c r="C2288" s="3" t="s">
        <v>9</v>
      </c>
      <c r="D2288" s="3"/>
      <c r="E2288" s="256">
        <v>43861</v>
      </c>
      <c r="F2288" s="61">
        <v>22792311.809999999</v>
      </c>
      <c r="G2288" s="300">
        <v>0.1153</v>
      </c>
      <c r="H2288" s="62">
        <v>218996.13</v>
      </c>
      <c r="I2288" s="276">
        <f t="shared" si="759"/>
        <v>22792311.809999999</v>
      </c>
      <c r="J2288" s="300">
        <v>0.1153</v>
      </c>
      <c r="K2288" s="61">
        <f t="shared" si="760"/>
        <v>218996.12930775</v>
      </c>
      <c r="L2288" s="62">
        <f t="shared" si="752"/>
        <v>0</v>
      </c>
      <c r="M2288" t="s">
        <v>10</v>
      </c>
      <c r="O2288" s="3" t="str">
        <f t="shared" si="761"/>
        <v>E344</v>
      </c>
      <c r="P2288" s="4"/>
      <c r="Q2288" s="245">
        <f t="shared" si="757"/>
        <v>0</v>
      </c>
      <c r="S2288" s="243"/>
      <c r="T2288" s="243"/>
      <c r="V2288" s="243"/>
      <c r="W2288" s="243"/>
      <c r="Y2288" s="243"/>
    </row>
    <row r="2289" spans="1:25" outlineLevel="2" x14ac:dyDescent="0.25">
      <c r="A2289" s="3" t="s">
        <v>349</v>
      </c>
      <c r="B2289" s="3" t="str">
        <f t="shared" si="758"/>
        <v>E34420 PRD Gen, Fred 1/APC-2</v>
      </c>
      <c r="C2289" s="3" t="s">
        <v>9</v>
      </c>
      <c r="D2289" s="3"/>
      <c r="E2289" s="256">
        <v>43889</v>
      </c>
      <c r="F2289" s="61">
        <v>22792311.809999999</v>
      </c>
      <c r="G2289" s="300">
        <v>0.1153</v>
      </c>
      <c r="H2289" s="62">
        <v>218996.13</v>
      </c>
      <c r="I2289" s="276">
        <f t="shared" si="759"/>
        <v>22792311.809999999</v>
      </c>
      <c r="J2289" s="300">
        <v>0.1153</v>
      </c>
      <c r="K2289" s="61">
        <f t="shared" si="760"/>
        <v>218996.12930775</v>
      </c>
      <c r="L2289" s="62">
        <f t="shared" si="752"/>
        <v>0</v>
      </c>
      <c r="M2289" t="s">
        <v>10</v>
      </c>
      <c r="O2289" s="3" t="str">
        <f t="shared" si="761"/>
        <v>E344</v>
      </c>
      <c r="P2289" s="4"/>
      <c r="Q2289" s="245">
        <f t="shared" si="757"/>
        <v>0</v>
      </c>
      <c r="S2289" s="243"/>
      <c r="T2289" s="243"/>
      <c r="V2289" s="243"/>
      <c r="W2289" s="243"/>
      <c r="Y2289" s="243"/>
    </row>
    <row r="2290" spans="1:25" outlineLevel="2" x14ac:dyDescent="0.25">
      <c r="A2290" s="3" t="s">
        <v>349</v>
      </c>
      <c r="B2290" s="3" t="str">
        <f t="shared" si="758"/>
        <v>E34420 PRD Gen, Fred 1/APC-3</v>
      </c>
      <c r="C2290" s="3" t="s">
        <v>9</v>
      </c>
      <c r="D2290" s="3"/>
      <c r="E2290" s="256">
        <v>43921</v>
      </c>
      <c r="F2290" s="61">
        <v>22792311.809999999</v>
      </c>
      <c r="G2290" s="300">
        <v>0.1153</v>
      </c>
      <c r="H2290" s="62">
        <v>218996.13</v>
      </c>
      <c r="I2290" s="276">
        <f t="shared" si="759"/>
        <v>22792311.809999999</v>
      </c>
      <c r="J2290" s="300">
        <v>0.1153</v>
      </c>
      <c r="K2290" s="61">
        <f t="shared" si="760"/>
        <v>218996.12930775</v>
      </c>
      <c r="L2290" s="62">
        <f t="shared" si="752"/>
        <v>0</v>
      </c>
      <c r="M2290" t="s">
        <v>10</v>
      </c>
      <c r="O2290" s="3" t="str">
        <f t="shared" si="761"/>
        <v>E344</v>
      </c>
      <c r="P2290" s="4"/>
      <c r="Q2290" s="245">
        <f t="shared" si="757"/>
        <v>0</v>
      </c>
      <c r="S2290" s="243"/>
      <c r="T2290" s="243"/>
      <c r="V2290" s="243"/>
      <c r="W2290" s="243"/>
      <c r="Y2290" s="243"/>
    </row>
    <row r="2291" spans="1:25" outlineLevel="2" x14ac:dyDescent="0.25">
      <c r="A2291" s="3" t="s">
        <v>349</v>
      </c>
      <c r="B2291" s="3" t="str">
        <f t="shared" si="758"/>
        <v>E34420 PRD Gen, Fred 1/APC-4</v>
      </c>
      <c r="C2291" s="3" t="s">
        <v>9</v>
      </c>
      <c r="D2291" s="3"/>
      <c r="E2291" s="256">
        <v>43951</v>
      </c>
      <c r="F2291" s="61">
        <v>22792311.809999999</v>
      </c>
      <c r="G2291" s="300">
        <v>0.1153</v>
      </c>
      <c r="H2291" s="62">
        <v>218996.13</v>
      </c>
      <c r="I2291" s="276">
        <f t="shared" si="759"/>
        <v>22792311.809999999</v>
      </c>
      <c r="J2291" s="300">
        <v>0.1153</v>
      </c>
      <c r="K2291" s="61">
        <f t="shared" si="760"/>
        <v>218996.12930775</v>
      </c>
      <c r="L2291" s="62">
        <f t="shared" si="752"/>
        <v>0</v>
      </c>
      <c r="M2291" t="s">
        <v>10</v>
      </c>
      <c r="O2291" s="3" t="str">
        <f t="shared" si="761"/>
        <v>E344</v>
      </c>
      <c r="P2291" s="4"/>
      <c r="Q2291" s="245">
        <f t="shared" si="757"/>
        <v>0</v>
      </c>
      <c r="S2291" s="243"/>
      <c r="T2291" s="243"/>
      <c r="V2291" s="243"/>
      <c r="W2291" s="243"/>
      <c r="Y2291" s="243"/>
    </row>
    <row r="2292" spans="1:25" outlineLevel="2" x14ac:dyDescent="0.25">
      <c r="A2292" s="3" t="s">
        <v>349</v>
      </c>
      <c r="B2292" s="3" t="str">
        <f t="shared" si="758"/>
        <v>E34420 PRD Gen, Fred 1/APC-5</v>
      </c>
      <c r="C2292" s="3" t="s">
        <v>9</v>
      </c>
      <c r="D2292" s="3"/>
      <c r="E2292" s="256">
        <v>43982</v>
      </c>
      <c r="F2292" s="61">
        <v>22792311.809999999</v>
      </c>
      <c r="G2292" s="300">
        <v>0.1153</v>
      </c>
      <c r="H2292" s="62">
        <v>218996.13</v>
      </c>
      <c r="I2292" s="276">
        <f t="shared" si="759"/>
        <v>22792311.809999999</v>
      </c>
      <c r="J2292" s="300">
        <v>0.1153</v>
      </c>
      <c r="K2292" s="61">
        <f t="shared" si="760"/>
        <v>218996.12930775</v>
      </c>
      <c r="L2292" s="62">
        <f t="shared" si="752"/>
        <v>0</v>
      </c>
      <c r="M2292" t="s">
        <v>10</v>
      </c>
      <c r="O2292" s="3" t="str">
        <f t="shared" si="761"/>
        <v>E344</v>
      </c>
      <c r="P2292" s="4"/>
      <c r="Q2292" s="245">
        <f t="shared" si="757"/>
        <v>0</v>
      </c>
      <c r="S2292" s="243"/>
      <c r="T2292" s="243"/>
      <c r="V2292" s="243"/>
      <c r="W2292" s="243"/>
      <c r="Y2292" s="243"/>
    </row>
    <row r="2293" spans="1:25" outlineLevel="2" x14ac:dyDescent="0.25">
      <c r="A2293" s="3" t="s">
        <v>349</v>
      </c>
      <c r="B2293" s="3" t="str">
        <f t="shared" si="758"/>
        <v>E34420 PRD Gen, Fred 1/APC-6</v>
      </c>
      <c r="C2293" s="3" t="s">
        <v>9</v>
      </c>
      <c r="D2293" s="3"/>
      <c r="E2293" s="256">
        <v>44012</v>
      </c>
      <c r="F2293" s="61">
        <v>22792311.809999999</v>
      </c>
      <c r="G2293" s="300">
        <v>0.1153</v>
      </c>
      <c r="H2293" s="62">
        <v>218996.13</v>
      </c>
      <c r="I2293" s="276">
        <f t="shared" si="759"/>
        <v>22792311.809999999</v>
      </c>
      <c r="J2293" s="300">
        <v>0.1153</v>
      </c>
      <c r="K2293" s="61">
        <f t="shared" si="760"/>
        <v>218996.12930775</v>
      </c>
      <c r="L2293" s="62">
        <f t="shared" si="752"/>
        <v>0</v>
      </c>
      <c r="M2293" t="s">
        <v>10</v>
      </c>
      <c r="O2293" s="3" t="str">
        <f t="shared" si="761"/>
        <v>E344</v>
      </c>
      <c r="P2293" s="4"/>
      <c r="Q2293" s="245">
        <f t="shared" si="757"/>
        <v>22792311.809999999</v>
      </c>
      <c r="S2293" s="243">
        <f>AVERAGE(F2282:F2293)-F2293</f>
        <v>-447.61249999701977</v>
      </c>
      <c r="T2293" s="243">
        <f>AVERAGE(I2282:I2293)-I2293</f>
        <v>0</v>
      </c>
      <c r="V2293" s="243"/>
      <c r="W2293" s="243"/>
      <c r="Y2293" s="243"/>
    </row>
    <row r="2294" spans="1:25" ht="15.75" outlineLevel="1" thickBot="1" x14ac:dyDescent="0.3">
      <c r="A2294" s="5" t="s">
        <v>350</v>
      </c>
      <c r="C2294" s="14" t="s">
        <v>264</v>
      </c>
      <c r="E2294" s="255" t="s">
        <v>5</v>
      </c>
      <c r="F2294" s="8"/>
      <c r="G2294" s="299"/>
      <c r="H2294" s="264">
        <f>SUBTOTAL(9,H2282:H2293)</f>
        <v>2627876.1499999994</v>
      </c>
      <c r="I2294" s="275"/>
      <c r="J2294" s="299"/>
      <c r="K2294" s="25">
        <f>SUBTOTAL(9,K2282:K2293)</f>
        <v>2627953.5516929999</v>
      </c>
      <c r="L2294" s="264">
        <f>SUBTOTAL(9,L2282:L2293)</f>
        <v>77.41</v>
      </c>
      <c r="O2294" s="3" t="str">
        <f>LEFT(A2294,5)</f>
        <v>E3442</v>
      </c>
      <c r="P2294" s="4">
        <f>-L2294</f>
        <v>-77.41</v>
      </c>
      <c r="Q2294" s="245">
        <f t="shared" si="757"/>
        <v>0</v>
      </c>
      <c r="S2294" s="243"/>
    </row>
    <row r="2295" spans="1:25" ht="15.75" outlineLevel="2" thickTop="1" x14ac:dyDescent="0.25">
      <c r="A2295" s="3" t="s">
        <v>351</v>
      </c>
      <c r="B2295" s="3" t="str">
        <f t="shared" ref="B2295:B2306" si="762">CONCATENATE(A2295,"-",MONTH(E2295))</f>
        <v>E34420 PRD Gen, Goldendale-7</v>
      </c>
      <c r="C2295" s="3" t="s">
        <v>9</v>
      </c>
      <c r="D2295" s="3"/>
      <c r="E2295" s="256">
        <v>43676</v>
      </c>
      <c r="F2295" s="61">
        <v>40428697.219999999</v>
      </c>
      <c r="G2295" s="300">
        <v>8.5599999999999996E-2</v>
      </c>
      <c r="H2295" s="62">
        <v>288391.37</v>
      </c>
      <c r="I2295" s="276">
        <f t="shared" ref="I2295:I2306" si="763">VLOOKUP(CONCATENATE(A2295,"-6"),$B$8:$F$2996,5,FALSE)</f>
        <v>40428697.219999999</v>
      </c>
      <c r="J2295" s="300">
        <v>8.5599999999999996E-2</v>
      </c>
      <c r="K2295" s="59">
        <f t="shared" ref="K2295:K2306" si="764">I2295*J2295/12</f>
        <v>288391.37350266665</v>
      </c>
      <c r="L2295" s="62">
        <f t="shared" si="752"/>
        <v>0</v>
      </c>
      <c r="M2295" t="s">
        <v>10</v>
      </c>
      <c r="O2295" s="3" t="str">
        <f t="shared" ref="O2295:O2306" si="765">LEFT(A2295,4)</f>
        <v>E344</v>
      </c>
      <c r="P2295" s="4"/>
      <c r="Q2295" s="245">
        <f t="shared" si="757"/>
        <v>0</v>
      </c>
      <c r="S2295" s="243"/>
      <c r="T2295" s="243"/>
      <c r="V2295" s="243"/>
      <c r="W2295" s="243"/>
      <c r="Y2295" s="243"/>
    </row>
    <row r="2296" spans="1:25" outlineLevel="2" x14ac:dyDescent="0.25">
      <c r="A2296" s="3" t="s">
        <v>351</v>
      </c>
      <c r="B2296" s="3" t="str">
        <f t="shared" si="762"/>
        <v>E34420 PRD Gen, Goldendale-8</v>
      </c>
      <c r="C2296" s="3" t="s">
        <v>9</v>
      </c>
      <c r="D2296" s="3"/>
      <c r="E2296" s="256">
        <v>43708</v>
      </c>
      <c r="F2296" s="61">
        <v>40428697.219999999</v>
      </c>
      <c r="G2296" s="300">
        <v>8.5599999999999996E-2</v>
      </c>
      <c r="H2296" s="62">
        <v>288391.37</v>
      </c>
      <c r="I2296" s="276">
        <f t="shared" si="763"/>
        <v>40428697.219999999</v>
      </c>
      <c r="J2296" s="300">
        <v>8.5599999999999996E-2</v>
      </c>
      <c r="K2296" s="61">
        <f t="shared" si="764"/>
        <v>288391.37350266665</v>
      </c>
      <c r="L2296" s="62">
        <f t="shared" si="752"/>
        <v>0</v>
      </c>
      <c r="M2296" t="s">
        <v>10</v>
      </c>
      <c r="O2296" s="3" t="str">
        <f t="shared" si="765"/>
        <v>E344</v>
      </c>
      <c r="P2296" s="4"/>
      <c r="Q2296" s="245">
        <f t="shared" si="757"/>
        <v>0</v>
      </c>
      <c r="S2296" s="243"/>
      <c r="T2296" s="243"/>
      <c r="V2296" s="243"/>
      <c r="W2296" s="243"/>
      <c r="Y2296" s="243"/>
    </row>
    <row r="2297" spans="1:25" outlineLevel="2" x14ac:dyDescent="0.25">
      <c r="A2297" s="3" t="s">
        <v>351</v>
      </c>
      <c r="B2297" s="3" t="str">
        <f t="shared" si="762"/>
        <v>E34420 PRD Gen, Goldendale-9</v>
      </c>
      <c r="C2297" s="3" t="s">
        <v>9</v>
      </c>
      <c r="D2297" s="3"/>
      <c r="E2297" s="256">
        <v>43738</v>
      </c>
      <c r="F2297" s="61">
        <v>40428697.219999999</v>
      </c>
      <c r="G2297" s="300">
        <v>8.5599999999999996E-2</v>
      </c>
      <c r="H2297" s="62">
        <v>288391.37</v>
      </c>
      <c r="I2297" s="276">
        <f t="shared" si="763"/>
        <v>40428697.219999999</v>
      </c>
      <c r="J2297" s="300">
        <v>8.5599999999999996E-2</v>
      </c>
      <c r="K2297" s="61">
        <f t="shared" si="764"/>
        <v>288391.37350266665</v>
      </c>
      <c r="L2297" s="62">
        <f t="shared" si="752"/>
        <v>0</v>
      </c>
      <c r="M2297" t="s">
        <v>10</v>
      </c>
      <c r="O2297" s="3" t="str">
        <f t="shared" si="765"/>
        <v>E344</v>
      </c>
      <c r="P2297" s="4"/>
      <c r="Q2297" s="245">
        <f t="shared" si="757"/>
        <v>0</v>
      </c>
      <c r="S2297" s="243"/>
      <c r="T2297" s="243"/>
      <c r="V2297" s="243"/>
      <c r="W2297" s="243"/>
      <c r="Y2297" s="243"/>
    </row>
    <row r="2298" spans="1:25" outlineLevel="2" x14ac:dyDescent="0.25">
      <c r="A2298" s="3" t="s">
        <v>351</v>
      </c>
      <c r="B2298" s="3" t="str">
        <f t="shared" si="762"/>
        <v>E34420 PRD Gen, Goldendale-10</v>
      </c>
      <c r="C2298" s="3" t="s">
        <v>9</v>
      </c>
      <c r="D2298" s="3"/>
      <c r="E2298" s="256">
        <v>43769</v>
      </c>
      <c r="F2298" s="61">
        <v>40428697.219999999</v>
      </c>
      <c r="G2298" s="300">
        <v>8.5599999999999996E-2</v>
      </c>
      <c r="H2298" s="62">
        <v>288391.37</v>
      </c>
      <c r="I2298" s="276">
        <f t="shared" si="763"/>
        <v>40428697.219999999</v>
      </c>
      <c r="J2298" s="300">
        <v>8.5599999999999996E-2</v>
      </c>
      <c r="K2298" s="61">
        <f t="shared" si="764"/>
        <v>288391.37350266665</v>
      </c>
      <c r="L2298" s="62">
        <f t="shared" si="752"/>
        <v>0</v>
      </c>
      <c r="M2298" t="s">
        <v>10</v>
      </c>
      <c r="O2298" s="3" t="str">
        <f t="shared" si="765"/>
        <v>E344</v>
      </c>
      <c r="P2298" s="4"/>
      <c r="Q2298" s="245">
        <f t="shared" si="757"/>
        <v>0</v>
      </c>
      <c r="S2298" s="243"/>
      <c r="T2298" s="243"/>
      <c r="V2298" s="243"/>
      <c r="W2298" s="243"/>
      <c r="Y2298" s="243"/>
    </row>
    <row r="2299" spans="1:25" outlineLevel="2" x14ac:dyDescent="0.25">
      <c r="A2299" s="3" t="s">
        <v>351</v>
      </c>
      <c r="B2299" s="3" t="str">
        <f t="shared" si="762"/>
        <v>E34420 PRD Gen, Goldendale-11</v>
      </c>
      <c r="C2299" s="3" t="s">
        <v>9</v>
      </c>
      <c r="D2299" s="3"/>
      <c r="E2299" s="256">
        <v>43799</v>
      </c>
      <c r="F2299" s="61">
        <v>40428697.219999999</v>
      </c>
      <c r="G2299" s="300">
        <v>8.5599999999999996E-2</v>
      </c>
      <c r="H2299" s="62">
        <v>288391.37</v>
      </c>
      <c r="I2299" s="276">
        <f t="shared" si="763"/>
        <v>40428697.219999999</v>
      </c>
      <c r="J2299" s="300">
        <v>8.5599999999999996E-2</v>
      </c>
      <c r="K2299" s="61">
        <f t="shared" si="764"/>
        <v>288391.37350266665</v>
      </c>
      <c r="L2299" s="62">
        <f t="shared" si="752"/>
        <v>0</v>
      </c>
      <c r="M2299" t="s">
        <v>10</v>
      </c>
      <c r="O2299" s="3" t="str">
        <f t="shared" si="765"/>
        <v>E344</v>
      </c>
      <c r="P2299" s="4"/>
      <c r="Q2299" s="245">
        <f t="shared" si="757"/>
        <v>0</v>
      </c>
      <c r="S2299" s="243"/>
      <c r="T2299" s="243"/>
      <c r="V2299" s="243"/>
      <c r="W2299" s="243"/>
      <c r="Y2299" s="243"/>
    </row>
    <row r="2300" spans="1:25" outlineLevel="2" x14ac:dyDescent="0.25">
      <c r="A2300" s="3" t="s">
        <v>351</v>
      </c>
      <c r="B2300" s="3" t="str">
        <f t="shared" si="762"/>
        <v>E34420 PRD Gen, Goldendale-12</v>
      </c>
      <c r="C2300" s="3" t="s">
        <v>9</v>
      </c>
      <c r="D2300" s="3"/>
      <c r="E2300" s="256">
        <v>43830</v>
      </c>
      <c r="F2300" s="61">
        <v>40428697.219999999</v>
      </c>
      <c r="G2300" s="300">
        <v>8.5599999999999996E-2</v>
      </c>
      <c r="H2300" s="62">
        <v>288391.37</v>
      </c>
      <c r="I2300" s="276">
        <f t="shared" si="763"/>
        <v>40428697.219999999</v>
      </c>
      <c r="J2300" s="300">
        <v>8.5599999999999996E-2</v>
      </c>
      <c r="K2300" s="61">
        <f t="shared" si="764"/>
        <v>288391.37350266665</v>
      </c>
      <c r="L2300" s="62">
        <f t="shared" si="752"/>
        <v>0</v>
      </c>
      <c r="M2300" t="s">
        <v>10</v>
      </c>
      <c r="O2300" s="3" t="str">
        <f t="shared" si="765"/>
        <v>E344</v>
      </c>
      <c r="P2300" s="4"/>
      <c r="Q2300" s="245">
        <f t="shared" si="757"/>
        <v>0</v>
      </c>
      <c r="S2300" s="243"/>
      <c r="T2300" s="243"/>
      <c r="V2300" s="243"/>
      <c r="W2300" s="243"/>
      <c r="Y2300" s="243"/>
    </row>
    <row r="2301" spans="1:25" outlineLevel="2" x14ac:dyDescent="0.25">
      <c r="A2301" s="3" t="s">
        <v>351</v>
      </c>
      <c r="B2301" s="3" t="str">
        <f t="shared" si="762"/>
        <v>E34420 PRD Gen, Goldendale-1</v>
      </c>
      <c r="C2301" s="3" t="s">
        <v>9</v>
      </c>
      <c r="D2301" s="3"/>
      <c r="E2301" s="256">
        <v>43861</v>
      </c>
      <c r="F2301" s="61">
        <v>40428697.219999999</v>
      </c>
      <c r="G2301" s="300">
        <v>8.5599999999999996E-2</v>
      </c>
      <c r="H2301" s="62">
        <v>288391.37</v>
      </c>
      <c r="I2301" s="276">
        <f t="shared" si="763"/>
        <v>40428697.219999999</v>
      </c>
      <c r="J2301" s="300">
        <v>8.5599999999999996E-2</v>
      </c>
      <c r="K2301" s="61">
        <f t="shared" si="764"/>
        <v>288391.37350266665</v>
      </c>
      <c r="L2301" s="62">
        <f t="shared" si="752"/>
        <v>0</v>
      </c>
      <c r="M2301" t="s">
        <v>10</v>
      </c>
      <c r="O2301" s="3" t="str">
        <f t="shared" si="765"/>
        <v>E344</v>
      </c>
      <c r="P2301" s="4"/>
      <c r="Q2301" s="245">
        <f t="shared" si="757"/>
        <v>0</v>
      </c>
      <c r="S2301" s="243"/>
      <c r="T2301" s="243"/>
      <c r="V2301" s="243"/>
      <c r="W2301" s="243"/>
      <c r="Y2301" s="243"/>
    </row>
    <row r="2302" spans="1:25" outlineLevel="2" x14ac:dyDescent="0.25">
      <c r="A2302" s="3" t="s">
        <v>351</v>
      </c>
      <c r="B2302" s="3" t="str">
        <f t="shared" si="762"/>
        <v>E34420 PRD Gen, Goldendale-2</v>
      </c>
      <c r="C2302" s="3" t="s">
        <v>9</v>
      </c>
      <c r="D2302" s="3"/>
      <c r="E2302" s="256">
        <v>43889</v>
      </c>
      <c r="F2302" s="61">
        <v>40428697.219999999</v>
      </c>
      <c r="G2302" s="300">
        <v>8.5599999999999996E-2</v>
      </c>
      <c r="H2302" s="62">
        <v>288391.37</v>
      </c>
      <c r="I2302" s="276">
        <f t="shared" si="763"/>
        <v>40428697.219999999</v>
      </c>
      <c r="J2302" s="300">
        <v>8.5599999999999996E-2</v>
      </c>
      <c r="K2302" s="61">
        <f t="shared" si="764"/>
        <v>288391.37350266665</v>
      </c>
      <c r="L2302" s="62">
        <f t="shared" si="752"/>
        <v>0</v>
      </c>
      <c r="M2302" t="s">
        <v>10</v>
      </c>
      <c r="O2302" s="3" t="str">
        <f t="shared" si="765"/>
        <v>E344</v>
      </c>
      <c r="P2302" s="4"/>
      <c r="Q2302" s="245">
        <f t="shared" si="757"/>
        <v>0</v>
      </c>
      <c r="S2302" s="243"/>
      <c r="T2302" s="243"/>
      <c r="V2302" s="243"/>
      <c r="W2302" s="243"/>
      <c r="Y2302" s="243"/>
    </row>
    <row r="2303" spans="1:25" outlineLevel="2" x14ac:dyDescent="0.25">
      <c r="A2303" s="3" t="s">
        <v>351</v>
      </c>
      <c r="B2303" s="3" t="str">
        <f t="shared" si="762"/>
        <v>E34420 PRD Gen, Goldendale-3</v>
      </c>
      <c r="C2303" s="3" t="s">
        <v>9</v>
      </c>
      <c r="D2303" s="3"/>
      <c r="E2303" s="256">
        <v>43921</v>
      </c>
      <c r="F2303" s="61">
        <v>40428697.219999999</v>
      </c>
      <c r="G2303" s="300">
        <v>8.5599999999999996E-2</v>
      </c>
      <c r="H2303" s="62">
        <v>288391.37</v>
      </c>
      <c r="I2303" s="276">
        <f t="shared" si="763"/>
        <v>40428697.219999999</v>
      </c>
      <c r="J2303" s="300">
        <v>8.5599999999999996E-2</v>
      </c>
      <c r="K2303" s="61">
        <f t="shared" si="764"/>
        <v>288391.37350266665</v>
      </c>
      <c r="L2303" s="62">
        <f t="shared" si="752"/>
        <v>0</v>
      </c>
      <c r="M2303" t="s">
        <v>10</v>
      </c>
      <c r="O2303" s="3" t="str">
        <f t="shared" si="765"/>
        <v>E344</v>
      </c>
      <c r="P2303" s="4"/>
      <c r="Q2303" s="245">
        <f t="shared" si="757"/>
        <v>0</v>
      </c>
      <c r="S2303" s="243"/>
      <c r="T2303" s="243"/>
      <c r="V2303" s="243"/>
      <c r="W2303" s="243"/>
      <c r="Y2303" s="243"/>
    </row>
    <row r="2304" spans="1:25" outlineLevel="2" x14ac:dyDescent="0.25">
      <c r="A2304" s="3" t="s">
        <v>351</v>
      </c>
      <c r="B2304" s="3" t="str">
        <f t="shared" si="762"/>
        <v>E34420 PRD Gen, Goldendale-4</v>
      </c>
      <c r="C2304" s="3" t="s">
        <v>9</v>
      </c>
      <c r="D2304" s="3"/>
      <c r="E2304" s="256">
        <v>43951</v>
      </c>
      <c r="F2304" s="61">
        <v>40428697.219999999</v>
      </c>
      <c r="G2304" s="300">
        <v>8.5599999999999996E-2</v>
      </c>
      <c r="H2304" s="62">
        <v>288391.37</v>
      </c>
      <c r="I2304" s="276">
        <f t="shared" si="763"/>
        <v>40428697.219999999</v>
      </c>
      <c r="J2304" s="300">
        <v>8.5599999999999996E-2</v>
      </c>
      <c r="K2304" s="61">
        <f t="shared" si="764"/>
        <v>288391.37350266665</v>
      </c>
      <c r="L2304" s="62">
        <f t="shared" si="752"/>
        <v>0</v>
      </c>
      <c r="M2304" t="s">
        <v>10</v>
      </c>
      <c r="O2304" s="3" t="str">
        <f t="shared" si="765"/>
        <v>E344</v>
      </c>
      <c r="P2304" s="4"/>
      <c r="Q2304" s="245">
        <f t="shared" si="757"/>
        <v>0</v>
      </c>
      <c r="S2304" s="243"/>
      <c r="T2304" s="243"/>
      <c r="V2304" s="243"/>
      <c r="W2304" s="243"/>
      <c r="Y2304" s="243"/>
    </row>
    <row r="2305" spans="1:25" outlineLevel="2" x14ac:dyDescent="0.25">
      <c r="A2305" s="3" t="s">
        <v>351</v>
      </c>
      <c r="B2305" s="3" t="str">
        <f t="shared" si="762"/>
        <v>E34420 PRD Gen, Goldendale-5</v>
      </c>
      <c r="C2305" s="3" t="s">
        <v>9</v>
      </c>
      <c r="D2305" s="3"/>
      <c r="E2305" s="256">
        <v>43982</v>
      </c>
      <c r="F2305" s="61">
        <v>40428697.219999999</v>
      </c>
      <c r="G2305" s="300">
        <v>8.5599999999999996E-2</v>
      </c>
      <c r="H2305" s="62">
        <v>288391.37</v>
      </c>
      <c r="I2305" s="276">
        <f t="shared" si="763"/>
        <v>40428697.219999999</v>
      </c>
      <c r="J2305" s="300">
        <v>8.5599999999999996E-2</v>
      </c>
      <c r="K2305" s="61">
        <f t="shared" si="764"/>
        <v>288391.37350266665</v>
      </c>
      <c r="L2305" s="62">
        <f t="shared" si="752"/>
        <v>0</v>
      </c>
      <c r="M2305" t="s">
        <v>10</v>
      </c>
      <c r="O2305" s="3" t="str">
        <f t="shared" si="765"/>
        <v>E344</v>
      </c>
      <c r="P2305" s="4"/>
      <c r="Q2305" s="245">
        <f t="shared" si="757"/>
        <v>0</v>
      </c>
      <c r="S2305" s="243"/>
      <c r="T2305" s="243"/>
      <c r="V2305" s="243"/>
      <c r="W2305" s="243"/>
      <c r="Y2305" s="243"/>
    </row>
    <row r="2306" spans="1:25" outlineLevel="2" x14ac:dyDescent="0.25">
      <c r="A2306" s="3" t="s">
        <v>351</v>
      </c>
      <c r="B2306" s="3" t="str">
        <f t="shared" si="762"/>
        <v>E34420 PRD Gen, Goldendale-6</v>
      </c>
      <c r="C2306" s="3" t="s">
        <v>9</v>
      </c>
      <c r="D2306" s="3"/>
      <c r="E2306" s="256">
        <v>44012</v>
      </c>
      <c r="F2306" s="61">
        <v>40428697.219999999</v>
      </c>
      <c r="G2306" s="300">
        <v>8.5599999999999996E-2</v>
      </c>
      <c r="H2306" s="62">
        <v>288391.37</v>
      </c>
      <c r="I2306" s="276">
        <f t="shared" si="763"/>
        <v>40428697.219999999</v>
      </c>
      <c r="J2306" s="300">
        <v>8.5599999999999996E-2</v>
      </c>
      <c r="K2306" s="61">
        <f t="shared" si="764"/>
        <v>288391.37350266665</v>
      </c>
      <c r="L2306" s="62">
        <f t="shared" si="752"/>
        <v>0</v>
      </c>
      <c r="M2306" t="s">
        <v>10</v>
      </c>
      <c r="O2306" s="3" t="str">
        <f t="shared" si="765"/>
        <v>E344</v>
      </c>
      <c r="P2306" s="4"/>
      <c r="Q2306" s="245">
        <f t="shared" si="757"/>
        <v>40428697.219999999</v>
      </c>
      <c r="S2306" s="243">
        <f>AVERAGE(F2295:F2306)-F2306</f>
        <v>0</v>
      </c>
      <c r="T2306" s="243">
        <f>AVERAGE(I2295:I2306)-I2306</f>
        <v>0</v>
      </c>
      <c r="V2306" s="243"/>
      <c r="W2306" s="243"/>
      <c r="Y2306" s="243"/>
    </row>
    <row r="2307" spans="1:25" ht="15.75" outlineLevel="1" thickBot="1" x14ac:dyDescent="0.3">
      <c r="A2307" s="5" t="s">
        <v>352</v>
      </c>
      <c r="C2307" s="14" t="s">
        <v>264</v>
      </c>
      <c r="E2307" s="255" t="s">
        <v>5</v>
      </c>
      <c r="F2307" s="8"/>
      <c r="G2307" s="299"/>
      <c r="H2307" s="264">
        <f>SUBTOTAL(9,H2295:H2306)</f>
        <v>3460696.4400000009</v>
      </c>
      <c r="I2307" s="275"/>
      <c r="J2307" s="299"/>
      <c r="K2307" s="25">
        <f>SUBTOTAL(9,K2295:K2306)</f>
        <v>3460696.4820319996</v>
      </c>
      <c r="L2307" s="264">
        <f>SUBTOTAL(9,L2295:L2306)</f>
        <v>0</v>
      </c>
      <c r="O2307" s="3" t="str">
        <f>LEFT(A2307,5)</f>
        <v>E3442</v>
      </c>
      <c r="P2307" s="4">
        <f>-L2307</f>
        <v>0</v>
      </c>
      <c r="Q2307" s="245">
        <f t="shared" si="757"/>
        <v>0</v>
      </c>
      <c r="S2307" s="243"/>
    </row>
    <row r="2308" spans="1:25" ht="15.75" outlineLevel="2" thickTop="1" x14ac:dyDescent="0.25">
      <c r="A2308" s="3" t="s">
        <v>353</v>
      </c>
      <c r="B2308" s="3" t="str">
        <f t="shared" ref="B2308:B2319" si="766">CONCATENATE(A2308,"-",MONTH(E2308))</f>
        <v>E34420 PRD Gen, Goldendale OP-7</v>
      </c>
      <c r="C2308" s="3" t="s">
        <v>9</v>
      </c>
      <c r="D2308" s="3"/>
      <c r="E2308" s="256">
        <v>43676</v>
      </c>
      <c r="F2308" s="61">
        <v>43558272.950000003</v>
      </c>
      <c r="G2308" s="300">
        <v>8.5599999999999996E-2</v>
      </c>
      <c r="H2308" s="62">
        <v>310715.68000000005</v>
      </c>
      <c r="I2308" s="276">
        <f t="shared" ref="I2308:I2319" si="767">VLOOKUP(CONCATENATE(A2308,"-6"),$B$8:$F$2996,5,FALSE)</f>
        <v>43558272.950000003</v>
      </c>
      <c r="J2308" s="300">
        <v>8.5599999999999996E-2</v>
      </c>
      <c r="K2308" s="59">
        <f t="shared" ref="K2308:K2319" si="768">I2308*J2308/12</f>
        <v>310715.68037666666</v>
      </c>
      <c r="L2308" s="62">
        <f t="shared" si="752"/>
        <v>0</v>
      </c>
      <c r="M2308" t="s">
        <v>10</v>
      </c>
      <c r="O2308" s="3" t="str">
        <f t="shared" ref="O2308:O2319" si="769">LEFT(A2308,4)</f>
        <v>E344</v>
      </c>
      <c r="P2308" s="4"/>
      <c r="Q2308" s="245">
        <f t="shared" si="757"/>
        <v>0</v>
      </c>
      <c r="S2308" s="243"/>
      <c r="T2308" s="243"/>
      <c r="V2308" s="243"/>
      <c r="W2308" s="243"/>
      <c r="Y2308" s="243"/>
    </row>
    <row r="2309" spans="1:25" outlineLevel="2" x14ac:dyDescent="0.25">
      <c r="A2309" s="3" t="s">
        <v>353</v>
      </c>
      <c r="B2309" s="3" t="str">
        <f t="shared" si="766"/>
        <v>E34420 PRD Gen, Goldendale OP-8</v>
      </c>
      <c r="C2309" s="3" t="s">
        <v>9</v>
      </c>
      <c r="D2309" s="3"/>
      <c r="E2309" s="256">
        <v>43708</v>
      </c>
      <c r="F2309" s="61">
        <v>43558272.950000003</v>
      </c>
      <c r="G2309" s="300">
        <v>8.5599999999999996E-2</v>
      </c>
      <c r="H2309" s="62">
        <v>310715.68000000005</v>
      </c>
      <c r="I2309" s="276">
        <f t="shared" si="767"/>
        <v>43558272.950000003</v>
      </c>
      <c r="J2309" s="300">
        <v>8.5599999999999996E-2</v>
      </c>
      <c r="K2309" s="61">
        <f t="shared" si="768"/>
        <v>310715.68037666666</v>
      </c>
      <c r="L2309" s="62">
        <f t="shared" si="752"/>
        <v>0</v>
      </c>
      <c r="M2309" t="s">
        <v>10</v>
      </c>
      <c r="O2309" s="3" t="str">
        <f t="shared" si="769"/>
        <v>E344</v>
      </c>
      <c r="P2309" s="4"/>
      <c r="Q2309" s="245">
        <f t="shared" si="757"/>
        <v>0</v>
      </c>
      <c r="S2309" s="243"/>
      <c r="T2309" s="243"/>
      <c r="V2309" s="243"/>
      <c r="W2309" s="243"/>
      <c r="Y2309" s="243"/>
    </row>
    <row r="2310" spans="1:25" outlineLevel="2" x14ac:dyDescent="0.25">
      <c r="A2310" s="3" t="s">
        <v>353</v>
      </c>
      <c r="B2310" s="3" t="str">
        <f t="shared" si="766"/>
        <v>E34420 PRD Gen, Goldendale OP-9</v>
      </c>
      <c r="C2310" s="3" t="s">
        <v>9</v>
      </c>
      <c r="D2310" s="3"/>
      <c r="E2310" s="256">
        <v>43738</v>
      </c>
      <c r="F2310" s="61">
        <v>43558272.950000003</v>
      </c>
      <c r="G2310" s="300">
        <v>8.5599999999999996E-2</v>
      </c>
      <c r="H2310" s="62">
        <v>310715.68000000005</v>
      </c>
      <c r="I2310" s="276">
        <f t="shared" si="767"/>
        <v>43558272.950000003</v>
      </c>
      <c r="J2310" s="300">
        <v>8.5599999999999996E-2</v>
      </c>
      <c r="K2310" s="61">
        <f t="shared" si="768"/>
        <v>310715.68037666666</v>
      </c>
      <c r="L2310" s="62">
        <f t="shared" si="752"/>
        <v>0</v>
      </c>
      <c r="M2310" t="s">
        <v>10</v>
      </c>
      <c r="O2310" s="3" t="str">
        <f t="shared" si="769"/>
        <v>E344</v>
      </c>
      <c r="P2310" s="4"/>
      <c r="Q2310" s="245">
        <f t="shared" si="757"/>
        <v>0</v>
      </c>
      <c r="S2310" s="243"/>
      <c r="T2310" s="243"/>
      <c r="V2310" s="243"/>
      <c r="W2310" s="243"/>
      <c r="Y2310" s="243"/>
    </row>
    <row r="2311" spans="1:25" outlineLevel="2" x14ac:dyDescent="0.25">
      <c r="A2311" s="3" t="s">
        <v>353</v>
      </c>
      <c r="B2311" s="3" t="str">
        <f t="shared" si="766"/>
        <v>E34420 PRD Gen, Goldendale OP-10</v>
      </c>
      <c r="C2311" s="3" t="s">
        <v>9</v>
      </c>
      <c r="D2311" s="3"/>
      <c r="E2311" s="256">
        <v>43769</v>
      </c>
      <c r="F2311" s="61">
        <v>43558272.950000003</v>
      </c>
      <c r="G2311" s="300">
        <v>8.5599999999999996E-2</v>
      </c>
      <c r="H2311" s="62">
        <v>310715.68000000005</v>
      </c>
      <c r="I2311" s="276">
        <f t="shared" si="767"/>
        <v>43558272.950000003</v>
      </c>
      <c r="J2311" s="300">
        <v>8.5599999999999996E-2</v>
      </c>
      <c r="K2311" s="61">
        <f t="shared" si="768"/>
        <v>310715.68037666666</v>
      </c>
      <c r="L2311" s="62">
        <f t="shared" si="752"/>
        <v>0</v>
      </c>
      <c r="M2311" t="s">
        <v>10</v>
      </c>
      <c r="O2311" s="3" t="str">
        <f t="shared" si="769"/>
        <v>E344</v>
      </c>
      <c r="P2311" s="4"/>
      <c r="Q2311" s="245">
        <f t="shared" si="757"/>
        <v>0</v>
      </c>
      <c r="S2311" s="243"/>
      <c r="T2311" s="243"/>
      <c r="V2311" s="243"/>
      <c r="W2311" s="243"/>
      <c r="Y2311" s="243"/>
    </row>
    <row r="2312" spans="1:25" outlineLevel="2" x14ac:dyDescent="0.25">
      <c r="A2312" s="3" t="s">
        <v>353</v>
      </c>
      <c r="B2312" s="3" t="str">
        <f t="shared" si="766"/>
        <v>E34420 PRD Gen, Goldendale OP-11</v>
      </c>
      <c r="C2312" s="3" t="s">
        <v>9</v>
      </c>
      <c r="D2312" s="3"/>
      <c r="E2312" s="256">
        <v>43799</v>
      </c>
      <c r="F2312" s="61">
        <v>43558272.950000003</v>
      </c>
      <c r="G2312" s="300">
        <v>8.5599999999999996E-2</v>
      </c>
      <c r="H2312" s="62">
        <v>310715.68000000005</v>
      </c>
      <c r="I2312" s="276">
        <f t="shared" si="767"/>
        <v>43558272.950000003</v>
      </c>
      <c r="J2312" s="300">
        <v>8.5599999999999996E-2</v>
      </c>
      <c r="K2312" s="61">
        <f t="shared" si="768"/>
        <v>310715.68037666666</v>
      </c>
      <c r="L2312" s="62">
        <f t="shared" si="752"/>
        <v>0</v>
      </c>
      <c r="M2312" t="s">
        <v>10</v>
      </c>
      <c r="O2312" s="3" t="str">
        <f t="shared" si="769"/>
        <v>E344</v>
      </c>
      <c r="P2312" s="4"/>
      <c r="Q2312" s="245">
        <f t="shared" si="757"/>
        <v>0</v>
      </c>
      <c r="S2312" s="243"/>
      <c r="T2312" s="243"/>
      <c r="V2312" s="243"/>
      <c r="W2312" s="243"/>
      <c r="Y2312" s="243"/>
    </row>
    <row r="2313" spans="1:25" outlineLevel="2" x14ac:dyDescent="0.25">
      <c r="A2313" s="3" t="s">
        <v>353</v>
      </c>
      <c r="B2313" s="3" t="str">
        <f t="shared" si="766"/>
        <v>E34420 PRD Gen, Goldendale OP-12</v>
      </c>
      <c r="C2313" s="3" t="s">
        <v>9</v>
      </c>
      <c r="D2313" s="3"/>
      <c r="E2313" s="256">
        <v>43830</v>
      </c>
      <c r="F2313" s="61">
        <v>43558272.950000003</v>
      </c>
      <c r="G2313" s="300">
        <v>8.5599999999999996E-2</v>
      </c>
      <c r="H2313" s="62">
        <v>310715.68000000005</v>
      </c>
      <c r="I2313" s="276">
        <f t="shared" si="767"/>
        <v>43558272.950000003</v>
      </c>
      <c r="J2313" s="300">
        <v>8.5599999999999996E-2</v>
      </c>
      <c r="K2313" s="61">
        <f t="shared" si="768"/>
        <v>310715.68037666666</v>
      </c>
      <c r="L2313" s="62">
        <f t="shared" si="752"/>
        <v>0</v>
      </c>
      <c r="M2313" t="s">
        <v>10</v>
      </c>
      <c r="O2313" s="3" t="str">
        <f t="shared" si="769"/>
        <v>E344</v>
      </c>
      <c r="P2313" s="4"/>
      <c r="Q2313" s="245">
        <f t="shared" si="757"/>
        <v>0</v>
      </c>
      <c r="S2313" s="243"/>
      <c r="T2313" s="243"/>
      <c r="V2313" s="243"/>
      <c r="W2313" s="243"/>
      <c r="Y2313" s="243"/>
    </row>
    <row r="2314" spans="1:25" outlineLevel="2" x14ac:dyDescent="0.25">
      <c r="A2314" s="3" t="s">
        <v>353</v>
      </c>
      <c r="B2314" s="3" t="str">
        <f t="shared" si="766"/>
        <v>E34420 PRD Gen, Goldendale OP-1</v>
      </c>
      <c r="C2314" s="3" t="s">
        <v>9</v>
      </c>
      <c r="D2314" s="3"/>
      <c r="E2314" s="256">
        <v>43861</v>
      </c>
      <c r="F2314" s="61">
        <v>43558272.950000003</v>
      </c>
      <c r="G2314" s="300">
        <v>8.5599999999999996E-2</v>
      </c>
      <c r="H2314" s="62">
        <v>310715.68000000005</v>
      </c>
      <c r="I2314" s="276">
        <f t="shared" si="767"/>
        <v>43558272.950000003</v>
      </c>
      <c r="J2314" s="300">
        <v>8.5599999999999996E-2</v>
      </c>
      <c r="K2314" s="61">
        <f t="shared" si="768"/>
        <v>310715.68037666666</v>
      </c>
      <c r="L2314" s="62">
        <f t="shared" si="752"/>
        <v>0</v>
      </c>
      <c r="M2314" t="s">
        <v>10</v>
      </c>
      <c r="O2314" s="3" t="str">
        <f t="shared" si="769"/>
        <v>E344</v>
      </c>
      <c r="P2314" s="4"/>
      <c r="Q2314" s="245">
        <f t="shared" si="757"/>
        <v>0</v>
      </c>
      <c r="S2314" s="243"/>
      <c r="T2314" s="243"/>
      <c r="V2314" s="243"/>
      <c r="W2314" s="243"/>
      <c r="Y2314" s="243"/>
    </row>
    <row r="2315" spans="1:25" outlineLevel="2" x14ac:dyDescent="0.25">
      <c r="A2315" s="3" t="s">
        <v>353</v>
      </c>
      <c r="B2315" s="3" t="str">
        <f t="shared" si="766"/>
        <v>E34420 PRD Gen, Goldendale OP-2</v>
      </c>
      <c r="C2315" s="3" t="s">
        <v>9</v>
      </c>
      <c r="D2315" s="3"/>
      <c r="E2315" s="256">
        <v>43889</v>
      </c>
      <c r="F2315" s="61">
        <v>43558272.950000003</v>
      </c>
      <c r="G2315" s="300">
        <v>8.5599999999999996E-2</v>
      </c>
      <c r="H2315" s="62">
        <v>310715.68000000005</v>
      </c>
      <c r="I2315" s="276">
        <f t="shared" si="767"/>
        <v>43558272.950000003</v>
      </c>
      <c r="J2315" s="300">
        <v>8.5599999999999996E-2</v>
      </c>
      <c r="K2315" s="61">
        <f t="shared" si="768"/>
        <v>310715.68037666666</v>
      </c>
      <c r="L2315" s="62">
        <f t="shared" si="752"/>
        <v>0</v>
      </c>
      <c r="M2315" t="s">
        <v>10</v>
      </c>
      <c r="O2315" s="3" t="str">
        <f t="shared" si="769"/>
        <v>E344</v>
      </c>
      <c r="P2315" s="4"/>
      <c r="Q2315" s="245">
        <f t="shared" si="757"/>
        <v>0</v>
      </c>
      <c r="S2315" s="243"/>
      <c r="T2315" s="243"/>
      <c r="V2315" s="243"/>
      <c r="W2315" s="243"/>
      <c r="Y2315" s="243"/>
    </row>
    <row r="2316" spans="1:25" outlineLevel="2" x14ac:dyDescent="0.25">
      <c r="A2316" s="3" t="s">
        <v>353</v>
      </c>
      <c r="B2316" s="3" t="str">
        <f t="shared" si="766"/>
        <v>E34420 PRD Gen, Goldendale OP-3</v>
      </c>
      <c r="C2316" s="3" t="s">
        <v>9</v>
      </c>
      <c r="D2316" s="3"/>
      <c r="E2316" s="256">
        <v>43921</v>
      </c>
      <c r="F2316" s="61">
        <v>43558272.950000003</v>
      </c>
      <c r="G2316" s="300">
        <v>8.5599999999999996E-2</v>
      </c>
      <c r="H2316" s="62">
        <v>310715.68000000005</v>
      </c>
      <c r="I2316" s="276">
        <f t="shared" si="767"/>
        <v>43558272.950000003</v>
      </c>
      <c r="J2316" s="300">
        <v>8.5599999999999996E-2</v>
      </c>
      <c r="K2316" s="61">
        <f t="shared" si="768"/>
        <v>310715.68037666666</v>
      </c>
      <c r="L2316" s="62">
        <f t="shared" si="752"/>
        <v>0</v>
      </c>
      <c r="M2316" t="s">
        <v>10</v>
      </c>
      <c r="O2316" s="3" t="str">
        <f t="shared" si="769"/>
        <v>E344</v>
      </c>
      <c r="P2316" s="4"/>
      <c r="Q2316" s="245">
        <f t="shared" si="757"/>
        <v>0</v>
      </c>
      <c r="S2316" s="243"/>
      <c r="T2316" s="243"/>
      <c r="V2316" s="243"/>
      <c r="W2316" s="243"/>
      <c r="Y2316" s="243"/>
    </row>
    <row r="2317" spans="1:25" outlineLevel="2" x14ac:dyDescent="0.25">
      <c r="A2317" s="3" t="s">
        <v>353</v>
      </c>
      <c r="B2317" s="3" t="str">
        <f t="shared" si="766"/>
        <v>E34420 PRD Gen, Goldendale OP-4</v>
      </c>
      <c r="C2317" s="3" t="s">
        <v>9</v>
      </c>
      <c r="D2317" s="3"/>
      <c r="E2317" s="256">
        <v>43951</v>
      </c>
      <c r="F2317" s="61">
        <v>43558272.950000003</v>
      </c>
      <c r="G2317" s="300">
        <v>8.5599999999999996E-2</v>
      </c>
      <c r="H2317" s="62">
        <v>310715.68000000005</v>
      </c>
      <c r="I2317" s="276">
        <f t="shared" si="767"/>
        <v>43558272.950000003</v>
      </c>
      <c r="J2317" s="300">
        <v>8.5599999999999996E-2</v>
      </c>
      <c r="K2317" s="61">
        <f t="shared" si="768"/>
        <v>310715.68037666666</v>
      </c>
      <c r="L2317" s="62">
        <f t="shared" si="752"/>
        <v>0</v>
      </c>
      <c r="M2317" t="s">
        <v>10</v>
      </c>
      <c r="O2317" s="3" t="str">
        <f t="shared" si="769"/>
        <v>E344</v>
      </c>
      <c r="P2317" s="4"/>
      <c r="Q2317" s="245">
        <f t="shared" si="757"/>
        <v>0</v>
      </c>
      <c r="S2317" s="243"/>
      <c r="T2317" s="243"/>
      <c r="V2317" s="243"/>
      <c r="W2317" s="243"/>
      <c r="Y2317" s="243"/>
    </row>
    <row r="2318" spans="1:25" outlineLevel="2" x14ac:dyDescent="0.25">
      <c r="A2318" s="3" t="s">
        <v>353</v>
      </c>
      <c r="B2318" s="3" t="str">
        <f t="shared" si="766"/>
        <v>E34420 PRD Gen, Goldendale OP-5</v>
      </c>
      <c r="C2318" s="3" t="s">
        <v>9</v>
      </c>
      <c r="D2318" s="3"/>
      <c r="E2318" s="256">
        <v>43982</v>
      </c>
      <c r="F2318" s="61">
        <v>43558272.950000003</v>
      </c>
      <c r="G2318" s="300">
        <v>8.5599999999999996E-2</v>
      </c>
      <c r="H2318" s="62">
        <v>310715.68000000005</v>
      </c>
      <c r="I2318" s="276">
        <f t="shared" si="767"/>
        <v>43558272.950000003</v>
      </c>
      <c r="J2318" s="300">
        <v>8.5599999999999996E-2</v>
      </c>
      <c r="K2318" s="61">
        <f t="shared" si="768"/>
        <v>310715.68037666666</v>
      </c>
      <c r="L2318" s="62">
        <f t="shared" si="752"/>
        <v>0</v>
      </c>
      <c r="M2318" t="s">
        <v>10</v>
      </c>
      <c r="O2318" s="3" t="str">
        <f t="shared" si="769"/>
        <v>E344</v>
      </c>
      <c r="P2318" s="4"/>
      <c r="Q2318" s="245">
        <f t="shared" si="757"/>
        <v>0</v>
      </c>
      <c r="S2318" s="243"/>
      <c r="T2318" s="243"/>
      <c r="V2318" s="243"/>
      <c r="W2318" s="243"/>
      <c r="Y2318" s="243"/>
    </row>
    <row r="2319" spans="1:25" outlineLevel="2" x14ac:dyDescent="0.25">
      <c r="A2319" s="3" t="s">
        <v>353</v>
      </c>
      <c r="B2319" s="3" t="str">
        <f t="shared" si="766"/>
        <v>E34420 PRD Gen, Goldendale OP-6</v>
      </c>
      <c r="C2319" s="3" t="s">
        <v>9</v>
      </c>
      <c r="D2319" s="3"/>
      <c r="E2319" s="256">
        <v>44012</v>
      </c>
      <c r="F2319" s="61">
        <v>43558272.950000003</v>
      </c>
      <c r="G2319" s="300">
        <v>8.5599999999999996E-2</v>
      </c>
      <c r="H2319" s="62">
        <v>310715.68000000005</v>
      </c>
      <c r="I2319" s="276">
        <f t="shared" si="767"/>
        <v>43558272.950000003</v>
      </c>
      <c r="J2319" s="300">
        <v>8.5599999999999996E-2</v>
      </c>
      <c r="K2319" s="61">
        <f t="shared" si="768"/>
        <v>310715.68037666666</v>
      </c>
      <c r="L2319" s="62">
        <f t="shared" si="752"/>
        <v>0</v>
      </c>
      <c r="M2319" t="s">
        <v>10</v>
      </c>
      <c r="O2319" s="3" t="str">
        <f t="shared" si="769"/>
        <v>E344</v>
      </c>
      <c r="P2319" s="4"/>
      <c r="Q2319" s="245">
        <f t="shared" si="757"/>
        <v>43558272.950000003</v>
      </c>
      <c r="S2319" s="243">
        <f>AVERAGE(F2308:F2319)-F2319</f>
        <v>0</v>
      </c>
      <c r="T2319" s="243">
        <f>AVERAGE(I2308:I2319)-I2319</f>
        <v>0</v>
      </c>
      <c r="V2319" s="243"/>
      <c r="W2319" s="243"/>
      <c r="Y2319" s="243"/>
    </row>
    <row r="2320" spans="1:25" ht="15.75" outlineLevel="1" thickBot="1" x14ac:dyDescent="0.3">
      <c r="A2320" s="5" t="s">
        <v>354</v>
      </c>
      <c r="C2320" s="14" t="s">
        <v>264</v>
      </c>
      <c r="E2320" s="255" t="s">
        <v>5</v>
      </c>
      <c r="F2320" s="8"/>
      <c r="G2320" s="299"/>
      <c r="H2320" s="264">
        <f>SUBTOTAL(9,H2308:H2319)</f>
        <v>3728588.1600000015</v>
      </c>
      <c r="I2320" s="275"/>
      <c r="J2320" s="299"/>
      <c r="K2320" s="25">
        <f>SUBTOTAL(9,K2308:K2319)</f>
        <v>3728588.1645199996</v>
      </c>
      <c r="L2320" s="264">
        <f>SUBTOTAL(9,L2308:L2319)</f>
        <v>0</v>
      </c>
      <c r="O2320" s="3" t="str">
        <f>LEFT(A2320,5)</f>
        <v>E3442</v>
      </c>
      <c r="P2320" s="4">
        <f>-L2320</f>
        <v>0</v>
      </c>
      <c r="Q2320" s="245">
        <f t="shared" si="757"/>
        <v>0</v>
      </c>
      <c r="S2320" s="243"/>
    </row>
    <row r="2321" spans="1:25" ht="15.75" outlineLevel="2" thickTop="1" x14ac:dyDescent="0.25">
      <c r="A2321" s="3" t="s">
        <v>355</v>
      </c>
      <c r="B2321" s="3" t="str">
        <f t="shared" ref="B2321:B2332" si="770">CONCATENATE(A2321,"-",MONTH(E2321))</f>
        <v>E34420 PRD Gen, Mint Farm-7</v>
      </c>
      <c r="C2321" s="3" t="s">
        <v>9</v>
      </c>
      <c r="D2321" s="3"/>
      <c r="E2321" s="256">
        <v>43676</v>
      </c>
      <c r="F2321" s="61">
        <v>23511540.379999999</v>
      </c>
      <c r="G2321" s="300">
        <v>8.9599999999999999E-2</v>
      </c>
      <c r="H2321" s="62">
        <v>175552.83</v>
      </c>
      <c r="I2321" s="276">
        <f t="shared" ref="I2321:I2332" si="771">VLOOKUP(CONCATENATE(A2321,"-6"),$B$8:$F$2996,5,FALSE)</f>
        <v>23511540.379999999</v>
      </c>
      <c r="J2321" s="300">
        <v>8.9599999999999999E-2</v>
      </c>
      <c r="K2321" s="59">
        <f t="shared" ref="K2321:K2332" si="772">I2321*J2321/12</f>
        <v>175552.83483733333</v>
      </c>
      <c r="L2321" s="62">
        <f t="shared" si="752"/>
        <v>0</v>
      </c>
      <c r="M2321" t="s">
        <v>10</v>
      </c>
      <c r="O2321" s="3" t="str">
        <f t="shared" ref="O2321:O2332" si="773">LEFT(A2321,4)</f>
        <v>E344</v>
      </c>
      <c r="P2321" s="4"/>
      <c r="Q2321" s="245">
        <f t="shared" si="757"/>
        <v>0</v>
      </c>
      <c r="S2321" s="243"/>
      <c r="T2321" s="243"/>
      <c r="V2321" s="243"/>
      <c r="W2321" s="243"/>
      <c r="Y2321" s="243"/>
    </row>
    <row r="2322" spans="1:25" outlineLevel="2" x14ac:dyDescent="0.25">
      <c r="A2322" s="3" t="s">
        <v>355</v>
      </c>
      <c r="B2322" s="3" t="str">
        <f t="shared" si="770"/>
        <v>E34420 PRD Gen, Mint Farm-8</v>
      </c>
      <c r="C2322" s="3" t="s">
        <v>9</v>
      </c>
      <c r="D2322" s="3"/>
      <c r="E2322" s="256">
        <v>43708</v>
      </c>
      <c r="F2322" s="61">
        <v>23511540.379999999</v>
      </c>
      <c r="G2322" s="300">
        <v>8.9599999999999999E-2</v>
      </c>
      <c r="H2322" s="62">
        <v>175552.83</v>
      </c>
      <c r="I2322" s="276">
        <f t="shared" si="771"/>
        <v>23511540.379999999</v>
      </c>
      <c r="J2322" s="300">
        <v>8.9599999999999999E-2</v>
      </c>
      <c r="K2322" s="61">
        <f t="shared" si="772"/>
        <v>175552.83483733333</v>
      </c>
      <c r="L2322" s="62">
        <f t="shared" si="752"/>
        <v>0</v>
      </c>
      <c r="M2322" t="s">
        <v>10</v>
      </c>
      <c r="O2322" s="3" t="str">
        <f t="shared" si="773"/>
        <v>E344</v>
      </c>
      <c r="P2322" s="4"/>
      <c r="Q2322" s="245">
        <f t="shared" si="757"/>
        <v>0</v>
      </c>
      <c r="S2322" s="243"/>
      <c r="T2322" s="243"/>
      <c r="V2322" s="243"/>
      <c r="W2322" s="243"/>
      <c r="Y2322" s="243"/>
    </row>
    <row r="2323" spans="1:25" outlineLevel="2" x14ac:dyDescent="0.25">
      <c r="A2323" s="3" t="s">
        <v>355</v>
      </c>
      <c r="B2323" s="3" t="str">
        <f t="shared" si="770"/>
        <v>E34420 PRD Gen, Mint Farm-9</v>
      </c>
      <c r="C2323" s="3" t="s">
        <v>9</v>
      </c>
      <c r="D2323" s="3"/>
      <c r="E2323" s="256">
        <v>43738</v>
      </c>
      <c r="F2323" s="61">
        <v>23511540.379999999</v>
      </c>
      <c r="G2323" s="300">
        <v>8.9599999999999999E-2</v>
      </c>
      <c r="H2323" s="62">
        <v>175552.83</v>
      </c>
      <c r="I2323" s="276">
        <f t="shared" si="771"/>
        <v>23511540.379999999</v>
      </c>
      <c r="J2323" s="300">
        <v>8.9599999999999999E-2</v>
      </c>
      <c r="K2323" s="61">
        <f t="shared" si="772"/>
        <v>175552.83483733333</v>
      </c>
      <c r="L2323" s="62">
        <f t="shared" si="752"/>
        <v>0</v>
      </c>
      <c r="M2323" t="s">
        <v>10</v>
      </c>
      <c r="O2323" s="3" t="str">
        <f t="shared" si="773"/>
        <v>E344</v>
      </c>
      <c r="P2323" s="4"/>
      <c r="Q2323" s="245">
        <f t="shared" si="757"/>
        <v>0</v>
      </c>
      <c r="S2323" s="243"/>
      <c r="T2323" s="243"/>
      <c r="V2323" s="243"/>
      <c r="W2323" s="243"/>
      <c r="Y2323" s="243"/>
    </row>
    <row r="2324" spans="1:25" outlineLevel="2" x14ac:dyDescent="0.25">
      <c r="A2324" s="3" t="s">
        <v>355</v>
      </c>
      <c r="B2324" s="3" t="str">
        <f t="shared" si="770"/>
        <v>E34420 PRD Gen, Mint Farm-10</v>
      </c>
      <c r="C2324" s="3" t="s">
        <v>9</v>
      </c>
      <c r="D2324" s="3"/>
      <c r="E2324" s="256">
        <v>43769</v>
      </c>
      <c r="F2324" s="61">
        <v>23511540.379999999</v>
      </c>
      <c r="G2324" s="300">
        <v>8.9599999999999999E-2</v>
      </c>
      <c r="H2324" s="62">
        <v>175552.83</v>
      </c>
      <c r="I2324" s="276">
        <f t="shared" si="771"/>
        <v>23511540.379999999</v>
      </c>
      <c r="J2324" s="300">
        <v>8.9599999999999999E-2</v>
      </c>
      <c r="K2324" s="61">
        <f t="shared" si="772"/>
        <v>175552.83483733333</v>
      </c>
      <c r="L2324" s="62">
        <f t="shared" ref="L2324:L2387" si="774">ROUND(K2324-H2324,2)</f>
        <v>0</v>
      </c>
      <c r="M2324" t="s">
        <v>10</v>
      </c>
      <c r="O2324" s="3" t="str">
        <f t="shared" si="773"/>
        <v>E344</v>
      </c>
      <c r="P2324" s="4"/>
      <c r="Q2324" s="245">
        <f t="shared" si="757"/>
        <v>0</v>
      </c>
      <c r="S2324" s="243"/>
      <c r="T2324" s="243"/>
      <c r="V2324" s="243"/>
      <c r="W2324" s="243"/>
      <c r="Y2324" s="243"/>
    </row>
    <row r="2325" spans="1:25" outlineLevel="2" x14ac:dyDescent="0.25">
      <c r="A2325" s="3" t="s">
        <v>355</v>
      </c>
      <c r="B2325" s="3" t="str">
        <f t="shared" si="770"/>
        <v>E34420 PRD Gen, Mint Farm-11</v>
      </c>
      <c r="C2325" s="3" t="s">
        <v>9</v>
      </c>
      <c r="D2325" s="3"/>
      <c r="E2325" s="256">
        <v>43799</v>
      </c>
      <c r="F2325" s="61">
        <v>23511540.379999999</v>
      </c>
      <c r="G2325" s="300">
        <v>8.9599999999999999E-2</v>
      </c>
      <c r="H2325" s="62">
        <v>175552.83</v>
      </c>
      <c r="I2325" s="276">
        <f t="shared" si="771"/>
        <v>23511540.379999999</v>
      </c>
      <c r="J2325" s="300">
        <v>8.9599999999999999E-2</v>
      </c>
      <c r="K2325" s="61">
        <f t="shared" si="772"/>
        <v>175552.83483733333</v>
      </c>
      <c r="L2325" s="62">
        <f t="shared" si="774"/>
        <v>0</v>
      </c>
      <c r="M2325" t="s">
        <v>10</v>
      </c>
      <c r="O2325" s="3" t="str">
        <f t="shared" si="773"/>
        <v>E344</v>
      </c>
      <c r="P2325" s="4"/>
      <c r="Q2325" s="245">
        <f t="shared" si="757"/>
        <v>0</v>
      </c>
      <c r="S2325" s="243"/>
      <c r="T2325" s="243"/>
      <c r="V2325" s="243"/>
      <c r="W2325" s="243"/>
      <c r="Y2325" s="243"/>
    </row>
    <row r="2326" spans="1:25" outlineLevel="2" x14ac:dyDescent="0.25">
      <c r="A2326" s="3" t="s">
        <v>355</v>
      </c>
      <c r="B2326" s="3" t="str">
        <f t="shared" si="770"/>
        <v>E34420 PRD Gen, Mint Farm-12</v>
      </c>
      <c r="C2326" s="3" t="s">
        <v>9</v>
      </c>
      <c r="D2326" s="3"/>
      <c r="E2326" s="256">
        <v>43830</v>
      </c>
      <c r="F2326" s="61">
        <v>23511540.379999999</v>
      </c>
      <c r="G2326" s="300">
        <v>8.9599999999999999E-2</v>
      </c>
      <c r="H2326" s="62">
        <v>175552.83</v>
      </c>
      <c r="I2326" s="276">
        <f t="shared" si="771"/>
        <v>23511540.379999999</v>
      </c>
      <c r="J2326" s="300">
        <v>8.9599999999999999E-2</v>
      </c>
      <c r="K2326" s="61">
        <f t="shared" si="772"/>
        <v>175552.83483733333</v>
      </c>
      <c r="L2326" s="62">
        <f t="shared" si="774"/>
        <v>0</v>
      </c>
      <c r="M2326" t="s">
        <v>10</v>
      </c>
      <c r="O2326" s="3" t="str">
        <f t="shared" si="773"/>
        <v>E344</v>
      </c>
      <c r="P2326" s="4"/>
      <c r="Q2326" s="245">
        <f t="shared" si="757"/>
        <v>0</v>
      </c>
      <c r="S2326" s="243"/>
      <c r="T2326" s="243"/>
      <c r="V2326" s="243"/>
      <c r="W2326" s="243"/>
      <c r="Y2326" s="243"/>
    </row>
    <row r="2327" spans="1:25" outlineLevel="2" x14ac:dyDescent="0.25">
      <c r="A2327" s="3" t="s">
        <v>355</v>
      </c>
      <c r="B2327" s="3" t="str">
        <f t="shared" si="770"/>
        <v>E34420 PRD Gen, Mint Farm-1</v>
      </c>
      <c r="C2327" s="3" t="s">
        <v>9</v>
      </c>
      <c r="D2327" s="3"/>
      <c r="E2327" s="256">
        <v>43861</v>
      </c>
      <c r="F2327" s="61">
        <v>23511540.379999999</v>
      </c>
      <c r="G2327" s="300">
        <v>8.9599999999999999E-2</v>
      </c>
      <c r="H2327" s="62">
        <v>175552.83</v>
      </c>
      <c r="I2327" s="276">
        <f t="shared" si="771"/>
        <v>23511540.379999999</v>
      </c>
      <c r="J2327" s="300">
        <v>8.9599999999999999E-2</v>
      </c>
      <c r="K2327" s="61">
        <f t="shared" si="772"/>
        <v>175552.83483733333</v>
      </c>
      <c r="L2327" s="62">
        <f t="shared" si="774"/>
        <v>0</v>
      </c>
      <c r="M2327" t="s">
        <v>10</v>
      </c>
      <c r="O2327" s="3" t="str">
        <f t="shared" si="773"/>
        <v>E344</v>
      </c>
      <c r="P2327" s="4"/>
      <c r="Q2327" s="245">
        <f t="shared" si="757"/>
        <v>0</v>
      </c>
      <c r="S2327" s="243"/>
      <c r="T2327" s="243"/>
      <c r="V2327" s="243"/>
      <c r="W2327" s="243"/>
      <c r="Y2327" s="243"/>
    </row>
    <row r="2328" spans="1:25" outlineLevel="2" x14ac:dyDescent="0.25">
      <c r="A2328" s="3" t="s">
        <v>355</v>
      </c>
      <c r="B2328" s="3" t="str">
        <f t="shared" si="770"/>
        <v>E34420 PRD Gen, Mint Farm-2</v>
      </c>
      <c r="C2328" s="3" t="s">
        <v>9</v>
      </c>
      <c r="D2328" s="3"/>
      <c r="E2328" s="256">
        <v>43889</v>
      </c>
      <c r="F2328" s="61">
        <v>23511540.379999999</v>
      </c>
      <c r="G2328" s="300">
        <v>8.9599999999999999E-2</v>
      </c>
      <c r="H2328" s="62">
        <v>175552.83</v>
      </c>
      <c r="I2328" s="276">
        <f t="shared" si="771"/>
        <v>23511540.379999999</v>
      </c>
      <c r="J2328" s="300">
        <v>8.9599999999999999E-2</v>
      </c>
      <c r="K2328" s="61">
        <f t="shared" si="772"/>
        <v>175552.83483733333</v>
      </c>
      <c r="L2328" s="62">
        <f t="shared" si="774"/>
        <v>0</v>
      </c>
      <c r="M2328" t="s">
        <v>10</v>
      </c>
      <c r="O2328" s="3" t="str">
        <f t="shared" si="773"/>
        <v>E344</v>
      </c>
      <c r="P2328" s="4"/>
      <c r="Q2328" s="245">
        <f t="shared" si="757"/>
        <v>0</v>
      </c>
      <c r="S2328" s="243"/>
      <c r="T2328" s="243"/>
      <c r="V2328" s="243"/>
      <c r="W2328" s="243"/>
      <c r="Y2328" s="243"/>
    </row>
    <row r="2329" spans="1:25" outlineLevel="2" x14ac:dyDescent="0.25">
      <c r="A2329" s="3" t="s">
        <v>355</v>
      </c>
      <c r="B2329" s="3" t="str">
        <f t="shared" si="770"/>
        <v>E34420 PRD Gen, Mint Farm-3</v>
      </c>
      <c r="C2329" s="3" t="s">
        <v>9</v>
      </c>
      <c r="D2329" s="3"/>
      <c r="E2329" s="256">
        <v>43921</v>
      </c>
      <c r="F2329" s="61">
        <v>23511540.379999999</v>
      </c>
      <c r="G2329" s="300">
        <v>8.9599999999999999E-2</v>
      </c>
      <c r="H2329" s="62">
        <v>175552.83</v>
      </c>
      <c r="I2329" s="276">
        <f t="shared" si="771"/>
        <v>23511540.379999999</v>
      </c>
      <c r="J2329" s="300">
        <v>8.9599999999999999E-2</v>
      </c>
      <c r="K2329" s="61">
        <f t="shared" si="772"/>
        <v>175552.83483733333</v>
      </c>
      <c r="L2329" s="62">
        <f t="shared" si="774"/>
        <v>0</v>
      </c>
      <c r="M2329" t="s">
        <v>10</v>
      </c>
      <c r="O2329" s="3" t="str">
        <f t="shared" si="773"/>
        <v>E344</v>
      </c>
      <c r="P2329" s="4"/>
      <c r="Q2329" s="245">
        <f t="shared" si="757"/>
        <v>0</v>
      </c>
      <c r="S2329" s="243"/>
      <c r="T2329" s="243"/>
      <c r="V2329" s="243"/>
      <c r="W2329" s="243"/>
      <c r="Y2329" s="243"/>
    </row>
    <row r="2330" spans="1:25" outlineLevel="2" x14ac:dyDescent="0.25">
      <c r="A2330" s="3" t="s">
        <v>355</v>
      </c>
      <c r="B2330" s="3" t="str">
        <f t="shared" si="770"/>
        <v>E34420 PRD Gen, Mint Farm-4</v>
      </c>
      <c r="C2330" s="3" t="s">
        <v>9</v>
      </c>
      <c r="D2330" s="3"/>
      <c r="E2330" s="256">
        <v>43951</v>
      </c>
      <c r="F2330" s="61">
        <v>23511540.379999999</v>
      </c>
      <c r="G2330" s="300">
        <v>8.9599999999999999E-2</v>
      </c>
      <c r="H2330" s="62">
        <v>175552.83</v>
      </c>
      <c r="I2330" s="276">
        <f t="shared" si="771"/>
        <v>23511540.379999999</v>
      </c>
      <c r="J2330" s="300">
        <v>8.9599999999999999E-2</v>
      </c>
      <c r="K2330" s="61">
        <f t="shared" si="772"/>
        <v>175552.83483733333</v>
      </c>
      <c r="L2330" s="62">
        <f t="shared" si="774"/>
        <v>0</v>
      </c>
      <c r="M2330" t="s">
        <v>10</v>
      </c>
      <c r="O2330" s="3" t="str">
        <f t="shared" si="773"/>
        <v>E344</v>
      </c>
      <c r="P2330" s="4"/>
      <c r="Q2330" s="245">
        <f t="shared" si="757"/>
        <v>0</v>
      </c>
      <c r="S2330" s="243"/>
      <c r="T2330" s="243"/>
      <c r="V2330" s="243"/>
      <c r="W2330" s="243"/>
      <c r="Y2330" s="243"/>
    </row>
    <row r="2331" spans="1:25" outlineLevel="2" x14ac:dyDescent="0.25">
      <c r="A2331" s="3" t="s">
        <v>355</v>
      </c>
      <c r="B2331" s="3" t="str">
        <f t="shared" si="770"/>
        <v>E34420 PRD Gen, Mint Farm-5</v>
      </c>
      <c r="C2331" s="3" t="s">
        <v>9</v>
      </c>
      <c r="D2331" s="3"/>
      <c r="E2331" s="256">
        <v>43982</v>
      </c>
      <c r="F2331" s="61">
        <v>23511540.379999999</v>
      </c>
      <c r="G2331" s="300">
        <v>8.9599999999999999E-2</v>
      </c>
      <c r="H2331" s="62">
        <v>175552.83</v>
      </c>
      <c r="I2331" s="276">
        <f t="shared" si="771"/>
        <v>23511540.379999999</v>
      </c>
      <c r="J2331" s="300">
        <v>8.9599999999999999E-2</v>
      </c>
      <c r="K2331" s="61">
        <f t="shared" si="772"/>
        <v>175552.83483733333</v>
      </c>
      <c r="L2331" s="62">
        <f t="shared" si="774"/>
        <v>0</v>
      </c>
      <c r="M2331" t="s">
        <v>10</v>
      </c>
      <c r="O2331" s="3" t="str">
        <f t="shared" si="773"/>
        <v>E344</v>
      </c>
      <c r="P2331" s="4"/>
      <c r="Q2331" s="245">
        <f t="shared" si="757"/>
        <v>0</v>
      </c>
      <c r="S2331" s="243"/>
      <c r="T2331" s="243"/>
      <c r="V2331" s="243"/>
      <c r="W2331" s="243"/>
      <c r="Y2331" s="243"/>
    </row>
    <row r="2332" spans="1:25" outlineLevel="2" x14ac:dyDescent="0.25">
      <c r="A2332" s="3" t="s">
        <v>355</v>
      </c>
      <c r="B2332" s="3" t="str">
        <f t="shared" si="770"/>
        <v>E34420 PRD Gen, Mint Farm-6</v>
      </c>
      <c r="C2332" s="3" t="s">
        <v>9</v>
      </c>
      <c r="D2332" s="3"/>
      <c r="E2332" s="256">
        <v>44012</v>
      </c>
      <c r="F2332" s="61">
        <v>23511540.379999999</v>
      </c>
      <c r="G2332" s="300">
        <v>8.9599999999999999E-2</v>
      </c>
      <c r="H2332" s="62">
        <v>175552.83</v>
      </c>
      <c r="I2332" s="276">
        <f t="shared" si="771"/>
        <v>23511540.379999999</v>
      </c>
      <c r="J2332" s="300">
        <v>8.9599999999999999E-2</v>
      </c>
      <c r="K2332" s="61">
        <f t="shared" si="772"/>
        <v>175552.83483733333</v>
      </c>
      <c r="L2332" s="62">
        <f t="shared" si="774"/>
        <v>0</v>
      </c>
      <c r="M2332" t="s">
        <v>10</v>
      </c>
      <c r="O2332" s="3" t="str">
        <f t="shared" si="773"/>
        <v>E344</v>
      </c>
      <c r="P2332" s="4"/>
      <c r="Q2332" s="245">
        <f t="shared" si="757"/>
        <v>23511540.379999999</v>
      </c>
      <c r="S2332" s="243">
        <f>AVERAGE(F2321:F2332)-F2332</f>
        <v>0</v>
      </c>
      <c r="T2332" s="243">
        <f>AVERAGE(I2321:I2332)-I2332</f>
        <v>0</v>
      </c>
      <c r="V2332" s="243"/>
      <c r="W2332" s="243"/>
      <c r="Y2332" s="243"/>
    </row>
    <row r="2333" spans="1:25" ht="15.75" outlineLevel="1" thickBot="1" x14ac:dyDescent="0.3">
      <c r="A2333" s="5" t="s">
        <v>356</v>
      </c>
      <c r="C2333" s="14" t="s">
        <v>264</v>
      </c>
      <c r="E2333" s="255" t="s">
        <v>5</v>
      </c>
      <c r="F2333" s="8"/>
      <c r="G2333" s="299"/>
      <c r="H2333" s="264">
        <f>SUBTOTAL(9,H2321:H2332)</f>
        <v>2106633.9600000004</v>
      </c>
      <c r="I2333" s="275"/>
      <c r="J2333" s="299"/>
      <c r="K2333" s="25">
        <f>SUBTOTAL(9,K2321:K2332)</f>
        <v>2106634.0180480001</v>
      </c>
      <c r="L2333" s="264">
        <f>SUBTOTAL(9,L2321:L2332)</f>
        <v>0</v>
      </c>
      <c r="O2333" s="3" t="str">
        <f>LEFT(A2333,5)</f>
        <v>E3442</v>
      </c>
      <c r="P2333" s="4">
        <f>-L2333</f>
        <v>0</v>
      </c>
      <c r="Q2333" s="245">
        <f t="shared" si="757"/>
        <v>0</v>
      </c>
      <c r="S2333" s="243"/>
    </row>
    <row r="2334" spans="1:25" ht="15.75" outlineLevel="2" thickTop="1" x14ac:dyDescent="0.25">
      <c r="A2334" s="3" t="s">
        <v>357</v>
      </c>
      <c r="B2334" s="3" t="str">
        <f t="shared" ref="B2334:B2345" si="775">CONCATENATE(A2334,"-",MONTH(E2334))</f>
        <v>E34420 PRD Gen, Mint Farm OP-7</v>
      </c>
      <c r="C2334" s="3" t="s">
        <v>9</v>
      </c>
      <c r="D2334" s="3"/>
      <c r="E2334" s="256">
        <v>43676</v>
      </c>
      <c r="F2334" s="61">
        <v>14781296.82</v>
      </c>
      <c r="G2334" s="300">
        <v>8.9599999999999999E-2</v>
      </c>
      <c r="H2334" s="62">
        <v>110367.02</v>
      </c>
      <c r="I2334" s="276">
        <f t="shared" ref="I2334:I2345" si="776">VLOOKUP(CONCATENATE(A2334,"-6"),$B$8:$F$2996,5,FALSE)</f>
        <v>14781296.82</v>
      </c>
      <c r="J2334" s="300">
        <v>8.9599999999999999E-2</v>
      </c>
      <c r="K2334" s="59">
        <f t="shared" ref="K2334:K2345" si="777">I2334*J2334/12</f>
        <v>110367.01625599999</v>
      </c>
      <c r="L2334" s="62">
        <f t="shared" si="774"/>
        <v>0</v>
      </c>
      <c r="M2334" t="s">
        <v>10</v>
      </c>
      <c r="O2334" s="3" t="str">
        <f t="shared" ref="O2334:O2345" si="778">LEFT(A2334,4)</f>
        <v>E344</v>
      </c>
      <c r="P2334" s="4"/>
      <c r="Q2334" s="245">
        <f t="shared" si="757"/>
        <v>0</v>
      </c>
      <c r="S2334" s="243"/>
      <c r="T2334" s="243"/>
      <c r="V2334" s="243"/>
      <c r="W2334" s="243"/>
      <c r="Y2334" s="243"/>
    </row>
    <row r="2335" spans="1:25" outlineLevel="2" x14ac:dyDescent="0.25">
      <c r="A2335" s="3" t="s">
        <v>357</v>
      </c>
      <c r="B2335" s="3" t="str">
        <f t="shared" si="775"/>
        <v>E34420 PRD Gen, Mint Farm OP-8</v>
      </c>
      <c r="C2335" s="3" t="s">
        <v>9</v>
      </c>
      <c r="D2335" s="3"/>
      <c r="E2335" s="256">
        <v>43708</v>
      </c>
      <c r="F2335" s="61">
        <v>14781296.82</v>
      </c>
      <c r="G2335" s="300">
        <v>8.9599999999999999E-2</v>
      </c>
      <c r="H2335" s="62">
        <v>110367.02</v>
      </c>
      <c r="I2335" s="276">
        <f t="shared" si="776"/>
        <v>14781296.82</v>
      </c>
      <c r="J2335" s="300">
        <v>8.9599999999999999E-2</v>
      </c>
      <c r="K2335" s="61">
        <f t="shared" si="777"/>
        <v>110367.01625599999</v>
      </c>
      <c r="L2335" s="62">
        <f t="shared" si="774"/>
        <v>0</v>
      </c>
      <c r="M2335" t="s">
        <v>10</v>
      </c>
      <c r="O2335" s="3" t="str">
        <f t="shared" si="778"/>
        <v>E344</v>
      </c>
      <c r="P2335" s="4"/>
      <c r="Q2335" s="245">
        <f t="shared" si="757"/>
        <v>0</v>
      </c>
      <c r="S2335" s="243"/>
      <c r="T2335" s="243"/>
      <c r="V2335" s="243"/>
      <c r="W2335" s="243"/>
      <c r="Y2335" s="243"/>
    </row>
    <row r="2336" spans="1:25" outlineLevel="2" x14ac:dyDescent="0.25">
      <c r="A2336" s="3" t="s">
        <v>357</v>
      </c>
      <c r="B2336" s="3" t="str">
        <f t="shared" si="775"/>
        <v>E34420 PRD Gen, Mint Farm OP-9</v>
      </c>
      <c r="C2336" s="3" t="s">
        <v>9</v>
      </c>
      <c r="D2336" s="3"/>
      <c r="E2336" s="256">
        <v>43738</v>
      </c>
      <c r="F2336" s="61">
        <v>14781296.82</v>
      </c>
      <c r="G2336" s="300">
        <v>8.9599999999999999E-2</v>
      </c>
      <c r="H2336" s="62">
        <v>110367.02</v>
      </c>
      <c r="I2336" s="276">
        <f t="shared" si="776"/>
        <v>14781296.82</v>
      </c>
      <c r="J2336" s="300">
        <v>8.9599999999999999E-2</v>
      </c>
      <c r="K2336" s="61">
        <f t="shared" si="777"/>
        <v>110367.01625599999</v>
      </c>
      <c r="L2336" s="62">
        <f t="shared" si="774"/>
        <v>0</v>
      </c>
      <c r="M2336" t="s">
        <v>10</v>
      </c>
      <c r="O2336" s="3" t="str">
        <f t="shared" si="778"/>
        <v>E344</v>
      </c>
      <c r="P2336" s="4"/>
      <c r="Q2336" s="245">
        <f t="shared" ref="Q2336:Q2399" si="779">IF(E2336=DATE(2020,6,30),I2336,0)</f>
        <v>0</v>
      </c>
      <c r="S2336" s="243"/>
      <c r="T2336" s="243"/>
      <c r="V2336" s="243"/>
      <c r="W2336" s="243"/>
      <c r="Y2336" s="243"/>
    </row>
    <row r="2337" spans="1:25" outlineLevel="2" x14ac:dyDescent="0.25">
      <c r="A2337" s="3" t="s">
        <v>357</v>
      </c>
      <c r="B2337" s="3" t="str">
        <f t="shared" si="775"/>
        <v>E34420 PRD Gen, Mint Farm OP-10</v>
      </c>
      <c r="C2337" s="3" t="s">
        <v>9</v>
      </c>
      <c r="D2337" s="3"/>
      <c r="E2337" s="256">
        <v>43769</v>
      </c>
      <c r="F2337" s="61">
        <v>14781296.82</v>
      </c>
      <c r="G2337" s="300">
        <v>8.9599999999999999E-2</v>
      </c>
      <c r="H2337" s="62">
        <v>110367.02</v>
      </c>
      <c r="I2337" s="276">
        <f t="shared" si="776"/>
        <v>14781296.82</v>
      </c>
      <c r="J2337" s="300">
        <v>8.9599999999999999E-2</v>
      </c>
      <c r="K2337" s="61">
        <f t="shared" si="777"/>
        <v>110367.01625599999</v>
      </c>
      <c r="L2337" s="62">
        <f t="shared" si="774"/>
        <v>0</v>
      </c>
      <c r="M2337" t="s">
        <v>10</v>
      </c>
      <c r="O2337" s="3" t="str">
        <f t="shared" si="778"/>
        <v>E344</v>
      </c>
      <c r="P2337" s="4"/>
      <c r="Q2337" s="245">
        <f t="shared" si="779"/>
        <v>0</v>
      </c>
      <c r="S2337" s="243"/>
      <c r="T2337" s="243"/>
      <c r="V2337" s="243"/>
      <c r="W2337" s="243"/>
      <c r="Y2337" s="243"/>
    </row>
    <row r="2338" spans="1:25" outlineLevel="2" x14ac:dyDescent="0.25">
      <c r="A2338" s="3" t="s">
        <v>357</v>
      </c>
      <c r="B2338" s="3" t="str">
        <f t="shared" si="775"/>
        <v>E34420 PRD Gen, Mint Farm OP-11</v>
      </c>
      <c r="C2338" s="3" t="s">
        <v>9</v>
      </c>
      <c r="D2338" s="3"/>
      <c r="E2338" s="256">
        <v>43799</v>
      </c>
      <c r="F2338" s="61">
        <v>14781296.82</v>
      </c>
      <c r="G2338" s="300">
        <v>8.9599999999999999E-2</v>
      </c>
      <c r="H2338" s="62">
        <v>110367.02</v>
      </c>
      <c r="I2338" s="276">
        <f t="shared" si="776"/>
        <v>14781296.82</v>
      </c>
      <c r="J2338" s="300">
        <v>8.9599999999999999E-2</v>
      </c>
      <c r="K2338" s="61">
        <f t="shared" si="777"/>
        <v>110367.01625599999</v>
      </c>
      <c r="L2338" s="62">
        <f t="shared" si="774"/>
        <v>0</v>
      </c>
      <c r="M2338" t="s">
        <v>10</v>
      </c>
      <c r="O2338" s="3" t="str">
        <f t="shared" si="778"/>
        <v>E344</v>
      </c>
      <c r="P2338" s="4"/>
      <c r="Q2338" s="245">
        <f t="shared" si="779"/>
        <v>0</v>
      </c>
      <c r="S2338" s="243"/>
      <c r="T2338" s="243"/>
      <c r="V2338" s="243"/>
      <c r="W2338" s="243"/>
      <c r="Y2338" s="243"/>
    </row>
    <row r="2339" spans="1:25" outlineLevel="2" x14ac:dyDescent="0.25">
      <c r="A2339" s="3" t="s">
        <v>357</v>
      </c>
      <c r="B2339" s="3" t="str">
        <f t="shared" si="775"/>
        <v>E34420 PRD Gen, Mint Farm OP-12</v>
      </c>
      <c r="C2339" s="3" t="s">
        <v>9</v>
      </c>
      <c r="D2339" s="3"/>
      <c r="E2339" s="256">
        <v>43830</v>
      </c>
      <c r="F2339" s="61">
        <v>14781296.82</v>
      </c>
      <c r="G2339" s="300">
        <v>8.9599999999999999E-2</v>
      </c>
      <c r="H2339" s="62">
        <v>110367.02</v>
      </c>
      <c r="I2339" s="276">
        <f t="shared" si="776"/>
        <v>14781296.82</v>
      </c>
      <c r="J2339" s="300">
        <v>8.9599999999999999E-2</v>
      </c>
      <c r="K2339" s="61">
        <f t="shared" si="777"/>
        <v>110367.01625599999</v>
      </c>
      <c r="L2339" s="62">
        <f t="shared" si="774"/>
        <v>0</v>
      </c>
      <c r="M2339" t="s">
        <v>10</v>
      </c>
      <c r="O2339" s="3" t="str">
        <f t="shared" si="778"/>
        <v>E344</v>
      </c>
      <c r="P2339" s="4"/>
      <c r="Q2339" s="245">
        <f t="shared" si="779"/>
        <v>0</v>
      </c>
      <c r="S2339" s="243"/>
      <c r="T2339" s="243"/>
      <c r="V2339" s="243"/>
      <c r="W2339" s="243"/>
      <c r="Y2339" s="243"/>
    </row>
    <row r="2340" spans="1:25" outlineLevel="2" x14ac:dyDescent="0.25">
      <c r="A2340" s="3" t="s">
        <v>357</v>
      </c>
      <c r="B2340" s="3" t="str">
        <f t="shared" si="775"/>
        <v>E34420 PRD Gen, Mint Farm OP-1</v>
      </c>
      <c r="C2340" s="3" t="s">
        <v>9</v>
      </c>
      <c r="D2340" s="3"/>
      <c r="E2340" s="256">
        <v>43861</v>
      </c>
      <c r="F2340" s="61">
        <v>14781296.82</v>
      </c>
      <c r="G2340" s="300">
        <v>8.9599999999999999E-2</v>
      </c>
      <c r="H2340" s="62">
        <v>110367.02</v>
      </c>
      <c r="I2340" s="276">
        <f t="shared" si="776"/>
        <v>14781296.82</v>
      </c>
      <c r="J2340" s="300">
        <v>8.9599999999999999E-2</v>
      </c>
      <c r="K2340" s="61">
        <f t="shared" si="777"/>
        <v>110367.01625599999</v>
      </c>
      <c r="L2340" s="62">
        <f t="shared" si="774"/>
        <v>0</v>
      </c>
      <c r="M2340" t="s">
        <v>10</v>
      </c>
      <c r="O2340" s="3" t="str">
        <f t="shared" si="778"/>
        <v>E344</v>
      </c>
      <c r="P2340" s="4"/>
      <c r="Q2340" s="245">
        <f t="shared" si="779"/>
        <v>0</v>
      </c>
      <c r="S2340" s="243"/>
      <c r="T2340" s="243"/>
      <c r="V2340" s="243"/>
      <c r="W2340" s="243"/>
      <c r="Y2340" s="243"/>
    </row>
    <row r="2341" spans="1:25" outlineLevel="2" x14ac:dyDescent="0.25">
      <c r="A2341" s="3" t="s">
        <v>357</v>
      </c>
      <c r="B2341" s="3" t="str">
        <f t="shared" si="775"/>
        <v>E34420 PRD Gen, Mint Farm OP-2</v>
      </c>
      <c r="C2341" s="3" t="s">
        <v>9</v>
      </c>
      <c r="D2341" s="3"/>
      <c r="E2341" s="256">
        <v>43889</v>
      </c>
      <c r="F2341" s="61">
        <v>14781296.82</v>
      </c>
      <c r="G2341" s="300">
        <v>8.9599999999999999E-2</v>
      </c>
      <c r="H2341" s="62">
        <v>110367.02</v>
      </c>
      <c r="I2341" s="276">
        <f t="shared" si="776"/>
        <v>14781296.82</v>
      </c>
      <c r="J2341" s="300">
        <v>8.9599999999999999E-2</v>
      </c>
      <c r="K2341" s="61">
        <f t="shared" si="777"/>
        <v>110367.01625599999</v>
      </c>
      <c r="L2341" s="62">
        <f t="shared" si="774"/>
        <v>0</v>
      </c>
      <c r="M2341" t="s">
        <v>10</v>
      </c>
      <c r="O2341" s="3" t="str">
        <f t="shared" si="778"/>
        <v>E344</v>
      </c>
      <c r="P2341" s="4"/>
      <c r="Q2341" s="245">
        <f t="shared" si="779"/>
        <v>0</v>
      </c>
      <c r="S2341" s="243"/>
      <c r="T2341" s="243"/>
      <c r="V2341" s="243"/>
      <c r="W2341" s="243"/>
      <c r="Y2341" s="243"/>
    </row>
    <row r="2342" spans="1:25" outlineLevel="2" x14ac:dyDescent="0.25">
      <c r="A2342" s="3" t="s">
        <v>357</v>
      </c>
      <c r="B2342" s="3" t="str">
        <f t="shared" si="775"/>
        <v>E34420 PRD Gen, Mint Farm OP-3</v>
      </c>
      <c r="C2342" s="3" t="s">
        <v>9</v>
      </c>
      <c r="D2342" s="3"/>
      <c r="E2342" s="256">
        <v>43921</v>
      </c>
      <c r="F2342" s="61">
        <v>14781296.82</v>
      </c>
      <c r="G2342" s="300">
        <v>8.9599999999999999E-2</v>
      </c>
      <c r="H2342" s="62">
        <v>110367.02</v>
      </c>
      <c r="I2342" s="276">
        <f t="shared" si="776"/>
        <v>14781296.82</v>
      </c>
      <c r="J2342" s="300">
        <v>8.9599999999999999E-2</v>
      </c>
      <c r="K2342" s="61">
        <f t="shared" si="777"/>
        <v>110367.01625599999</v>
      </c>
      <c r="L2342" s="62">
        <f t="shared" si="774"/>
        <v>0</v>
      </c>
      <c r="M2342" t="s">
        <v>10</v>
      </c>
      <c r="O2342" s="3" t="str">
        <f t="shared" si="778"/>
        <v>E344</v>
      </c>
      <c r="P2342" s="4"/>
      <c r="Q2342" s="245">
        <f t="shared" si="779"/>
        <v>0</v>
      </c>
      <c r="S2342" s="243"/>
      <c r="T2342" s="243"/>
      <c r="V2342" s="243"/>
      <c r="W2342" s="243"/>
      <c r="Y2342" s="243"/>
    </row>
    <row r="2343" spans="1:25" outlineLevel="2" x14ac:dyDescent="0.25">
      <c r="A2343" s="3" t="s">
        <v>357</v>
      </c>
      <c r="B2343" s="3" t="str">
        <f t="shared" si="775"/>
        <v>E34420 PRD Gen, Mint Farm OP-4</v>
      </c>
      <c r="C2343" s="3" t="s">
        <v>9</v>
      </c>
      <c r="D2343" s="3"/>
      <c r="E2343" s="256">
        <v>43951</v>
      </c>
      <c r="F2343" s="61">
        <v>14781296.82</v>
      </c>
      <c r="G2343" s="300">
        <v>8.9599999999999999E-2</v>
      </c>
      <c r="H2343" s="62">
        <v>110367.02</v>
      </c>
      <c r="I2343" s="276">
        <f t="shared" si="776"/>
        <v>14781296.82</v>
      </c>
      <c r="J2343" s="300">
        <v>8.9599999999999999E-2</v>
      </c>
      <c r="K2343" s="61">
        <f t="shared" si="777"/>
        <v>110367.01625599999</v>
      </c>
      <c r="L2343" s="62">
        <f t="shared" si="774"/>
        <v>0</v>
      </c>
      <c r="M2343" t="s">
        <v>10</v>
      </c>
      <c r="O2343" s="3" t="str">
        <f t="shared" si="778"/>
        <v>E344</v>
      </c>
      <c r="P2343" s="4"/>
      <c r="Q2343" s="245">
        <f t="shared" si="779"/>
        <v>0</v>
      </c>
      <c r="S2343" s="243"/>
      <c r="T2343" s="243"/>
      <c r="V2343" s="243"/>
      <c r="W2343" s="243"/>
      <c r="Y2343" s="243"/>
    </row>
    <row r="2344" spans="1:25" outlineLevel="2" x14ac:dyDescent="0.25">
      <c r="A2344" s="3" t="s">
        <v>357</v>
      </c>
      <c r="B2344" s="3" t="str">
        <f t="shared" si="775"/>
        <v>E34420 PRD Gen, Mint Farm OP-5</v>
      </c>
      <c r="C2344" s="3" t="s">
        <v>9</v>
      </c>
      <c r="D2344" s="3"/>
      <c r="E2344" s="256">
        <v>43982</v>
      </c>
      <c r="F2344" s="61">
        <v>14781296.82</v>
      </c>
      <c r="G2344" s="300">
        <v>8.9599999999999999E-2</v>
      </c>
      <c r="H2344" s="62">
        <v>110367.02</v>
      </c>
      <c r="I2344" s="276">
        <f t="shared" si="776"/>
        <v>14781296.82</v>
      </c>
      <c r="J2344" s="300">
        <v>8.9599999999999999E-2</v>
      </c>
      <c r="K2344" s="61">
        <f t="shared" si="777"/>
        <v>110367.01625599999</v>
      </c>
      <c r="L2344" s="62">
        <f t="shared" si="774"/>
        <v>0</v>
      </c>
      <c r="M2344" t="s">
        <v>10</v>
      </c>
      <c r="O2344" s="3" t="str">
        <f t="shared" si="778"/>
        <v>E344</v>
      </c>
      <c r="P2344" s="4"/>
      <c r="Q2344" s="245">
        <f t="shared" si="779"/>
        <v>0</v>
      </c>
      <c r="S2344" s="243"/>
      <c r="T2344" s="243"/>
      <c r="V2344" s="243"/>
      <c r="W2344" s="243"/>
      <c r="Y2344" s="243"/>
    </row>
    <row r="2345" spans="1:25" outlineLevel="2" x14ac:dyDescent="0.25">
      <c r="A2345" s="3" t="s">
        <v>357</v>
      </c>
      <c r="B2345" s="3" t="str">
        <f t="shared" si="775"/>
        <v>E34420 PRD Gen, Mint Farm OP-6</v>
      </c>
      <c r="C2345" s="3" t="s">
        <v>9</v>
      </c>
      <c r="D2345" s="3"/>
      <c r="E2345" s="256">
        <v>44012</v>
      </c>
      <c r="F2345" s="61">
        <v>14781296.82</v>
      </c>
      <c r="G2345" s="300">
        <v>8.9599999999999999E-2</v>
      </c>
      <c r="H2345" s="62">
        <v>110367.02</v>
      </c>
      <c r="I2345" s="276">
        <f t="shared" si="776"/>
        <v>14781296.82</v>
      </c>
      <c r="J2345" s="300">
        <v>8.9599999999999999E-2</v>
      </c>
      <c r="K2345" s="61">
        <f t="shared" si="777"/>
        <v>110367.01625599999</v>
      </c>
      <c r="L2345" s="62">
        <f t="shared" si="774"/>
        <v>0</v>
      </c>
      <c r="M2345" t="s">
        <v>10</v>
      </c>
      <c r="O2345" s="3" t="str">
        <f t="shared" si="778"/>
        <v>E344</v>
      </c>
      <c r="P2345" s="4"/>
      <c r="Q2345" s="245">
        <f t="shared" si="779"/>
        <v>14781296.82</v>
      </c>
      <c r="S2345" s="243">
        <f>AVERAGE(F2334:F2345)-F2345</f>
        <v>0</v>
      </c>
      <c r="T2345" s="243">
        <f>AVERAGE(I2334:I2345)-I2345</f>
        <v>0</v>
      </c>
      <c r="V2345" s="243"/>
      <c r="W2345" s="243"/>
      <c r="Y2345" s="243"/>
    </row>
    <row r="2346" spans="1:25" ht="15.75" outlineLevel="1" thickBot="1" x14ac:dyDescent="0.3">
      <c r="A2346" s="5" t="s">
        <v>358</v>
      </c>
      <c r="C2346" s="14" t="s">
        <v>264</v>
      </c>
      <c r="E2346" s="255" t="s">
        <v>5</v>
      </c>
      <c r="F2346" s="8"/>
      <c r="G2346" s="299"/>
      <c r="H2346" s="264">
        <f>SUBTOTAL(9,H2334:H2345)</f>
        <v>1324404.24</v>
      </c>
      <c r="I2346" s="275"/>
      <c r="J2346" s="299"/>
      <c r="K2346" s="25">
        <f>SUBTOTAL(9,K2334:K2345)</f>
        <v>1324404.1950719999</v>
      </c>
      <c r="L2346" s="264">
        <f>SUBTOTAL(9,L2334:L2345)</f>
        <v>0</v>
      </c>
      <c r="O2346" s="3" t="str">
        <f>LEFT(A2346,5)</f>
        <v>E3442</v>
      </c>
      <c r="P2346" s="4">
        <f>-L2346</f>
        <v>0</v>
      </c>
      <c r="Q2346" s="245">
        <f t="shared" si="779"/>
        <v>0</v>
      </c>
      <c r="S2346" s="243"/>
    </row>
    <row r="2347" spans="1:25" ht="15.75" outlineLevel="2" thickTop="1" x14ac:dyDescent="0.25">
      <c r="A2347" s="273" t="s">
        <v>752</v>
      </c>
      <c r="B2347" s="3" t="str">
        <f t="shared" ref="B2347:B2358" si="780">CONCATENATE(A2347,"-",MONTH(E2347))</f>
        <v>E34420 PRD Gen, Sumas -7</v>
      </c>
      <c r="C2347" s="3" t="s">
        <v>9</v>
      </c>
      <c r="D2347" s="3"/>
      <c r="E2347" s="256">
        <v>43676</v>
      </c>
      <c r="F2347" s="61">
        <v>9292217.6999999993</v>
      </c>
      <c r="G2347" s="300">
        <v>9.5999999999999992E-3</v>
      </c>
      <c r="H2347" s="62">
        <v>7433.7699999999995</v>
      </c>
      <c r="I2347" s="276">
        <f t="shared" ref="I2347:I2358" si="781">VLOOKUP(CONCATENATE(A2347,"-6"),$B$8:$F$2996,5,FALSE)</f>
        <v>9292217.6999999993</v>
      </c>
      <c r="J2347" s="300">
        <v>9.5999999999999992E-3</v>
      </c>
      <c r="K2347" s="59">
        <f t="shared" ref="K2347:K2358" si="782">I2347*J2347/12</f>
        <v>7433.7741599999981</v>
      </c>
      <c r="L2347" s="62">
        <f t="shared" si="774"/>
        <v>0</v>
      </c>
      <c r="M2347" t="s">
        <v>10</v>
      </c>
      <c r="O2347" s="3" t="str">
        <f t="shared" ref="O2347:O2358" si="783">LEFT(A2347,4)</f>
        <v>E344</v>
      </c>
      <c r="P2347" s="4"/>
      <c r="Q2347" s="245">
        <f t="shared" si="779"/>
        <v>0</v>
      </c>
      <c r="S2347" s="243"/>
      <c r="T2347" s="243"/>
      <c r="V2347" s="243"/>
      <c r="W2347" s="243"/>
      <c r="Y2347" s="243"/>
    </row>
    <row r="2348" spans="1:25" outlineLevel="2" x14ac:dyDescent="0.25">
      <c r="A2348" s="273" t="s">
        <v>752</v>
      </c>
      <c r="B2348" s="3" t="str">
        <f t="shared" si="780"/>
        <v>E34420 PRD Gen, Sumas -8</v>
      </c>
      <c r="C2348" s="3" t="s">
        <v>9</v>
      </c>
      <c r="D2348" s="3"/>
      <c r="E2348" s="256">
        <v>43708</v>
      </c>
      <c r="F2348" s="61">
        <v>9292217.6999999993</v>
      </c>
      <c r="G2348" s="300">
        <v>9.5999999999999992E-3</v>
      </c>
      <c r="H2348" s="62">
        <v>7433.7699999999995</v>
      </c>
      <c r="I2348" s="276">
        <f t="shared" si="781"/>
        <v>9292217.6999999993</v>
      </c>
      <c r="J2348" s="300">
        <v>9.5999999999999992E-3</v>
      </c>
      <c r="K2348" s="61">
        <f t="shared" si="782"/>
        <v>7433.7741599999981</v>
      </c>
      <c r="L2348" s="62">
        <f t="shared" si="774"/>
        <v>0</v>
      </c>
      <c r="M2348" t="s">
        <v>10</v>
      </c>
      <c r="O2348" s="3" t="str">
        <f t="shared" si="783"/>
        <v>E344</v>
      </c>
      <c r="P2348" s="4"/>
      <c r="Q2348" s="245">
        <f t="shared" si="779"/>
        <v>0</v>
      </c>
      <c r="S2348" s="243"/>
      <c r="T2348" s="243"/>
      <c r="V2348" s="243"/>
      <c r="W2348" s="243"/>
      <c r="Y2348" s="243"/>
    </row>
    <row r="2349" spans="1:25" outlineLevel="2" x14ac:dyDescent="0.25">
      <c r="A2349" s="273" t="s">
        <v>752</v>
      </c>
      <c r="B2349" s="3" t="str">
        <f t="shared" si="780"/>
        <v>E34420 PRD Gen, Sumas -9</v>
      </c>
      <c r="C2349" s="3" t="s">
        <v>9</v>
      </c>
      <c r="D2349" s="3"/>
      <c r="E2349" s="256">
        <v>43738</v>
      </c>
      <c r="F2349" s="61">
        <v>9292217.6999999993</v>
      </c>
      <c r="G2349" s="300">
        <v>9.5999999999999992E-3</v>
      </c>
      <c r="H2349" s="62">
        <v>7433.7699999999995</v>
      </c>
      <c r="I2349" s="276">
        <f t="shared" si="781"/>
        <v>9292217.6999999993</v>
      </c>
      <c r="J2349" s="300">
        <v>9.5999999999999992E-3</v>
      </c>
      <c r="K2349" s="61">
        <f t="shared" si="782"/>
        <v>7433.7741599999981</v>
      </c>
      <c r="L2349" s="62">
        <f t="shared" si="774"/>
        <v>0</v>
      </c>
      <c r="M2349" t="s">
        <v>10</v>
      </c>
      <c r="O2349" s="3" t="str">
        <f t="shared" si="783"/>
        <v>E344</v>
      </c>
      <c r="P2349" s="4"/>
      <c r="Q2349" s="245">
        <f t="shared" si="779"/>
        <v>0</v>
      </c>
      <c r="S2349" s="243"/>
      <c r="T2349" s="243"/>
      <c r="V2349" s="243"/>
      <c r="W2349" s="243"/>
      <c r="Y2349" s="243"/>
    </row>
    <row r="2350" spans="1:25" outlineLevel="2" x14ac:dyDescent="0.25">
      <c r="A2350" s="273" t="s">
        <v>752</v>
      </c>
      <c r="B2350" s="3" t="str">
        <f t="shared" si="780"/>
        <v>E34420 PRD Gen, Sumas -10</v>
      </c>
      <c r="C2350" s="3" t="s">
        <v>9</v>
      </c>
      <c r="D2350" s="3"/>
      <c r="E2350" s="256">
        <v>43769</v>
      </c>
      <c r="F2350" s="61">
        <v>9292217.6999999993</v>
      </c>
      <c r="G2350" s="300">
        <v>9.5999999999999992E-3</v>
      </c>
      <c r="H2350" s="62">
        <v>7433.7699999999995</v>
      </c>
      <c r="I2350" s="276">
        <f t="shared" si="781"/>
        <v>9292217.6999999993</v>
      </c>
      <c r="J2350" s="300">
        <v>9.5999999999999992E-3</v>
      </c>
      <c r="K2350" s="61">
        <f t="shared" si="782"/>
        <v>7433.7741599999981</v>
      </c>
      <c r="L2350" s="62">
        <f t="shared" si="774"/>
        <v>0</v>
      </c>
      <c r="M2350" t="s">
        <v>10</v>
      </c>
      <c r="O2350" s="3" t="str">
        <f t="shared" si="783"/>
        <v>E344</v>
      </c>
      <c r="P2350" s="4"/>
      <c r="Q2350" s="245">
        <f t="shared" si="779"/>
        <v>0</v>
      </c>
      <c r="S2350" s="243"/>
      <c r="T2350" s="243"/>
      <c r="V2350" s="243"/>
      <c r="W2350" s="243"/>
      <c r="Y2350" s="243"/>
    </row>
    <row r="2351" spans="1:25" outlineLevel="2" x14ac:dyDescent="0.25">
      <c r="A2351" s="273" t="s">
        <v>752</v>
      </c>
      <c r="B2351" s="3" t="str">
        <f t="shared" si="780"/>
        <v>E34420 PRD Gen, Sumas -11</v>
      </c>
      <c r="C2351" s="3" t="s">
        <v>9</v>
      </c>
      <c r="D2351" s="3"/>
      <c r="E2351" s="256">
        <v>43799</v>
      </c>
      <c r="F2351" s="61">
        <v>9292217.6999999993</v>
      </c>
      <c r="G2351" s="300">
        <v>9.5999999999999992E-3</v>
      </c>
      <c r="H2351" s="62">
        <v>7433.7699999999995</v>
      </c>
      <c r="I2351" s="276">
        <f t="shared" si="781"/>
        <v>9292217.6999999993</v>
      </c>
      <c r="J2351" s="300">
        <v>9.5999999999999992E-3</v>
      </c>
      <c r="K2351" s="61">
        <f t="shared" si="782"/>
        <v>7433.7741599999981</v>
      </c>
      <c r="L2351" s="62">
        <f t="shared" si="774"/>
        <v>0</v>
      </c>
      <c r="M2351" t="s">
        <v>10</v>
      </c>
      <c r="O2351" s="3" t="str">
        <f t="shared" si="783"/>
        <v>E344</v>
      </c>
      <c r="P2351" s="4"/>
      <c r="Q2351" s="245">
        <f t="shared" si="779"/>
        <v>0</v>
      </c>
      <c r="S2351" s="243"/>
      <c r="T2351" s="243"/>
      <c r="V2351" s="243"/>
      <c r="W2351" s="243"/>
      <c r="Y2351" s="243"/>
    </row>
    <row r="2352" spans="1:25" outlineLevel="2" x14ac:dyDescent="0.25">
      <c r="A2352" s="273" t="s">
        <v>752</v>
      </c>
      <c r="B2352" s="3" t="str">
        <f t="shared" si="780"/>
        <v>E34420 PRD Gen, Sumas -12</v>
      </c>
      <c r="C2352" s="3" t="s">
        <v>9</v>
      </c>
      <c r="D2352" s="3"/>
      <c r="E2352" s="256">
        <v>43830</v>
      </c>
      <c r="F2352" s="61">
        <v>9292217.6999999993</v>
      </c>
      <c r="G2352" s="300">
        <v>9.5999999999999992E-3</v>
      </c>
      <c r="H2352" s="62">
        <v>7433.7699999999995</v>
      </c>
      <c r="I2352" s="276">
        <f t="shared" si="781"/>
        <v>9292217.6999999993</v>
      </c>
      <c r="J2352" s="300">
        <v>9.5999999999999992E-3</v>
      </c>
      <c r="K2352" s="61">
        <f t="shared" si="782"/>
        <v>7433.7741599999981</v>
      </c>
      <c r="L2352" s="62">
        <f t="shared" si="774"/>
        <v>0</v>
      </c>
      <c r="M2352" t="s">
        <v>10</v>
      </c>
      <c r="O2352" s="3" t="str">
        <f t="shared" si="783"/>
        <v>E344</v>
      </c>
      <c r="P2352" s="4"/>
      <c r="Q2352" s="245">
        <f t="shared" si="779"/>
        <v>0</v>
      </c>
      <c r="S2352" s="243"/>
      <c r="T2352" s="243"/>
      <c r="V2352" s="243"/>
      <c r="W2352" s="243"/>
      <c r="Y2352" s="243"/>
    </row>
    <row r="2353" spans="1:25" outlineLevel="2" x14ac:dyDescent="0.25">
      <c r="A2353" s="273" t="s">
        <v>752</v>
      </c>
      <c r="B2353" s="3" t="str">
        <f t="shared" si="780"/>
        <v>E34420 PRD Gen, Sumas -1</v>
      </c>
      <c r="C2353" s="3" t="s">
        <v>9</v>
      </c>
      <c r="D2353" s="3"/>
      <c r="E2353" s="256">
        <v>43861</v>
      </c>
      <c r="F2353" s="61">
        <v>9292217.6999999993</v>
      </c>
      <c r="G2353" s="300">
        <v>9.5999999999999992E-3</v>
      </c>
      <c r="H2353" s="62">
        <v>7433.7699999999995</v>
      </c>
      <c r="I2353" s="276">
        <f t="shared" si="781"/>
        <v>9292217.6999999993</v>
      </c>
      <c r="J2353" s="300">
        <v>9.5999999999999992E-3</v>
      </c>
      <c r="K2353" s="61">
        <f t="shared" si="782"/>
        <v>7433.7741599999981</v>
      </c>
      <c r="L2353" s="62">
        <f t="shared" si="774"/>
        <v>0</v>
      </c>
      <c r="M2353" t="s">
        <v>10</v>
      </c>
      <c r="O2353" s="3" t="str">
        <f t="shared" si="783"/>
        <v>E344</v>
      </c>
      <c r="P2353" s="4"/>
      <c r="Q2353" s="245">
        <f t="shared" si="779"/>
        <v>0</v>
      </c>
      <c r="S2353" s="243"/>
      <c r="T2353" s="243"/>
      <c r="V2353" s="243"/>
      <c r="W2353" s="243"/>
      <c r="Y2353" s="243"/>
    </row>
    <row r="2354" spans="1:25" outlineLevel="2" x14ac:dyDescent="0.25">
      <c r="A2354" s="273" t="s">
        <v>752</v>
      </c>
      <c r="B2354" s="3" t="str">
        <f t="shared" si="780"/>
        <v>E34420 PRD Gen, Sumas -2</v>
      </c>
      <c r="C2354" s="3" t="s">
        <v>9</v>
      </c>
      <c r="D2354" s="3"/>
      <c r="E2354" s="256">
        <v>43889</v>
      </c>
      <c r="F2354" s="61">
        <v>9292217.6999999993</v>
      </c>
      <c r="G2354" s="300">
        <v>9.5999999999999992E-3</v>
      </c>
      <c r="H2354" s="62">
        <v>7433.7699999999995</v>
      </c>
      <c r="I2354" s="276">
        <f t="shared" si="781"/>
        <v>9292217.6999999993</v>
      </c>
      <c r="J2354" s="300">
        <v>9.5999999999999992E-3</v>
      </c>
      <c r="K2354" s="61">
        <f t="shared" si="782"/>
        <v>7433.7741599999981</v>
      </c>
      <c r="L2354" s="62">
        <f t="shared" si="774"/>
        <v>0</v>
      </c>
      <c r="M2354" t="s">
        <v>10</v>
      </c>
      <c r="O2354" s="3" t="str">
        <f t="shared" si="783"/>
        <v>E344</v>
      </c>
      <c r="P2354" s="4"/>
      <c r="Q2354" s="245">
        <f t="shared" si="779"/>
        <v>0</v>
      </c>
      <c r="S2354" s="243"/>
      <c r="T2354" s="243"/>
      <c r="V2354" s="243"/>
      <c r="W2354" s="243"/>
      <c r="Y2354" s="243"/>
    </row>
    <row r="2355" spans="1:25" outlineLevel="2" x14ac:dyDescent="0.25">
      <c r="A2355" s="273" t="s">
        <v>752</v>
      </c>
      <c r="B2355" s="3" t="str">
        <f t="shared" si="780"/>
        <v>E34420 PRD Gen, Sumas -3</v>
      </c>
      <c r="C2355" s="3" t="s">
        <v>9</v>
      </c>
      <c r="D2355" s="3"/>
      <c r="E2355" s="256">
        <v>43921</v>
      </c>
      <c r="F2355" s="61">
        <v>9292217.6999999993</v>
      </c>
      <c r="G2355" s="300">
        <v>9.5999999999999992E-3</v>
      </c>
      <c r="H2355" s="62">
        <v>7433.7699999999995</v>
      </c>
      <c r="I2355" s="276">
        <f t="shared" si="781"/>
        <v>9292217.6999999993</v>
      </c>
      <c r="J2355" s="300">
        <v>9.5999999999999992E-3</v>
      </c>
      <c r="K2355" s="61">
        <f t="shared" si="782"/>
        <v>7433.7741599999981</v>
      </c>
      <c r="L2355" s="62">
        <f t="shared" si="774"/>
        <v>0</v>
      </c>
      <c r="M2355" t="s">
        <v>10</v>
      </c>
      <c r="O2355" s="3" t="str">
        <f t="shared" si="783"/>
        <v>E344</v>
      </c>
      <c r="P2355" s="4"/>
      <c r="Q2355" s="245">
        <f t="shared" si="779"/>
        <v>0</v>
      </c>
      <c r="S2355" s="243"/>
      <c r="T2355" s="243"/>
      <c r="V2355" s="243"/>
      <c r="W2355" s="243"/>
      <c r="Y2355" s="243"/>
    </row>
    <row r="2356" spans="1:25" outlineLevel="2" x14ac:dyDescent="0.25">
      <c r="A2356" s="273" t="s">
        <v>752</v>
      </c>
      <c r="B2356" s="3" t="str">
        <f t="shared" si="780"/>
        <v>E34420 PRD Gen, Sumas -4</v>
      </c>
      <c r="C2356" s="3" t="s">
        <v>9</v>
      </c>
      <c r="D2356" s="3"/>
      <c r="E2356" s="256">
        <v>43951</v>
      </c>
      <c r="F2356" s="61">
        <v>9292217.6999999993</v>
      </c>
      <c r="G2356" s="300">
        <v>9.5999999999999992E-3</v>
      </c>
      <c r="H2356" s="62">
        <v>7433.7699999999995</v>
      </c>
      <c r="I2356" s="276">
        <f t="shared" si="781"/>
        <v>9292217.6999999993</v>
      </c>
      <c r="J2356" s="300">
        <v>9.5999999999999992E-3</v>
      </c>
      <c r="K2356" s="61">
        <f t="shared" si="782"/>
        <v>7433.7741599999981</v>
      </c>
      <c r="L2356" s="62">
        <f t="shared" si="774"/>
        <v>0</v>
      </c>
      <c r="M2356" t="s">
        <v>10</v>
      </c>
      <c r="O2356" s="3" t="str">
        <f t="shared" si="783"/>
        <v>E344</v>
      </c>
      <c r="P2356" s="4"/>
      <c r="Q2356" s="245">
        <f t="shared" si="779"/>
        <v>0</v>
      </c>
      <c r="S2356" s="243"/>
      <c r="T2356" s="243"/>
      <c r="V2356" s="243"/>
      <c r="W2356" s="243"/>
      <c r="Y2356" s="243"/>
    </row>
    <row r="2357" spans="1:25" outlineLevel="2" x14ac:dyDescent="0.25">
      <c r="A2357" s="273" t="s">
        <v>752</v>
      </c>
      <c r="B2357" s="3" t="str">
        <f t="shared" si="780"/>
        <v>E34420 PRD Gen, Sumas -5</v>
      </c>
      <c r="C2357" s="3" t="s">
        <v>9</v>
      </c>
      <c r="D2357" s="3"/>
      <c r="E2357" s="256">
        <v>43982</v>
      </c>
      <c r="F2357" s="61">
        <v>9292217.6999999993</v>
      </c>
      <c r="G2357" s="300">
        <v>9.5999999999999992E-3</v>
      </c>
      <c r="H2357" s="62">
        <v>7433.7699999999995</v>
      </c>
      <c r="I2357" s="276">
        <f t="shared" si="781"/>
        <v>9292217.6999999993</v>
      </c>
      <c r="J2357" s="300">
        <v>9.5999999999999992E-3</v>
      </c>
      <c r="K2357" s="61">
        <f t="shared" si="782"/>
        <v>7433.7741599999981</v>
      </c>
      <c r="L2357" s="62">
        <f t="shared" si="774"/>
        <v>0</v>
      </c>
      <c r="M2357" t="s">
        <v>10</v>
      </c>
      <c r="O2357" s="3" t="str">
        <f t="shared" si="783"/>
        <v>E344</v>
      </c>
      <c r="P2357" s="4"/>
      <c r="Q2357" s="245">
        <f t="shared" si="779"/>
        <v>0</v>
      </c>
      <c r="S2357" s="243"/>
      <c r="T2357" s="243"/>
      <c r="V2357" s="243"/>
      <c r="W2357" s="243"/>
      <c r="Y2357" s="243"/>
    </row>
    <row r="2358" spans="1:25" outlineLevel="2" x14ac:dyDescent="0.25">
      <c r="A2358" s="273" t="s">
        <v>752</v>
      </c>
      <c r="B2358" s="3" t="str">
        <f t="shared" si="780"/>
        <v>E34420 PRD Gen, Sumas -6</v>
      </c>
      <c r="C2358" s="3" t="s">
        <v>9</v>
      </c>
      <c r="D2358" s="3"/>
      <c r="E2358" s="256">
        <v>44012</v>
      </c>
      <c r="F2358" s="61">
        <v>9292217.6999999993</v>
      </c>
      <c r="G2358" s="300">
        <v>9.5999999999999992E-3</v>
      </c>
      <c r="H2358" s="62">
        <v>7433.7699999999995</v>
      </c>
      <c r="I2358" s="276">
        <f t="shared" si="781"/>
        <v>9292217.6999999993</v>
      </c>
      <c r="J2358" s="300">
        <v>9.5999999999999992E-3</v>
      </c>
      <c r="K2358" s="61">
        <f t="shared" si="782"/>
        <v>7433.7741599999981</v>
      </c>
      <c r="L2358" s="62">
        <f t="shared" si="774"/>
        <v>0</v>
      </c>
      <c r="M2358" t="s">
        <v>10</v>
      </c>
      <c r="O2358" s="3" t="str">
        <f t="shared" si="783"/>
        <v>E344</v>
      </c>
      <c r="P2358" s="4"/>
      <c r="Q2358" s="245">
        <f t="shared" si="779"/>
        <v>9292217.6999999993</v>
      </c>
      <c r="S2358" s="243">
        <f>AVERAGE(F2347:F2358)-F2358</f>
        <v>0</v>
      </c>
      <c r="T2358" s="243">
        <f>AVERAGE(I2347:I2358)-I2358</f>
        <v>0</v>
      </c>
      <c r="V2358" s="243"/>
      <c r="W2358" s="243"/>
      <c r="Y2358" s="243"/>
    </row>
    <row r="2359" spans="1:25" ht="15.75" outlineLevel="1" thickBot="1" x14ac:dyDescent="0.3">
      <c r="A2359" s="5" t="s">
        <v>359</v>
      </c>
      <c r="C2359" s="14" t="s">
        <v>264</v>
      </c>
      <c r="E2359" s="255" t="s">
        <v>5</v>
      </c>
      <c r="F2359" s="8"/>
      <c r="G2359" s="299"/>
      <c r="H2359" s="264">
        <f>SUBTOTAL(9,H2347:H2358)</f>
        <v>89205.24</v>
      </c>
      <c r="I2359" s="275"/>
      <c r="J2359" s="299"/>
      <c r="K2359" s="25">
        <f>SUBTOTAL(9,K2347:K2358)</f>
        <v>89205.289919999996</v>
      </c>
      <c r="L2359" s="264">
        <f>SUBTOTAL(9,L2347:L2358)</f>
        <v>0</v>
      </c>
      <c r="O2359" s="3" t="str">
        <f>LEFT(A2359,5)</f>
        <v>E3442</v>
      </c>
      <c r="P2359" s="4">
        <f>-L2359</f>
        <v>0</v>
      </c>
      <c r="Q2359" s="245">
        <f t="shared" si="779"/>
        <v>0</v>
      </c>
      <c r="S2359" s="243"/>
    </row>
    <row r="2360" spans="1:25" ht="15.75" outlineLevel="2" thickTop="1" x14ac:dyDescent="0.25">
      <c r="A2360" s="3" t="s">
        <v>360</v>
      </c>
      <c r="B2360" s="3" t="str">
        <f t="shared" ref="B2360:B2371" si="784">CONCATENATE(A2360,"-",MONTH(E2360))</f>
        <v>E34420 PRD Gen, Sumas OP-7</v>
      </c>
      <c r="C2360" s="3" t="s">
        <v>9</v>
      </c>
      <c r="D2360" s="3"/>
      <c r="E2360" s="256">
        <v>43676</v>
      </c>
      <c r="F2360" s="61">
        <v>17979624.149999999</v>
      </c>
      <c r="G2360" s="300">
        <v>9.5999999999999992E-3</v>
      </c>
      <c r="H2360" s="62">
        <v>14383.7</v>
      </c>
      <c r="I2360" s="276">
        <f t="shared" ref="I2360:I2371" si="785">VLOOKUP(CONCATENATE(A2360,"-6"),$B$8:$F$2996,5,FALSE)</f>
        <v>17979624.149999999</v>
      </c>
      <c r="J2360" s="300">
        <v>9.5999999999999992E-3</v>
      </c>
      <c r="K2360" s="59">
        <f t="shared" ref="K2360:K2371" si="786">I2360*J2360/12</f>
        <v>14383.699319999998</v>
      </c>
      <c r="L2360" s="62">
        <f t="shared" si="774"/>
        <v>0</v>
      </c>
      <c r="M2360" t="s">
        <v>10</v>
      </c>
      <c r="O2360" s="3" t="str">
        <f t="shared" ref="O2360:O2371" si="787">LEFT(A2360,4)</f>
        <v>E344</v>
      </c>
      <c r="P2360" s="4"/>
      <c r="Q2360" s="245">
        <f t="shared" si="779"/>
        <v>0</v>
      </c>
      <c r="S2360" s="243"/>
      <c r="T2360" s="243"/>
      <c r="V2360" s="243"/>
      <c r="W2360" s="243"/>
      <c r="Y2360" s="243"/>
    </row>
    <row r="2361" spans="1:25" outlineLevel="2" x14ac:dyDescent="0.25">
      <c r="A2361" s="3" t="s">
        <v>360</v>
      </c>
      <c r="B2361" s="3" t="str">
        <f t="shared" si="784"/>
        <v>E34420 PRD Gen, Sumas OP-8</v>
      </c>
      <c r="C2361" s="3" t="s">
        <v>9</v>
      </c>
      <c r="D2361" s="3"/>
      <c r="E2361" s="256">
        <v>43708</v>
      </c>
      <c r="F2361" s="61">
        <v>17979624.149999999</v>
      </c>
      <c r="G2361" s="300">
        <v>9.5999999999999992E-3</v>
      </c>
      <c r="H2361" s="62">
        <v>14383.7</v>
      </c>
      <c r="I2361" s="276">
        <f t="shared" si="785"/>
        <v>17979624.149999999</v>
      </c>
      <c r="J2361" s="300">
        <v>9.5999999999999992E-3</v>
      </c>
      <c r="K2361" s="61">
        <f t="shared" si="786"/>
        <v>14383.699319999998</v>
      </c>
      <c r="L2361" s="62">
        <f t="shared" si="774"/>
        <v>0</v>
      </c>
      <c r="M2361" t="s">
        <v>10</v>
      </c>
      <c r="O2361" s="3" t="str">
        <f t="shared" si="787"/>
        <v>E344</v>
      </c>
      <c r="P2361" s="4"/>
      <c r="Q2361" s="245">
        <f t="shared" si="779"/>
        <v>0</v>
      </c>
      <c r="S2361" s="243"/>
      <c r="T2361" s="243"/>
      <c r="V2361" s="243"/>
      <c r="W2361" s="243"/>
      <c r="Y2361" s="243"/>
    </row>
    <row r="2362" spans="1:25" outlineLevel="2" x14ac:dyDescent="0.25">
      <c r="A2362" s="3" t="s">
        <v>360</v>
      </c>
      <c r="B2362" s="3" t="str">
        <f t="shared" si="784"/>
        <v>E34420 PRD Gen, Sumas OP-9</v>
      </c>
      <c r="C2362" s="3" t="s">
        <v>9</v>
      </c>
      <c r="D2362" s="3"/>
      <c r="E2362" s="256">
        <v>43738</v>
      </c>
      <c r="F2362" s="61">
        <v>17979624.149999999</v>
      </c>
      <c r="G2362" s="300">
        <v>9.5999999999999992E-3</v>
      </c>
      <c r="H2362" s="62">
        <v>14383.7</v>
      </c>
      <c r="I2362" s="276">
        <f t="shared" si="785"/>
        <v>17979624.149999999</v>
      </c>
      <c r="J2362" s="300">
        <v>9.5999999999999992E-3</v>
      </c>
      <c r="K2362" s="61">
        <f t="shared" si="786"/>
        <v>14383.699319999998</v>
      </c>
      <c r="L2362" s="62">
        <f t="shared" si="774"/>
        <v>0</v>
      </c>
      <c r="M2362" t="s">
        <v>10</v>
      </c>
      <c r="O2362" s="3" t="str">
        <f t="shared" si="787"/>
        <v>E344</v>
      </c>
      <c r="P2362" s="4"/>
      <c r="Q2362" s="245">
        <f t="shared" si="779"/>
        <v>0</v>
      </c>
      <c r="S2362" s="243"/>
      <c r="T2362" s="243"/>
      <c r="V2362" s="243"/>
      <c r="W2362" s="243"/>
      <c r="Y2362" s="243"/>
    </row>
    <row r="2363" spans="1:25" outlineLevel="2" x14ac:dyDescent="0.25">
      <c r="A2363" s="3" t="s">
        <v>360</v>
      </c>
      <c r="B2363" s="3" t="str">
        <f t="shared" si="784"/>
        <v>E34420 PRD Gen, Sumas OP-10</v>
      </c>
      <c r="C2363" s="3" t="s">
        <v>9</v>
      </c>
      <c r="D2363" s="3"/>
      <c r="E2363" s="256">
        <v>43769</v>
      </c>
      <c r="F2363" s="61">
        <v>17979624.149999999</v>
      </c>
      <c r="G2363" s="300">
        <v>9.5999999999999992E-3</v>
      </c>
      <c r="H2363" s="62">
        <v>14383.7</v>
      </c>
      <c r="I2363" s="276">
        <f t="shared" si="785"/>
        <v>17979624.149999999</v>
      </c>
      <c r="J2363" s="300">
        <v>9.5999999999999992E-3</v>
      </c>
      <c r="K2363" s="61">
        <f t="shared" si="786"/>
        <v>14383.699319999998</v>
      </c>
      <c r="L2363" s="62">
        <f t="shared" si="774"/>
        <v>0</v>
      </c>
      <c r="M2363" t="s">
        <v>10</v>
      </c>
      <c r="O2363" s="3" t="str">
        <f t="shared" si="787"/>
        <v>E344</v>
      </c>
      <c r="P2363" s="4"/>
      <c r="Q2363" s="245">
        <f t="shared" si="779"/>
        <v>0</v>
      </c>
      <c r="S2363" s="243"/>
      <c r="T2363" s="243"/>
      <c r="V2363" s="243"/>
      <c r="W2363" s="243"/>
      <c r="Y2363" s="243"/>
    </row>
    <row r="2364" spans="1:25" outlineLevel="2" x14ac:dyDescent="0.25">
      <c r="A2364" s="3" t="s">
        <v>360</v>
      </c>
      <c r="B2364" s="3" t="str">
        <f t="shared" si="784"/>
        <v>E34420 PRD Gen, Sumas OP-11</v>
      </c>
      <c r="C2364" s="3" t="s">
        <v>9</v>
      </c>
      <c r="D2364" s="3"/>
      <c r="E2364" s="256">
        <v>43799</v>
      </c>
      <c r="F2364" s="61">
        <v>17979624.149999999</v>
      </c>
      <c r="G2364" s="300">
        <v>9.5999999999999992E-3</v>
      </c>
      <c r="H2364" s="62">
        <v>14383.7</v>
      </c>
      <c r="I2364" s="276">
        <f t="shared" si="785"/>
        <v>17979624.149999999</v>
      </c>
      <c r="J2364" s="300">
        <v>9.5999999999999992E-3</v>
      </c>
      <c r="K2364" s="61">
        <f t="shared" si="786"/>
        <v>14383.699319999998</v>
      </c>
      <c r="L2364" s="62">
        <f t="shared" si="774"/>
        <v>0</v>
      </c>
      <c r="M2364" t="s">
        <v>10</v>
      </c>
      <c r="O2364" s="3" t="str">
        <f t="shared" si="787"/>
        <v>E344</v>
      </c>
      <c r="P2364" s="4"/>
      <c r="Q2364" s="245">
        <f t="shared" si="779"/>
        <v>0</v>
      </c>
      <c r="S2364" s="243"/>
      <c r="T2364" s="243"/>
      <c r="V2364" s="243"/>
      <c r="W2364" s="243"/>
      <c r="Y2364" s="243"/>
    </row>
    <row r="2365" spans="1:25" outlineLevel="2" x14ac:dyDescent="0.25">
      <c r="A2365" s="3" t="s">
        <v>360</v>
      </c>
      <c r="B2365" s="3" t="str">
        <f t="shared" si="784"/>
        <v>E34420 PRD Gen, Sumas OP-12</v>
      </c>
      <c r="C2365" s="3" t="s">
        <v>9</v>
      </c>
      <c r="D2365" s="3"/>
      <c r="E2365" s="256">
        <v>43830</v>
      </c>
      <c r="F2365" s="61">
        <v>17979624.149999999</v>
      </c>
      <c r="G2365" s="300">
        <v>9.5999999999999992E-3</v>
      </c>
      <c r="H2365" s="62">
        <v>14383.7</v>
      </c>
      <c r="I2365" s="276">
        <f t="shared" si="785"/>
        <v>17979624.149999999</v>
      </c>
      <c r="J2365" s="300">
        <v>9.5999999999999992E-3</v>
      </c>
      <c r="K2365" s="61">
        <f t="shared" si="786"/>
        <v>14383.699319999998</v>
      </c>
      <c r="L2365" s="62">
        <f t="shared" si="774"/>
        <v>0</v>
      </c>
      <c r="M2365" t="s">
        <v>10</v>
      </c>
      <c r="O2365" s="3" t="str">
        <f t="shared" si="787"/>
        <v>E344</v>
      </c>
      <c r="P2365" s="4"/>
      <c r="Q2365" s="245">
        <f t="shared" si="779"/>
        <v>0</v>
      </c>
      <c r="S2365" s="243"/>
      <c r="T2365" s="243"/>
      <c r="V2365" s="243"/>
      <c r="W2365" s="243"/>
      <c r="Y2365" s="243"/>
    </row>
    <row r="2366" spans="1:25" outlineLevel="2" x14ac:dyDescent="0.25">
      <c r="A2366" s="3" t="s">
        <v>360</v>
      </c>
      <c r="B2366" s="3" t="str">
        <f t="shared" si="784"/>
        <v>E34420 PRD Gen, Sumas OP-1</v>
      </c>
      <c r="C2366" s="3" t="s">
        <v>9</v>
      </c>
      <c r="D2366" s="3"/>
      <c r="E2366" s="256">
        <v>43861</v>
      </c>
      <c r="F2366" s="61">
        <v>17979624.149999999</v>
      </c>
      <c r="G2366" s="300">
        <v>9.5999999999999992E-3</v>
      </c>
      <c r="H2366" s="62">
        <v>14383.7</v>
      </c>
      <c r="I2366" s="276">
        <f t="shared" si="785"/>
        <v>17979624.149999999</v>
      </c>
      <c r="J2366" s="300">
        <v>9.5999999999999992E-3</v>
      </c>
      <c r="K2366" s="61">
        <f t="shared" si="786"/>
        <v>14383.699319999998</v>
      </c>
      <c r="L2366" s="62">
        <f t="shared" si="774"/>
        <v>0</v>
      </c>
      <c r="M2366" t="s">
        <v>10</v>
      </c>
      <c r="O2366" s="3" t="str">
        <f t="shared" si="787"/>
        <v>E344</v>
      </c>
      <c r="P2366" s="4"/>
      <c r="Q2366" s="245">
        <f t="shared" si="779"/>
        <v>0</v>
      </c>
      <c r="S2366" s="243"/>
      <c r="T2366" s="243"/>
      <c r="V2366" s="243"/>
      <c r="W2366" s="243"/>
      <c r="Y2366" s="243"/>
    </row>
    <row r="2367" spans="1:25" outlineLevel="2" x14ac:dyDescent="0.25">
      <c r="A2367" s="3" t="s">
        <v>360</v>
      </c>
      <c r="B2367" s="3" t="str">
        <f t="shared" si="784"/>
        <v>E34420 PRD Gen, Sumas OP-2</v>
      </c>
      <c r="C2367" s="3" t="s">
        <v>9</v>
      </c>
      <c r="D2367" s="3"/>
      <c r="E2367" s="256">
        <v>43889</v>
      </c>
      <c r="F2367" s="61">
        <v>17979624.149999999</v>
      </c>
      <c r="G2367" s="300">
        <v>9.5999999999999992E-3</v>
      </c>
      <c r="H2367" s="62">
        <v>14383.7</v>
      </c>
      <c r="I2367" s="276">
        <f t="shared" si="785"/>
        <v>17979624.149999999</v>
      </c>
      <c r="J2367" s="300">
        <v>9.5999999999999992E-3</v>
      </c>
      <c r="K2367" s="61">
        <f t="shared" si="786"/>
        <v>14383.699319999998</v>
      </c>
      <c r="L2367" s="62">
        <f t="shared" si="774"/>
        <v>0</v>
      </c>
      <c r="M2367" t="s">
        <v>10</v>
      </c>
      <c r="O2367" s="3" t="str">
        <f t="shared" si="787"/>
        <v>E344</v>
      </c>
      <c r="P2367" s="4"/>
      <c r="Q2367" s="245">
        <f t="shared" si="779"/>
        <v>0</v>
      </c>
      <c r="S2367" s="243"/>
      <c r="T2367" s="243"/>
      <c r="V2367" s="243"/>
      <c r="W2367" s="243"/>
      <c r="Y2367" s="243"/>
    </row>
    <row r="2368" spans="1:25" outlineLevel="2" x14ac:dyDescent="0.25">
      <c r="A2368" s="3" t="s">
        <v>360</v>
      </c>
      <c r="B2368" s="3" t="str">
        <f t="shared" si="784"/>
        <v>E34420 PRD Gen, Sumas OP-3</v>
      </c>
      <c r="C2368" s="3" t="s">
        <v>9</v>
      </c>
      <c r="D2368" s="3"/>
      <c r="E2368" s="256">
        <v>43921</v>
      </c>
      <c r="F2368" s="61">
        <v>17979624.149999999</v>
      </c>
      <c r="G2368" s="300">
        <v>9.5999999999999992E-3</v>
      </c>
      <c r="H2368" s="62">
        <v>14383.7</v>
      </c>
      <c r="I2368" s="276">
        <f t="shared" si="785"/>
        <v>17979624.149999999</v>
      </c>
      <c r="J2368" s="300">
        <v>9.5999999999999992E-3</v>
      </c>
      <c r="K2368" s="61">
        <f t="shared" si="786"/>
        <v>14383.699319999998</v>
      </c>
      <c r="L2368" s="62">
        <f t="shared" si="774"/>
        <v>0</v>
      </c>
      <c r="M2368" t="s">
        <v>10</v>
      </c>
      <c r="O2368" s="3" t="str">
        <f t="shared" si="787"/>
        <v>E344</v>
      </c>
      <c r="P2368" s="4"/>
      <c r="Q2368" s="245">
        <f t="shared" si="779"/>
        <v>0</v>
      </c>
      <c r="S2368" s="243"/>
      <c r="T2368" s="243"/>
      <c r="V2368" s="243"/>
      <c r="W2368" s="243"/>
      <c r="Y2368" s="243"/>
    </row>
    <row r="2369" spans="1:25" outlineLevel="2" x14ac:dyDescent="0.25">
      <c r="A2369" s="3" t="s">
        <v>360</v>
      </c>
      <c r="B2369" s="3" t="str">
        <f t="shared" si="784"/>
        <v>E34420 PRD Gen, Sumas OP-4</v>
      </c>
      <c r="C2369" s="3" t="s">
        <v>9</v>
      </c>
      <c r="D2369" s="3"/>
      <c r="E2369" s="256">
        <v>43951</v>
      </c>
      <c r="F2369" s="61">
        <v>17979624.149999999</v>
      </c>
      <c r="G2369" s="300">
        <v>9.5999999999999992E-3</v>
      </c>
      <c r="H2369" s="62">
        <v>14383.7</v>
      </c>
      <c r="I2369" s="276">
        <f t="shared" si="785"/>
        <v>17979624.149999999</v>
      </c>
      <c r="J2369" s="300">
        <v>9.5999999999999992E-3</v>
      </c>
      <c r="K2369" s="61">
        <f t="shared" si="786"/>
        <v>14383.699319999998</v>
      </c>
      <c r="L2369" s="62">
        <f t="shared" si="774"/>
        <v>0</v>
      </c>
      <c r="M2369" t="s">
        <v>10</v>
      </c>
      <c r="O2369" s="3" t="str">
        <f t="shared" si="787"/>
        <v>E344</v>
      </c>
      <c r="P2369" s="4"/>
      <c r="Q2369" s="245">
        <f t="shared" si="779"/>
        <v>0</v>
      </c>
      <c r="S2369" s="243"/>
      <c r="T2369" s="243"/>
      <c r="V2369" s="243"/>
      <c r="W2369" s="243"/>
      <c r="Y2369" s="243"/>
    </row>
    <row r="2370" spans="1:25" outlineLevel="2" x14ac:dyDescent="0.25">
      <c r="A2370" s="3" t="s">
        <v>360</v>
      </c>
      <c r="B2370" s="3" t="str">
        <f t="shared" si="784"/>
        <v>E34420 PRD Gen, Sumas OP-5</v>
      </c>
      <c r="C2370" s="3" t="s">
        <v>9</v>
      </c>
      <c r="D2370" s="3"/>
      <c r="E2370" s="256">
        <v>43982</v>
      </c>
      <c r="F2370" s="61">
        <v>17979624.149999999</v>
      </c>
      <c r="G2370" s="300">
        <v>9.5999999999999992E-3</v>
      </c>
      <c r="H2370" s="62">
        <v>14383.7</v>
      </c>
      <c r="I2370" s="276">
        <f t="shared" si="785"/>
        <v>17979624.149999999</v>
      </c>
      <c r="J2370" s="300">
        <v>9.5999999999999992E-3</v>
      </c>
      <c r="K2370" s="61">
        <f t="shared" si="786"/>
        <v>14383.699319999998</v>
      </c>
      <c r="L2370" s="62">
        <f t="shared" si="774"/>
        <v>0</v>
      </c>
      <c r="M2370" t="s">
        <v>10</v>
      </c>
      <c r="O2370" s="3" t="str">
        <f t="shared" si="787"/>
        <v>E344</v>
      </c>
      <c r="P2370" s="4"/>
      <c r="Q2370" s="245">
        <f t="shared" si="779"/>
        <v>0</v>
      </c>
      <c r="S2370" s="243"/>
      <c r="T2370" s="243"/>
      <c r="V2370" s="243"/>
      <c r="W2370" s="243"/>
      <c r="Y2370" s="243"/>
    </row>
    <row r="2371" spans="1:25" outlineLevel="2" x14ac:dyDescent="0.25">
      <c r="A2371" s="3" t="s">
        <v>360</v>
      </c>
      <c r="B2371" s="3" t="str">
        <f t="shared" si="784"/>
        <v>E34420 PRD Gen, Sumas OP-6</v>
      </c>
      <c r="C2371" s="3" t="s">
        <v>9</v>
      </c>
      <c r="D2371" s="3"/>
      <c r="E2371" s="256">
        <v>44012</v>
      </c>
      <c r="F2371" s="61">
        <v>17979624.149999999</v>
      </c>
      <c r="G2371" s="300">
        <v>9.5999999999999992E-3</v>
      </c>
      <c r="H2371" s="62">
        <v>14383.7</v>
      </c>
      <c r="I2371" s="276">
        <f t="shared" si="785"/>
        <v>17979624.149999999</v>
      </c>
      <c r="J2371" s="300">
        <v>9.5999999999999992E-3</v>
      </c>
      <c r="K2371" s="61">
        <f t="shared" si="786"/>
        <v>14383.699319999998</v>
      </c>
      <c r="L2371" s="62">
        <f t="shared" si="774"/>
        <v>0</v>
      </c>
      <c r="M2371" t="s">
        <v>10</v>
      </c>
      <c r="O2371" s="3" t="str">
        <f t="shared" si="787"/>
        <v>E344</v>
      </c>
      <c r="P2371" s="4"/>
      <c r="Q2371" s="245">
        <f t="shared" si="779"/>
        <v>17979624.149999999</v>
      </c>
      <c r="S2371" s="243">
        <f>AVERAGE(F2360:F2371)-F2371</f>
        <v>0</v>
      </c>
      <c r="T2371" s="243">
        <f>AVERAGE(I2360:I2371)-I2371</f>
        <v>0</v>
      </c>
      <c r="V2371" s="243"/>
      <c r="W2371" s="243"/>
      <c r="Y2371" s="243"/>
    </row>
    <row r="2372" spans="1:25" ht="15.75" outlineLevel="1" thickBot="1" x14ac:dyDescent="0.3">
      <c r="A2372" s="5" t="s">
        <v>361</v>
      </c>
      <c r="C2372" s="14" t="s">
        <v>264</v>
      </c>
      <c r="E2372" s="255" t="s">
        <v>5</v>
      </c>
      <c r="F2372" s="8"/>
      <c r="G2372" s="299"/>
      <c r="H2372" s="264">
        <f>SUBTOTAL(9,H2360:H2371)</f>
        <v>172604.40000000002</v>
      </c>
      <c r="I2372" s="275"/>
      <c r="J2372" s="299"/>
      <c r="K2372" s="25">
        <f>SUBTOTAL(9,K2360:K2371)</f>
        <v>172604.39183999994</v>
      </c>
      <c r="L2372" s="264">
        <f>SUBTOTAL(9,L2360:L2371)</f>
        <v>0</v>
      </c>
      <c r="O2372" s="3" t="str">
        <f>LEFT(A2372,5)</f>
        <v>E3442</v>
      </c>
      <c r="P2372" s="4">
        <f>-L2372</f>
        <v>0</v>
      </c>
      <c r="Q2372" s="245">
        <f t="shared" si="779"/>
        <v>0</v>
      </c>
      <c r="S2372" s="243"/>
    </row>
    <row r="2373" spans="1:25" ht="15.75" outlineLevel="2" thickTop="1" x14ac:dyDescent="0.25">
      <c r="A2373" s="3" t="s">
        <v>362</v>
      </c>
      <c r="B2373" s="3" t="str">
        <f t="shared" ref="B2373:B2384" si="788">CONCATENATE(A2373,"-",MONTH(E2373))</f>
        <v>E345 PRD Accessory, Cystal Mtn-7</v>
      </c>
      <c r="C2373" s="3" t="s">
        <v>9</v>
      </c>
      <c r="D2373" s="3"/>
      <c r="E2373" s="256">
        <v>43676</v>
      </c>
      <c r="F2373" s="61">
        <v>427409.45</v>
      </c>
      <c r="G2373" s="300">
        <v>5.1200000000000002E-2</v>
      </c>
      <c r="H2373" s="62">
        <v>1823.6100000000001</v>
      </c>
      <c r="I2373" s="276">
        <f t="shared" ref="I2373:I2384" si="789">VLOOKUP(CONCATENATE(A2373,"-6"),$B$8:$F$2996,5,FALSE)</f>
        <v>427409.45</v>
      </c>
      <c r="J2373" s="300">
        <v>5.1200000000000002E-2</v>
      </c>
      <c r="K2373" s="59">
        <f t="shared" ref="K2373:K2384" si="790">I2373*J2373/12</f>
        <v>1823.6136533333336</v>
      </c>
      <c r="L2373" s="62">
        <f t="shared" si="774"/>
        <v>0</v>
      </c>
      <c r="M2373" t="s">
        <v>10</v>
      </c>
      <c r="O2373" s="3" t="str">
        <f t="shared" ref="O2373:O2384" si="791">LEFT(A2373,4)</f>
        <v>E345</v>
      </c>
      <c r="P2373" s="4"/>
      <c r="Q2373" s="245">
        <f t="shared" si="779"/>
        <v>0</v>
      </c>
      <c r="S2373" s="243"/>
      <c r="T2373" s="243"/>
      <c r="V2373" s="243"/>
      <c r="W2373" s="243"/>
      <c r="Y2373" s="243"/>
    </row>
    <row r="2374" spans="1:25" outlineLevel="2" x14ac:dyDescent="0.25">
      <c r="A2374" s="3" t="s">
        <v>362</v>
      </c>
      <c r="B2374" s="3" t="str">
        <f t="shared" si="788"/>
        <v>E345 PRD Accessory, Cystal Mtn-8</v>
      </c>
      <c r="C2374" s="3" t="s">
        <v>9</v>
      </c>
      <c r="D2374" s="3"/>
      <c r="E2374" s="256">
        <v>43708</v>
      </c>
      <c r="F2374" s="61">
        <v>427409.45</v>
      </c>
      <c r="G2374" s="300">
        <v>5.1200000000000002E-2</v>
      </c>
      <c r="H2374" s="62">
        <v>1823.6100000000001</v>
      </c>
      <c r="I2374" s="276">
        <f t="shared" si="789"/>
        <v>427409.45</v>
      </c>
      <c r="J2374" s="300">
        <v>5.1200000000000002E-2</v>
      </c>
      <c r="K2374" s="61">
        <f t="shared" si="790"/>
        <v>1823.6136533333336</v>
      </c>
      <c r="L2374" s="62">
        <f t="shared" si="774"/>
        <v>0</v>
      </c>
      <c r="M2374" t="s">
        <v>10</v>
      </c>
      <c r="O2374" s="3" t="str">
        <f t="shared" si="791"/>
        <v>E345</v>
      </c>
      <c r="P2374" s="4"/>
      <c r="Q2374" s="245">
        <f t="shared" si="779"/>
        <v>0</v>
      </c>
      <c r="S2374" s="243"/>
      <c r="T2374" s="243"/>
      <c r="V2374" s="243"/>
      <c r="W2374" s="243"/>
      <c r="Y2374" s="243"/>
    </row>
    <row r="2375" spans="1:25" outlineLevel="2" x14ac:dyDescent="0.25">
      <c r="A2375" s="3" t="s">
        <v>362</v>
      </c>
      <c r="B2375" s="3" t="str">
        <f t="shared" si="788"/>
        <v>E345 PRD Accessory, Cystal Mtn-9</v>
      </c>
      <c r="C2375" s="3" t="s">
        <v>9</v>
      </c>
      <c r="D2375" s="3"/>
      <c r="E2375" s="256">
        <v>43738</v>
      </c>
      <c r="F2375" s="61">
        <v>427409.45</v>
      </c>
      <c r="G2375" s="300">
        <v>5.1200000000000002E-2</v>
      </c>
      <c r="H2375" s="62">
        <v>1823.6100000000001</v>
      </c>
      <c r="I2375" s="276">
        <f t="shared" si="789"/>
        <v>427409.45</v>
      </c>
      <c r="J2375" s="300">
        <v>5.1200000000000002E-2</v>
      </c>
      <c r="K2375" s="61">
        <f t="shared" si="790"/>
        <v>1823.6136533333336</v>
      </c>
      <c r="L2375" s="62">
        <f t="shared" si="774"/>
        <v>0</v>
      </c>
      <c r="M2375" t="s">
        <v>10</v>
      </c>
      <c r="O2375" s="3" t="str">
        <f t="shared" si="791"/>
        <v>E345</v>
      </c>
      <c r="P2375" s="4"/>
      <c r="Q2375" s="245">
        <f t="shared" si="779"/>
        <v>0</v>
      </c>
      <c r="S2375" s="243"/>
      <c r="T2375" s="243"/>
      <c r="V2375" s="243"/>
      <c r="W2375" s="243"/>
      <c r="Y2375" s="243"/>
    </row>
    <row r="2376" spans="1:25" outlineLevel="2" x14ac:dyDescent="0.25">
      <c r="A2376" s="3" t="s">
        <v>362</v>
      </c>
      <c r="B2376" s="3" t="str">
        <f t="shared" si="788"/>
        <v>E345 PRD Accessory, Cystal Mtn-10</v>
      </c>
      <c r="C2376" s="3" t="s">
        <v>9</v>
      </c>
      <c r="D2376" s="3"/>
      <c r="E2376" s="256">
        <v>43769</v>
      </c>
      <c r="F2376" s="61">
        <v>427409.45</v>
      </c>
      <c r="G2376" s="300">
        <v>5.1200000000000002E-2</v>
      </c>
      <c r="H2376" s="62">
        <v>1823.6100000000001</v>
      </c>
      <c r="I2376" s="276">
        <f t="shared" si="789"/>
        <v>427409.45</v>
      </c>
      <c r="J2376" s="300">
        <v>5.1200000000000002E-2</v>
      </c>
      <c r="K2376" s="61">
        <f t="shared" si="790"/>
        <v>1823.6136533333336</v>
      </c>
      <c r="L2376" s="62">
        <f t="shared" si="774"/>
        <v>0</v>
      </c>
      <c r="M2376" t="s">
        <v>10</v>
      </c>
      <c r="O2376" s="3" t="str">
        <f t="shared" si="791"/>
        <v>E345</v>
      </c>
      <c r="P2376" s="4"/>
      <c r="Q2376" s="245">
        <f t="shared" si="779"/>
        <v>0</v>
      </c>
      <c r="S2376" s="243"/>
      <c r="T2376" s="243"/>
      <c r="V2376" s="243"/>
      <c r="W2376" s="243"/>
      <c r="Y2376" s="243"/>
    </row>
    <row r="2377" spans="1:25" outlineLevel="2" x14ac:dyDescent="0.25">
      <c r="A2377" s="3" t="s">
        <v>362</v>
      </c>
      <c r="B2377" s="3" t="str">
        <f t="shared" si="788"/>
        <v>E345 PRD Accessory, Cystal Mtn-11</v>
      </c>
      <c r="C2377" s="3" t="s">
        <v>9</v>
      </c>
      <c r="D2377" s="3"/>
      <c r="E2377" s="256">
        <v>43799</v>
      </c>
      <c r="F2377" s="61">
        <v>427409.45</v>
      </c>
      <c r="G2377" s="300">
        <v>5.1200000000000002E-2</v>
      </c>
      <c r="H2377" s="62">
        <v>1823.6100000000001</v>
      </c>
      <c r="I2377" s="276">
        <f t="shared" si="789"/>
        <v>427409.45</v>
      </c>
      <c r="J2377" s="300">
        <v>5.1200000000000002E-2</v>
      </c>
      <c r="K2377" s="61">
        <f t="shared" si="790"/>
        <v>1823.6136533333336</v>
      </c>
      <c r="L2377" s="62">
        <f t="shared" si="774"/>
        <v>0</v>
      </c>
      <c r="M2377" t="s">
        <v>10</v>
      </c>
      <c r="O2377" s="3" t="str">
        <f t="shared" si="791"/>
        <v>E345</v>
      </c>
      <c r="P2377" s="4"/>
      <c r="Q2377" s="245">
        <f t="shared" si="779"/>
        <v>0</v>
      </c>
      <c r="S2377" s="243"/>
      <c r="T2377" s="243"/>
      <c r="V2377" s="243"/>
      <c r="W2377" s="243"/>
      <c r="Y2377" s="243"/>
    </row>
    <row r="2378" spans="1:25" outlineLevel="2" x14ac:dyDescent="0.25">
      <c r="A2378" s="3" t="s">
        <v>362</v>
      </c>
      <c r="B2378" s="3" t="str">
        <f t="shared" si="788"/>
        <v>E345 PRD Accessory, Cystal Mtn-12</v>
      </c>
      <c r="C2378" s="3" t="s">
        <v>9</v>
      </c>
      <c r="D2378" s="3"/>
      <c r="E2378" s="256">
        <v>43830</v>
      </c>
      <c r="F2378" s="61">
        <v>427409.45</v>
      </c>
      <c r="G2378" s="300">
        <v>5.1200000000000002E-2</v>
      </c>
      <c r="H2378" s="62">
        <v>1823.6100000000001</v>
      </c>
      <c r="I2378" s="276">
        <f t="shared" si="789"/>
        <v>427409.45</v>
      </c>
      <c r="J2378" s="300">
        <v>5.1200000000000002E-2</v>
      </c>
      <c r="K2378" s="61">
        <f t="shared" si="790"/>
        <v>1823.6136533333336</v>
      </c>
      <c r="L2378" s="62">
        <f t="shared" si="774"/>
        <v>0</v>
      </c>
      <c r="M2378" t="s">
        <v>10</v>
      </c>
      <c r="O2378" s="3" t="str">
        <f t="shared" si="791"/>
        <v>E345</v>
      </c>
      <c r="P2378" s="4"/>
      <c r="Q2378" s="245">
        <f t="shared" si="779"/>
        <v>0</v>
      </c>
      <c r="S2378" s="243"/>
      <c r="T2378" s="243"/>
      <c r="V2378" s="243"/>
      <c r="W2378" s="243"/>
      <c r="Y2378" s="243"/>
    </row>
    <row r="2379" spans="1:25" outlineLevel="2" x14ac:dyDescent="0.25">
      <c r="A2379" s="3" t="s">
        <v>362</v>
      </c>
      <c r="B2379" s="3" t="str">
        <f t="shared" si="788"/>
        <v>E345 PRD Accessory, Cystal Mtn-1</v>
      </c>
      <c r="C2379" s="3" t="s">
        <v>9</v>
      </c>
      <c r="D2379" s="3"/>
      <c r="E2379" s="256">
        <v>43861</v>
      </c>
      <c r="F2379" s="61">
        <v>427409.45</v>
      </c>
      <c r="G2379" s="300">
        <v>5.1200000000000002E-2</v>
      </c>
      <c r="H2379" s="62">
        <v>1823.6100000000001</v>
      </c>
      <c r="I2379" s="276">
        <f t="shared" si="789"/>
        <v>427409.45</v>
      </c>
      <c r="J2379" s="300">
        <v>5.1200000000000002E-2</v>
      </c>
      <c r="K2379" s="61">
        <f t="shared" si="790"/>
        <v>1823.6136533333336</v>
      </c>
      <c r="L2379" s="62">
        <f t="shared" si="774"/>
        <v>0</v>
      </c>
      <c r="M2379" t="s">
        <v>10</v>
      </c>
      <c r="O2379" s="3" t="str">
        <f t="shared" si="791"/>
        <v>E345</v>
      </c>
      <c r="P2379" s="4"/>
      <c r="Q2379" s="245">
        <f t="shared" si="779"/>
        <v>0</v>
      </c>
      <c r="S2379" s="243"/>
      <c r="T2379" s="243"/>
      <c r="V2379" s="243"/>
      <c r="W2379" s="243"/>
      <c r="Y2379" s="243"/>
    </row>
    <row r="2380" spans="1:25" outlineLevel="2" x14ac:dyDescent="0.25">
      <c r="A2380" s="3" t="s">
        <v>362</v>
      </c>
      <c r="B2380" s="3" t="str">
        <f t="shared" si="788"/>
        <v>E345 PRD Accessory, Cystal Mtn-2</v>
      </c>
      <c r="C2380" s="3" t="s">
        <v>9</v>
      </c>
      <c r="D2380" s="3"/>
      <c r="E2380" s="256">
        <v>43889</v>
      </c>
      <c r="F2380" s="61">
        <v>427409.45</v>
      </c>
      <c r="G2380" s="300">
        <v>5.1200000000000002E-2</v>
      </c>
      <c r="H2380" s="62">
        <v>1823.6100000000001</v>
      </c>
      <c r="I2380" s="276">
        <f t="shared" si="789"/>
        <v>427409.45</v>
      </c>
      <c r="J2380" s="300">
        <v>5.1200000000000002E-2</v>
      </c>
      <c r="K2380" s="61">
        <f t="shared" si="790"/>
        <v>1823.6136533333336</v>
      </c>
      <c r="L2380" s="62">
        <f t="shared" si="774"/>
        <v>0</v>
      </c>
      <c r="M2380" t="s">
        <v>10</v>
      </c>
      <c r="O2380" s="3" t="str">
        <f t="shared" si="791"/>
        <v>E345</v>
      </c>
      <c r="P2380" s="4"/>
      <c r="Q2380" s="245">
        <f t="shared" si="779"/>
        <v>0</v>
      </c>
      <c r="S2380" s="243"/>
      <c r="T2380" s="243"/>
      <c r="V2380" s="243"/>
      <c r="W2380" s="243"/>
      <c r="Y2380" s="243"/>
    </row>
    <row r="2381" spans="1:25" outlineLevel="2" x14ac:dyDescent="0.25">
      <c r="A2381" s="3" t="s">
        <v>362</v>
      </c>
      <c r="B2381" s="3" t="str">
        <f t="shared" si="788"/>
        <v>E345 PRD Accessory, Cystal Mtn-3</v>
      </c>
      <c r="C2381" s="3" t="s">
        <v>9</v>
      </c>
      <c r="D2381" s="3"/>
      <c r="E2381" s="256">
        <v>43921</v>
      </c>
      <c r="F2381" s="61">
        <v>427409.45</v>
      </c>
      <c r="G2381" s="300">
        <v>5.1200000000000002E-2</v>
      </c>
      <c r="H2381" s="62">
        <v>1823.6100000000001</v>
      </c>
      <c r="I2381" s="276">
        <f t="shared" si="789"/>
        <v>427409.45</v>
      </c>
      <c r="J2381" s="300">
        <v>5.1200000000000002E-2</v>
      </c>
      <c r="K2381" s="61">
        <f t="shared" si="790"/>
        <v>1823.6136533333336</v>
      </c>
      <c r="L2381" s="62">
        <f t="shared" si="774"/>
        <v>0</v>
      </c>
      <c r="M2381" t="s">
        <v>10</v>
      </c>
      <c r="O2381" s="3" t="str">
        <f t="shared" si="791"/>
        <v>E345</v>
      </c>
      <c r="P2381" s="4"/>
      <c r="Q2381" s="245">
        <f t="shared" si="779"/>
        <v>0</v>
      </c>
      <c r="S2381" s="243"/>
      <c r="T2381" s="243"/>
      <c r="V2381" s="243"/>
      <c r="W2381" s="243"/>
      <c r="Y2381" s="243"/>
    </row>
    <row r="2382" spans="1:25" outlineLevel="2" x14ac:dyDescent="0.25">
      <c r="A2382" s="3" t="s">
        <v>362</v>
      </c>
      <c r="B2382" s="3" t="str">
        <f t="shared" si="788"/>
        <v>E345 PRD Accessory, Cystal Mtn-4</v>
      </c>
      <c r="C2382" s="3" t="s">
        <v>9</v>
      </c>
      <c r="D2382" s="3"/>
      <c r="E2382" s="256">
        <v>43951</v>
      </c>
      <c r="F2382" s="61">
        <v>427409.45</v>
      </c>
      <c r="G2382" s="300">
        <v>5.1200000000000002E-2</v>
      </c>
      <c r="H2382" s="62">
        <v>1823.6100000000001</v>
      </c>
      <c r="I2382" s="276">
        <f t="shared" si="789"/>
        <v>427409.45</v>
      </c>
      <c r="J2382" s="300">
        <v>5.1200000000000002E-2</v>
      </c>
      <c r="K2382" s="61">
        <f t="shared" si="790"/>
        <v>1823.6136533333336</v>
      </c>
      <c r="L2382" s="62">
        <f t="shared" si="774"/>
        <v>0</v>
      </c>
      <c r="M2382" t="s">
        <v>10</v>
      </c>
      <c r="O2382" s="3" t="str">
        <f t="shared" si="791"/>
        <v>E345</v>
      </c>
      <c r="P2382" s="4"/>
      <c r="Q2382" s="245">
        <f t="shared" si="779"/>
        <v>0</v>
      </c>
      <c r="S2382" s="243"/>
      <c r="T2382" s="243"/>
      <c r="V2382" s="243"/>
      <c r="W2382" s="243"/>
      <c r="Y2382" s="243"/>
    </row>
    <row r="2383" spans="1:25" outlineLevel="2" x14ac:dyDescent="0.25">
      <c r="A2383" s="3" t="s">
        <v>362</v>
      </c>
      <c r="B2383" s="3" t="str">
        <f t="shared" si="788"/>
        <v>E345 PRD Accessory, Cystal Mtn-5</v>
      </c>
      <c r="C2383" s="3" t="s">
        <v>9</v>
      </c>
      <c r="D2383" s="3"/>
      <c r="E2383" s="256">
        <v>43982</v>
      </c>
      <c r="F2383" s="61">
        <v>427409.45</v>
      </c>
      <c r="G2383" s="300">
        <v>5.1200000000000002E-2</v>
      </c>
      <c r="H2383" s="62">
        <v>1823.6100000000001</v>
      </c>
      <c r="I2383" s="276">
        <f t="shared" si="789"/>
        <v>427409.45</v>
      </c>
      <c r="J2383" s="300">
        <v>5.1200000000000002E-2</v>
      </c>
      <c r="K2383" s="61">
        <f t="shared" si="790"/>
        <v>1823.6136533333336</v>
      </c>
      <c r="L2383" s="62">
        <f t="shared" si="774"/>
        <v>0</v>
      </c>
      <c r="M2383" t="s">
        <v>10</v>
      </c>
      <c r="O2383" s="3" t="str">
        <f t="shared" si="791"/>
        <v>E345</v>
      </c>
      <c r="P2383" s="4"/>
      <c r="Q2383" s="245">
        <f t="shared" si="779"/>
        <v>0</v>
      </c>
      <c r="S2383" s="243"/>
      <c r="T2383" s="243"/>
      <c r="V2383" s="243"/>
      <c r="W2383" s="243"/>
      <c r="Y2383" s="243"/>
    </row>
    <row r="2384" spans="1:25" outlineLevel="2" x14ac:dyDescent="0.25">
      <c r="A2384" s="3" t="s">
        <v>362</v>
      </c>
      <c r="B2384" s="3" t="str">
        <f t="shared" si="788"/>
        <v>E345 PRD Accessory, Cystal Mtn-6</v>
      </c>
      <c r="C2384" s="3" t="s">
        <v>9</v>
      </c>
      <c r="D2384" s="3"/>
      <c r="E2384" s="256">
        <v>44012</v>
      </c>
      <c r="F2384" s="61">
        <v>427409.45</v>
      </c>
      <c r="G2384" s="300">
        <v>5.1200000000000002E-2</v>
      </c>
      <c r="H2384" s="62">
        <v>1823.6100000000001</v>
      </c>
      <c r="I2384" s="276">
        <f t="shared" si="789"/>
        <v>427409.45</v>
      </c>
      <c r="J2384" s="300">
        <v>5.1200000000000002E-2</v>
      </c>
      <c r="K2384" s="61">
        <f t="shared" si="790"/>
        <v>1823.6136533333336</v>
      </c>
      <c r="L2384" s="62">
        <f t="shared" si="774"/>
        <v>0</v>
      </c>
      <c r="M2384" t="s">
        <v>10</v>
      </c>
      <c r="O2384" s="3" t="str">
        <f t="shared" si="791"/>
        <v>E345</v>
      </c>
      <c r="P2384" s="4"/>
      <c r="Q2384" s="245">
        <f t="shared" si="779"/>
        <v>427409.45</v>
      </c>
      <c r="S2384" s="243">
        <f>AVERAGE(F2373:F2384)-F2384</f>
        <v>0</v>
      </c>
      <c r="T2384" s="243">
        <f>AVERAGE(I2373:I2384)-I2384</f>
        <v>0</v>
      </c>
      <c r="V2384" s="243"/>
      <c r="W2384" s="243"/>
      <c r="Y2384" s="243"/>
    </row>
    <row r="2385" spans="1:25" ht="15.75" outlineLevel="1" thickBot="1" x14ac:dyDescent="0.3">
      <c r="A2385" s="5" t="s">
        <v>363</v>
      </c>
      <c r="C2385" s="14" t="s">
        <v>264</v>
      </c>
      <c r="E2385" s="255" t="s">
        <v>5</v>
      </c>
      <c r="F2385" s="8"/>
      <c r="G2385" s="299"/>
      <c r="H2385" s="264">
        <f>SUBTOTAL(9,H2373:H2384)</f>
        <v>21883.320000000003</v>
      </c>
      <c r="I2385" s="275"/>
      <c r="J2385" s="299"/>
      <c r="K2385" s="25">
        <f>SUBTOTAL(9,K2373:K2384)</f>
        <v>21883.363840000002</v>
      </c>
      <c r="L2385" s="264">
        <f>SUBTOTAL(9,L2373:L2384)</f>
        <v>0</v>
      </c>
      <c r="O2385" s="3" t="str">
        <f>LEFT(A2385,5)</f>
        <v xml:space="preserve">E345 </v>
      </c>
      <c r="P2385" s="4">
        <f>-L2385</f>
        <v>0</v>
      </c>
      <c r="Q2385" s="245">
        <f t="shared" si="779"/>
        <v>0</v>
      </c>
      <c r="S2385" s="243"/>
    </row>
    <row r="2386" spans="1:25" ht="15.75" outlineLevel="2" thickTop="1" x14ac:dyDescent="0.25">
      <c r="A2386" s="3" t="s">
        <v>364</v>
      </c>
      <c r="B2386" s="3" t="str">
        <f t="shared" ref="B2386:B2397" si="792">CONCATENATE(A2386,"-",MONTH(E2386))</f>
        <v>E345 PRD Accessory, Encogen-7</v>
      </c>
      <c r="C2386" s="3" t="s">
        <v>9</v>
      </c>
      <c r="D2386" s="3"/>
      <c r="E2386" s="256">
        <v>43676</v>
      </c>
      <c r="F2386" s="61">
        <v>2109233.7799999998</v>
      </c>
      <c r="G2386" s="300">
        <v>1.6499999999999997E-2</v>
      </c>
      <c r="H2386" s="62">
        <v>2900.2</v>
      </c>
      <c r="I2386" s="276">
        <f t="shared" ref="I2386:I2397" si="793">VLOOKUP(CONCATENATE(A2386,"-6"),$B$8:$F$2996,5,FALSE)</f>
        <v>2109233.7799999998</v>
      </c>
      <c r="J2386" s="300">
        <v>1.6499999999999997E-2</v>
      </c>
      <c r="K2386" s="59">
        <f t="shared" ref="K2386:K2397" si="794">I2386*J2386/12</f>
        <v>2900.1964474999991</v>
      </c>
      <c r="L2386" s="62">
        <f t="shared" si="774"/>
        <v>0</v>
      </c>
      <c r="M2386" t="s">
        <v>10</v>
      </c>
      <c r="O2386" s="3" t="str">
        <f t="shared" ref="O2386:O2397" si="795">LEFT(A2386,4)</f>
        <v>E345</v>
      </c>
      <c r="P2386" s="4"/>
      <c r="Q2386" s="245">
        <f t="shared" si="779"/>
        <v>0</v>
      </c>
      <c r="S2386" s="243"/>
      <c r="T2386" s="243"/>
      <c r="V2386" s="243"/>
      <c r="W2386" s="243"/>
      <c r="Y2386" s="243"/>
    </row>
    <row r="2387" spans="1:25" outlineLevel="2" x14ac:dyDescent="0.25">
      <c r="A2387" s="3" t="s">
        <v>364</v>
      </c>
      <c r="B2387" s="3" t="str">
        <f t="shared" si="792"/>
        <v>E345 PRD Accessory, Encogen-8</v>
      </c>
      <c r="C2387" s="3" t="s">
        <v>9</v>
      </c>
      <c r="D2387" s="3"/>
      <c r="E2387" s="256">
        <v>43708</v>
      </c>
      <c r="F2387" s="61">
        <v>2109233.7799999998</v>
      </c>
      <c r="G2387" s="300">
        <v>1.6499999999999997E-2</v>
      </c>
      <c r="H2387" s="62">
        <v>2900.2</v>
      </c>
      <c r="I2387" s="276">
        <f t="shared" si="793"/>
        <v>2109233.7799999998</v>
      </c>
      <c r="J2387" s="300">
        <v>1.6499999999999997E-2</v>
      </c>
      <c r="K2387" s="61">
        <f t="shared" si="794"/>
        <v>2900.1964474999991</v>
      </c>
      <c r="L2387" s="62">
        <f t="shared" si="774"/>
        <v>0</v>
      </c>
      <c r="M2387" t="s">
        <v>10</v>
      </c>
      <c r="O2387" s="3" t="str">
        <f t="shared" si="795"/>
        <v>E345</v>
      </c>
      <c r="P2387" s="4"/>
      <c r="Q2387" s="245">
        <f t="shared" si="779"/>
        <v>0</v>
      </c>
      <c r="S2387" s="243"/>
      <c r="T2387" s="243"/>
      <c r="V2387" s="243"/>
      <c r="W2387" s="243"/>
      <c r="Y2387" s="243"/>
    </row>
    <row r="2388" spans="1:25" outlineLevel="2" x14ac:dyDescent="0.25">
      <c r="A2388" s="3" t="s">
        <v>364</v>
      </c>
      <c r="B2388" s="3" t="str">
        <f t="shared" si="792"/>
        <v>E345 PRD Accessory, Encogen-9</v>
      </c>
      <c r="C2388" s="3" t="s">
        <v>9</v>
      </c>
      <c r="D2388" s="3"/>
      <c r="E2388" s="256">
        <v>43738</v>
      </c>
      <c r="F2388" s="61">
        <v>2109233.7799999998</v>
      </c>
      <c r="G2388" s="300">
        <v>1.6499999999999997E-2</v>
      </c>
      <c r="H2388" s="62">
        <v>2900.2</v>
      </c>
      <c r="I2388" s="276">
        <f t="shared" si="793"/>
        <v>2109233.7799999998</v>
      </c>
      <c r="J2388" s="300">
        <v>1.6499999999999997E-2</v>
      </c>
      <c r="K2388" s="61">
        <f t="shared" si="794"/>
        <v>2900.1964474999991</v>
      </c>
      <c r="L2388" s="62">
        <f t="shared" ref="L2388:L2451" si="796">ROUND(K2388-H2388,2)</f>
        <v>0</v>
      </c>
      <c r="M2388" t="s">
        <v>10</v>
      </c>
      <c r="O2388" s="3" t="str">
        <f t="shared" si="795"/>
        <v>E345</v>
      </c>
      <c r="P2388" s="4"/>
      <c r="Q2388" s="245">
        <f t="shared" si="779"/>
        <v>0</v>
      </c>
      <c r="S2388" s="243"/>
      <c r="T2388" s="243"/>
      <c r="V2388" s="243"/>
      <c r="W2388" s="243"/>
      <c r="Y2388" s="243"/>
    </row>
    <row r="2389" spans="1:25" outlineLevel="2" x14ac:dyDescent="0.25">
      <c r="A2389" s="3" t="s">
        <v>364</v>
      </c>
      <c r="B2389" s="3" t="str">
        <f t="shared" si="792"/>
        <v>E345 PRD Accessory, Encogen-10</v>
      </c>
      <c r="C2389" s="3" t="s">
        <v>9</v>
      </c>
      <c r="D2389" s="3"/>
      <c r="E2389" s="256">
        <v>43769</v>
      </c>
      <c r="F2389" s="61">
        <v>2109233.7799999998</v>
      </c>
      <c r="G2389" s="300">
        <v>1.6499999999999997E-2</v>
      </c>
      <c r="H2389" s="62">
        <v>2900.2</v>
      </c>
      <c r="I2389" s="276">
        <f t="shared" si="793"/>
        <v>2109233.7799999998</v>
      </c>
      <c r="J2389" s="300">
        <v>1.6499999999999997E-2</v>
      </c>
      <c r="K2389" s="61">
        <f t="shared" si="794"/>
        <v>2900.1964474999991</v>
      </c>
      <c r="L2389" s="62">
        <f t="shared" si="796"/>
        <v>0</v>
      </c>
      <c r="M2389" t="s">
        <v>10</v>
      </c>
      <c r="O2389" s="3" t="str">
        <f t="shared" si="795"/>
        <v>E345</v>
      </c>
      <c r="P2389" s="4"/>
      <c r="Q2389" s="245">
        <f t="shared" si="779"/>
        <v>0</v>
      </c>
      <c r="S2389" s="243"/>
      <c r="T2389" s="243"/>
      <c r="V2389" s="243"/>
      <c r="W2389" s="243"/>
      <c r="Y2389" s="243"/>
    </row>
    <row r="2390" spans="1:25" outlineLevel="2" x14ac:dyDescent="0.25">
      <c r="A2390" s="3" t="s">
        <v>364</v>
      </c>
      <c r="B2390" s="3" t="str">
        <f t="shared" si="792"/>
        <v>E345 PRD Accessory, Encogen-11</v>
      </c>
      <c r="C2390" s="3" t="s">
        <v>9</v>
      </c>
      <c r="D2390" s="3"/>
      <c r="E2390" s="256">
        <v>43799</v>
      </c>
      <c r="F2390" s="61">
        <v>2109233.7799999998</v>
      </c>
      <c r="G2390" s="300">
        <v>1.6499999999999997E-2</v>
      </c>
      <c r="H2390" s="62">
        <v>2900.2</v>
      </c>
      <c r="I2390" s="276">
        <f t="shared" si="793"/>
        <v>2109233.7799999998</v>
      </c>
      <c r="J2390" s="300">
        <v>1.6499999999999997E-2</v>
      </c>
      <c r="K2390" s="61">
        <f t="shared" si="794"/>
        <v>2900.1964474999991</v>
      </c>
      <c r="L2390" s="62">
        <f t="shared" si="796"/>
        <v>0</v>
      </c>
      <c r="M2390" t="s">
        <v>10</v>
      </c>
      <c r="O2390" s="3" t="str">
        <f t="shared" si="795"/>
        <v>E345</v>
      </c>
      <c r="P2390" s="4"/>
      <c r="Q2390" s="245">
        <f t="shared" si="779"/>
        <v>0</v>
      </c>
      <c r="S2390" s="243"/>
      <c r="T2390" s="243"/>
      <c r="V2390" s="243"/>
      <c r="W2390" s="243"/>
      <c r="Y2390" s="243"/>
    </row>
    <row r="2391" spans="1:25" outlineLevel="2" x14ac:dyDescent="0.25">
      <c r="A2391" s="3" t="s">
        <v>364</v>
      </c>
      <c r="B2391" s="3" t="str">
        <f t="shared" si="792"/>
        <v>E345 PRD Accessory, Encogen-12</v>
      </c>
      <c r="C2391" s="3" t="s">
        <v>9</v>
      </c>
      <c r="D2391" s="3"/>
      <c r="E2391" s="256">
        <v>43830</v>
      </c>
      <c r="F2391" s="61">
        <v>2109233.7799999998</v>
      </c>
      <c r="G2391" s="300">
        <v>1.6499999999999997E-2</v>
      </c>
      <c r="H2391" s="62">
        <v>2900.2</v>
      </c>
      <c r="I2391" s="276">
        <f t="shared" si="793"/>
        <v>2109233.7799999998</v>
      </c>
      <c r="J2391" s="300">
        <v>1.6499999999999997E-2</v>
      </c>
      <c r="K2391" s="61">
        <f t="shared" si="794"/>
        <v>2900.1964474999991</v>
      </c>
      <c r="L2391" s="62">
        <f t="shared" si="796"/>
        <v>0</v>
      </c>
      <c r="M2391" t="s">
        <v>10</v>
      </c>
      <c r="O2391" s="3" t="str">
        <f t="shared" si="795"/>
        <v>E345</v>
      </c>
      <c r="P2391" s="4"/>
      <c r="Q2391" s="245">
        <f t="shared" si="779"/>
        <v>0</v>
      </c>
      <c r="S2391" s="243"/>
      <c r="T2391" s="243"/>
      <c r="V2391" s="243"/>
      <c r="W2391" s="243"/>
      <c r="Y2391" s="243"/>
    </row>
    <row r="2392" spans="1:25" outlineLevel="2" x14ac:dyDescent="0.25">
      <c r="A2392" s="3" t="s">
        <v>364</v>
      </c>
      <c r="B2392" s="3" t="str">
        <f t="shared" si="792"/>
        <v>E345 PRD Accessory, Encogen-1</v>
      </c>
      <c r="C2392" s="3" t="s">
        <v>9</v>
      </c>
      <c r="D2392" s="3"/>
      <c r="E2392" s="256">
        <v>43861</v>
      </c>
      <c r="F2392" s="61">
        <v>2109233.7799999998</v>
      </c>
      <c r="G2392" s="300">
        <v>1.6499999999999997E-2</v>
      </c>
      <c r="H2392" s="62">
        <v>2900.2</v>
      </c>
      <c r="I2392" s="276">
        <f t="shared" si="793"/>
        <v>2109233.7799999998</v>
      </c>
      <c r="J2392" s="300">
        <v>1.6499999999999997E-2</v>
      </c>
      <c r="K2392" s="61">
        <f t="shared" si="794"/>
        <v>2900.1964474999991</v>
      </c>
      <c r="L2392" s="62">
        <f t="shared" si="796"/>
        <v>0</v>
      </c>
      <c r="M2392" t="s">
        <v>10</v>
      </c>
      <c r="O2392" s="3" t="str">
        <f t="shared" si="795"/>
        <v>E345</v>
      </c>
      <c r="P2392" s="4"/>
      <c r="Q2392" s="245">
        <f t="shared" si="779"/>
        <v>0</v>
      </c>
      <c r="S2392" s="243"/>
      <c r="T2392" s="243"/>
      <c r="V2392" s="243"/>
      <c r="W2392" s="243"/>
      <c r="Y2392" s="243"/>
    </row>
    <row r="2393" spans="1:25" outlineLevel="2" x14ac:dyDescent="0.25">
      <c r="A2393" s="3" t="s">
        <v>364</v>
      </c>
      <c r="B2393" s="3" t="str">
        <f t="shared" si="792"/>
        <v>E345 PRD Accessory, Encogen-2</v>
      </c>
      <c r="C2393" s="3" t="s">
        <v>9</v>
      </c>
      <c r="D2393" s="3"/>
      <c r="E2393" s="256">
        <v>43889</v>
      </c>
      <c r="F2393" s="61">
        <v>2109233.7799999998</v>
      </c>
      <c r="G2393" s="300">
        <v>1.6499999999999997E-2</v>
      </c>
      <c r="H2393" s="62">
        <v>2900.2</v>
      </c>
      <c r="I2393" s="276">
        <f t="shared" si="793"/>
        <v>2109233.7799999998</v>
      </c>
      <c r="J2393" s="300">
        <v>1.6499999999999997E-2</v>
      </c>
      <c r="K2393" s="61">
        <f t="shared" si="794"/>
        <v>2900.1964474999991</v>
      </c>
      <c r="L2393" s="62">
        <f t="shared" si="796"/>
        <v>0</v>
      </c>
      <c r="M2393" t="s">
        <v>10</v>
      </c>
      <c r="O2393" s="3" t="str">
        <f t="shared" si="795"/>
        <v>E345</v>
      </c>
      <c r="P2393" s="4"/>
      <c r="Q2393" s="245">
        <f t="shared" si="779"/>
        <v>0</v>
      </c>
      <c r="S2393" s="243"/>
      <c r="T2393" s="243"/>
      <c r="V2393" s="243"/>
      <c r="W2393" s="243"/>
      <c r="Y2393" s="243"/>
    </row>
    <row r="2394" spans="1:25" outlineLevel="2" x14ac:dyDescent="0.25">
      <c r="A2394" s="3" t="s">
        <v>364</v>
      </c>
      <c r="B2394" s="3" t="str">
        <f t="shared" si="792"/>
        <v>E345 PRD Accessory, Encogen-3</v>
      </c>
      <c r="C2394" s="3" t="s">
        <v>9</v>
      </c>
      <c r="D2394" s="3"/>
      <c r="E2394" s="256">
        <v>43921</v>
      </c>
      <c r="F2394" s="61">
        <v>2109233.7799999998</v>
      </c>
      <c r="G2394" s="300">
        <v>1.6499999999999997E-2</v>
      </c>
      <c r="H2394" s="62">
        <v>2900.2</v>
      </c>
      <c r="I2394" s="276">
        <f t="shared" si="793"/>
        <v>2109233.7799999998</v>
      </c>
      <c r="J2394" s="300">
        <v>1.6499999999999997E-2</v>
      </c>
      <c r="K2394" s="61">
        <f t="shared" si="794"/>
        <v>2900.1964474999991</v>
      </c>
      <c r="L2394" s="62">
        <f t="shared" si="796"/>
        <v>0</v>
      </c>
      <c r="M2394" t="s">
        <v>10</v>
      </c>
      <c r="O2394" s="3" t="str">
        <f t="shared" si="795"/>
        <v>E345</v>
      </c>
      <c r="P2394" s="4"/>
      <c r="Q2394" s="245">
        <f t="shared" si="779"/>
        <v>0</v>
      </c>
      <c r="S2394" s="243"/>
      <c r="T2394" s="243"/>
      <c r="V2394" s="243"/>
      <c r="W2394" s="243"/>
      <c r="Y2394" s="243"/>
    </row>
    <row r="2395" spans="1:25" outlineLevel="2" x14ac:dyDescent="0.25">
      <c r="A2395" s="3" t="s">
        <v>364</v>
      </c>
      <c r="B2395" s="3" t="str">
        <f t="shared" si="792"/>
        <v>E345 PRD Accessory, Encogen-4</v>
      </c>
      <c r="C2395" s="3" t="s">
        <v>9</v>
      </c>
      <c r="D2395" s="3"/>
      <c r="E2395" s="256">
        <v>43951</v>
      </c>
      <c r="F2395" s="61">
        <v>2109233.7799999998</v>
      </c>
      <c r="G2395" s="300">
        <v>1.6499999999999997E-2</v>
      </c>
      <c r="H2395" s="62">
        <v>2900.2</v>
      </c>
      <c r="I2395" s="276">
        <f t="shared" si="793"/>
        <v>2109233.7799999998</v>
      </c>
      <c r="J2395" s="300">
        <v>1.6499999999999997E-2</v>
      </c>
      <c r="K2395" s="61">
        <f t="shared" si="794"/>
        <v>2900.1964474999991</v>
      </c>
      <c r="L2395" s="62">
        <f t="shared" si="796"/>
        <v>0</v>
      </c>
      <c r="M2395" t="s">
        <v>10</v>
      </c>
      <c r="O2395" s="3" t="str">
        <f t="shared" si="795"/>
        <v>E345</v>
      </c>
      <c r="P2395" s="4"/>
      <c r="Q2395" s="245">
        <f t="shared" si="779"/>
        <v>0</v>
      </c>
      <c r="S2395" s="243"/>
      <c r="T2395" s="243"/>
      <c r="V2395" s="243"/>
      <c r="W2395" s="243"/>
      <c r="Y2395" s="243"/>
    </row>
    <row r="2396" spans="1:25" outlineLevel="2" x14ac:dyDescent="0.25">
      <c r="A2396" s="3" t="s">
        <v>364</v>
      </c>
      <c r="B2396" s="3" t="str">
        <f t="shared" si="792"/>
        <v>E345 PRD Accessory, Encogen-5</v>
      </c>
      <c r="C2396" s="3" t="s">
        <v>9</v>
      </c>
      <c r="D2396" s="3"/>
      <c r="E2396" s="256">
        <v>43982</v>
      </c>
      <c r="F2396" s="61">
        <v>2109233.7799999998</v>
      </c>
      <c r="G2396" s="300">
        <v>1.6499999999999997E-2</v>
      </c>
      <c r="H2396" s="62">
        <v>2900.2</v>
      </c>
      <c r="I2396" s="276">
        <f t="shared" si="793"/>
        <v>2109233.7799999998</v>
      </c>
      <c r="J2396" s="300">
        <v>1.6499999999999997E-2</v>
      </c>
      <c r="K2396" s="61">
        <f t="shared" si="794"/>
        <v>2900.1964474999991</v>
      </c>
      <c r="L2396" s="62">
        <f t="shared" si="796"/>
        <v>0</v>
      </c>
      <c r="M2396" t="s">
        <v>10</v>
      </c>
      <c r="O2396" s="3" t="str">
        <f t="shared" si="795"/>
        <v>E345</v>
      </c>
      <c r="P2396" s="4"/>
      <c r="Q2396" s="245">
        <f t="shared" si="779"/>
        <v>0</v>
      </c>
      <c r="S2396" s="243"/>
      <c r="T2396" s="243"/>
      <c r="V2396" s="243"/>
      <c r="W2396" s="243"/>
      <c r="Y2396" s="243"/>
    </row>
    <row r="2397" spans="1:25" outlineLevel="2" x14ac:dyDescent="0.25">
      <c r="A2397" s="3" t="s">
        <v>364</v>
      </c>
      <c r="B2397" s="3" t="str">
        <f t="shared" si="792"/>
        <v>E345 PRD Accessory, Encogen-6</v>
      </c>
      <c r="C2397" s="3" t="s">
        <v>9</v>
      </c>
      <c r="D2397" s="3"/>
      <c r="E2397" s="256">
        <v>44012</v>
      </c>
      <c r="F2397" s="61">
        <v>2109233.7799999998</v>
      </c>
      <c r="G2397" s="300">
        <v>1.6499999999999997E-2</v>
      </c>
      <c r="H2397" s="62">
        <v>2900.2</v>
      </c>
      <c r="I2397" s="276">
        <f t="shared" si="793"/>
        <v>2109233.7799999998</v>
      </c>
      <c r="J2397" s="300">
        <v>1.6499999999999997E-2</v>
      </c>
      <c r="K2397" s="61">
        <f t="shared" si="794"/>
        <v>2900.1964474999991</v>
      </c>
      <c r="L2397" s="62">
        <f t="shared" si="796"/>
        <v>0</v>
      </c>
      <c r="M2397" t="s">
        <v>10</v>
      </c>
      <c r="O2397" s="3" t="str">
        <f t="shared" si="795"/>
        <v>E345</v>
      </c>
      <c r="P2397" s="4"/>
      <c r="Q2397" s="245">
        <f t="shared" si="779"/>
        <v>2109233.7799999998</v>
      </c>
      <c r="S2397" s="243">
        <f>AVERAGE(F2386:F2397)-F2397</f>
        <v>0</v>
      </c>
      <c r="T2397" s="243">
        <f>AVERAGE(I2386:I2397)-I2397</f>
        <v>0</v>
      </c>
      <c r="V2397" s="243"/>
      <c r="W2397" s="243"/>
      <c r="Y2397" s="243"/>
    </row>
    <row r="2398" spans="1:25" ht="15.75" outlineLevel="1" thickBot="1" x14ac:dyDescent="0.3">
      <c r="A2398" s="5" t="s">
        <v>365</v>
      </c>
      <c r="C2398" s="14" t="s">
        <v>264</v>
      </c>
      <c r="E2398" s="255" t="s">
        <v>5</v>
      </c>
      <c r="F2398" s="8"/>
      <c r="G2398" s="299"/>
      <c r="H2398" s="264">
        <f>SUBTOTAL(9,H2386:H2397)</f>
        <v>34802.400000000001</v>
      </c>
      <c r="I2398" s="275"/>
      <c r="J2398" s="299"/>
      <c r="K2398" s="25">
        <f>SUBTOTAL(9,K2386:K2397)</f>
        <v>34802.357369999991</v>
      </c>
      <c r="L2398" s="264">
        <f>SUBTOTAL(9,L2386:L2397)</f>
        <v>0</v>
      </c>
      <c r="O2398" s="3" t="str">
        <f>LEFT(A2398,5)</f>
        <v xml:space="preserve">E345 </v>
      </c>
      <c r="P2398" s="4">
        <f>-L2398</f>
        <v>0</v>
      </c>
      <c r="Q2398" s="245">
        <f t="shared" si="779"/>
        <v>0</v>
      </c>
      <c r="S2398" s="243"/>
    </row>
    <row r="2399" spans="1:25" ht="15.75" outlineLevel="2" thickTop="1" x14ac:dyDescent="0.25">
      <c r="A2399" s="3" t="s">
        <v>366</v>
      </c>
      <c r="B2399" s="3" t="str">
        <f t="shared" ref="B2399:B2410" si="797">CONCATENATE(A2399,"-",MONTH(E2399))</f>
        <v>E345 PRD Accessory, Ferndale-7</v>
      </c>
      <c r="C2399" s="3" t="s">
        <v>9</v>
      </c>
      <c r="D2399" s="3"/>
      <c r="E2399" s="256">
        <v>43676</v>
      </c>
      <c r="F2399" s="61">
        <v>3669869.59</v>
      </c>
      <c r="G2399" s="300">
        <v>2.1100000000000001E-2</v>
      </c>
      <c r="H2399" s="62">
        <v>6452.8499999999995</v>
      </c>
      <c r="I2399" s="276">
        <f t="shared" ref="I2399:I2410" si="798">VLOOKUP(CONCATENATE(A2399,"-6"),$B$8:$F$2996,5,FALSE)</f>
        <v>3669869.59</v>
      </c>
      <c r="J2399" s="300">
        <v>2.1100000000000001E-2</v>
      </c>
      <c r="K2399" s="59">
        <f t="shared" ref="K2399:K2410" si="799">I2399*J2399/12</f>
        <v>6452.8540290833334</v>
      </c>
      <c r="L2399" s="62">
        <f t="shared" si="796"/>
        <v>0</v>
      </c>
      <c r="M2399" t="s">
        <v>10</v>
      </c>
      <c r="O2399" s="3" t="str">
        <f t="shared" ref="O2399:O2410" si="800">LEFT(A2399,4)</f>
        <v>E345</v>
      </c>
      <c r="P2399" s="4"/>
      <c r="Q2399" s="245">
        <f t="shared" si="779"/>
        <v>0</v>
      </c>
      <c r="S2399" s="243"/>
      <c r="T2399" s="243"/>
      <c r="V2399" s="243"/>
      <c r="W2399" s="243"/>
      <c r="Y2399" s="243"/>
    </row>
    <row r="2400" spans="1:25" outlineLevel="2" x14ac:dyDescent="0.25">
      <c r="A2400" s="3" t="s">
        <v>366</v>
      </c>
      <c r="B2400" s="3" t="str">
        <f t="shared" si="797"/>
        <v>E345 PRD Accessory, Ferndale-8</v>
      </c>
      <c r="C2400" s="3" t="s">
        <v>9</v>
      </c>
      <c r="D2400" s="3"/>
      <c r="E2400" s="256">
        <v>43708</v>
      </c>
      <c r="F2400" s="61">
        <v>3669869.59</v>
      </c>
      <c r="G2400" s="300">
        <v>2.1100000000000001E-2</v>
      </c>
      <c r="H2400" s="62">
        <v>6452.8499999999995</v>
      </c>
      <c r="I2400" s="276">
        <f t="shared" si="798"/>
        <v>3669869.59</v>
      </c>
      <c r="J2400" s="300">
        <v>2.1100000000000001E-2</v>
      </c>
      <c r="K2400" s="61">
        <f t="shared" si="799"/>
        <v>6452.8540290833334</v>
      </c>
      <c r="L2400" s="62">
        <f t="shared" si="796"/>
        <v>0</v>
      </c>
      <c r="M2400" t="s">
        <v>10</v>
      </c>
      <c r="O2400" s="3" t="str">
        <f t="shared" si="800"/>
        <v>E345</v>
      </c>
      <c r="P2400" s="4"/>
      <c r="Q2400" s="245">
        <f t="shared" ref="Q2400:Q2463" si="801">IF(E2400=DATE(2020,6,30),I2400,0)</f>
        <v>0</v>
      </c>
      <c r="S2400" s="243"/>
      <c r="T2400" s="243"/>
      <c r="V2400" s="243"/>
      <c r="W2400" s="243"/>
      <c r="Y2400" s="243"/>
    </row>
    <row r="2401" spans="1:25" outlineLevel="2" x14ac:dyDescent="0.25">
      <c r="A2401" s="3" t="s">
        <v>366</v>
      </c>
      <c r="B2401" s="3" t="str">
        <f t="shared" si="797"/>
        <v>E345 PRD Accessory, Ferndale-9</v>
      </c>
      <c r="C2401" s="3" t="s">
        <v>9</v>
      </c>
      <c r="D2401" s="3"/>
      <c r="E2401" s="256">
        <v>43738</v>
      </c>
      <c r="F2401" s="61">
        <v>3669869.59</v>
      </c>
      <c r="G2401" s="300">
        <v>2.1100000000000001E-2</v>
      </c>
      <c r="H2401" s="62">
        <v>6452.8499999999995</v>
      </c>
      <c r="I2401" s="276">
        <f t="shared" si="798"/>
        <v>3669869.59</v>
      </c>
      <c r="J2401" s="300">
        <v>2.1100000000000001E-2</v>
      </c>
      <c r="K2401" s="61">
        <f t="shared" si="799"/>
        <v>6452.8540290833334</v>
      </c>
      <c r="L2401" s="62">
        <f t="shared" si="796"/>
        <v>0</v>
      </c>
      <c r="M2401" t="s">
        <v>10</v>
      </c>
      <c r="O2401" s="3" t="str">
        <f t="shared" si="800"/>
        <v>E345</v>
      </c>
      <c r="P2401" s="4"/>
      <c r="Q2401" s="245">
        <f t="shared" si="801"/>
        <v>0</v>
      </c>
      <c r="S2401" s="243"/>
      <c r="T2401" s="243"/>
      <c r="V2401" s="243"/>
      <c r="W2401" s="243"/>
      <c r="Y2401" s="243"/>
    </row>
    <row r="2402" spans="1:25" outlineLevel="2" x14ac:dyDescent="0.25">
      <c r="A2402" s="3" t="s">
        <v>366</v>
      </c>
      <c r="B2402" s="3" t="str">
        <f t="shared" si="797"/>
        <v>E345 PRD Accessory, Ferndale-10</v>
      </c>
      <c r="C2402" s="3" t="s">
        <v>9</v>
      </c>
      <c r="D2402" s="3"/>
      <c r="E2402" s="256">
        <v>43769</v>
      </c>
      <c r="F2402" s="61">
        <v>3669869.59</v>
      </c>
      <c r="G2402" s="300">
        <v>2.1100000000000001E-2</v>
      </c>
      <c r="H2402" s="62">
        <v>6452.8499999999995</v>
      </c>
      <c r="I2402" s="276">
        <f t="shared" si="798"/>
        <v>3669869.59</v>
      </c>
      <c r="J2402" s="300">
        <v>2.1100000000000001E-2</v>
      </c>
      <c r="K2402" s="61">
        <f t="shared" si="799"/>
        <v>6452.8540290833334</v>
      </c>
      <c r="L2402" s="62">
        <f t="shared" si="796"/>
        <v>0</v>
      </c>
      <c r="M2402" t="s">
        <v>10</v>
      </c>
      <c r="O2402" s="3" t="str">
        <f t="shared" si="800"/>
        <v>E345</v>
      </c>
      <c r="P2402" s="4"/>
      <c r="Q2402" s="245">
        <f t="shared" si="801"/>
        <v>0</v>
      </c>
      <c r="S2402" s="243"/>
      <c r="T2402" s="243"/>
      <c r="V2402" s="243"/>
      <c r="W2402" s="243"/>
      <c r="Y2402" s="243"/>
    </row>
    <row r="2403" spans="1:25" outlineLevel="2" x14ac:dyDescent="0.25">
      <c r="A2403" s="3" t="s">
        <v>366</v>
      </c>
      <c r="B2403" s="3" t="str">
        <f t="shared" si="797"/>
        <v>E345 PRD Accessory, Ferndale-11</v>
      </c>
      <c r="C2403" s="3" t="s">
        <v>9</v>
      </c>
      <c r="D2403" s="3"/>
      <c r="E2403" s="256">
        <v>43799</v>
      </c>
      <c r="F2403" s="61">
        <v>3669869.59</v>
      </c>
      <c r="G2403" s="300">
        <v>2.1100000000000001E-2</v>
      </c>
      <c r="H2403" s="62">
        <v>6452.8499999999995</v>
      </c>
      <c r="I2403" s="276">
        <f t="shared" si="798"/>
        <v>3669869.59</v>
      </c>
      <c r="J2403" s="300">
        <v>2.1100000000000001E-2</v>
      </c>
      <c r="K2403" s="61">
        <f t="shared" si="799"/>
        <v>6452.8540290833334</v>
      </c>
      <c r="L2403" s="62">
        <f t="shared" si="796"/>
        <v>0</v>
      </c>
      <c r="M2403" t="s">
        <v>10</v>
      </c>
      <c r="O2403" s="3" t="str">
        <f t="shared" si="800"/>
        <v>E345</v>
      </c>
      <c r="P2403" s="4"/>
      <c r="Q2403" s="245">
        <f t="shared" si="801"/>
        <v>0</v>
      </c>
      <c r="S2403" s="243"/>
      <c r="T2403" s="243"/>
      <c r="V2403" s="243"/>
      <c r="W2403" s="243"/>
      <c r="Y2403" s="243"/>
    </row>
    <row r="2404" spans="1:25" outlineLevel="2" x14ac:dyDescent="0.25">
      <c r="A2404" s="3" t="s">
        <v>366</v>
      </c>
      <c r="B2404" s="3" t="str">
        <f t="shared" si="797"/>
        <v>E345 PRD Accessory, Ferndale-12</v>
      </c>
      <c r="C2404" s="3" t="s">
        <v>9</v>
      </c>
      <c r="D2404" s="3"/>
      <c r="E2404" s="256">
        <v>43830</v>
      </c>
      <c r="F2404" s="61">
        <v>3669869.59</v>
      </c>
      <c r="G2404" s="300">
        <v>2.1100000000000001E-2</v>
      </c>
      <c r="H2404" s="62">
        <v>6452.8499999999995</v>
      </c>
      <c r="I2404" s="276">
        <f t="shared" si="798"/>
        <v>3669869.59</v>
      </c>
      <c r="J2404" s="300">
        <v>2.1100000000000001E-2</v>
      </c>
      <c r="K2404" s="61">
        <f t="shared" si="799"/>
        <v>6452.8540290833334</v>
      </c>
      <c r="L2404" s="62">
        <f t="shared" si="796"/>
        <v>0</v>
      </c>
      <c r="M2404" t="s">
        <v>10</v>
      </c>
      <c r="O2404" s="3" t="str">
        <f t="shared" si="800"/>
        <v>E345</v>
      </c>
      <c r="P2404" s="4"/>
      <c r="Q2404" s="245">
        <f t="shared" si="801"/>
        <v>0</v>
      </c>
      <c r="S2404" s="243"/>
      <c r="T2404" s="243"/>
      <c r="V2404" s="243"/>
      <c r="W2404" s="243"/>
      <c r="Y2404" s="243"/>
    </row>
    <row r="2405" spans="1:25" outlineLevel="2" x14ac:dyDescent="0.25">
      <c r="A2405" s="3" t="s">
        <v>366</v>
      </c>
      <c r="B2405" s="3" t="str">
        <f t="shared" si="797"/>
        <v>E345 PRD Accessory, Ferndale-1</v>
      </c>
      <c r="C2405" s="3" t="s">
        <v>9</v>
      </c>
      <c r="D2405" s="3"/>
      <c r="E2405" s="256">
        <v>43861</v>
      </c>
      <c r="F2405" s="61">
        <v>3669869.59</v>
      </c>
      <c r="G2405" s="300">
        <v>2.1100000000000001E-2</v>
      </c>
      <c r="H2405" s="62">
        <v>6452.8499999999995</v>
      </c>
      <c r="I2405" s="276">
        <f t="shared" si="798"/>
        <v>3669869.59</v>
      </c>
      <c r="J2405" s="300">
        <v>2.1100000000000001E-2</v>
      </c>
      <c r="K2405" s="61">
        <f t="shared" si="799"/>
        <v>6452.8540290833334</v>
      </c>
      <c r="L2405" s="62">
        <f t="shared" si="796"/>
        <v>0</v>
      </c>
      <c r="M2405" t="s">
        <v>10</v>
      </c>
      <c r="O2405" s="3" t="str">
        <f t="shared" si="800"/>
        <v>E345</v>
      </c>
      <c r="P2405" s="4"/>
      <c r="Q2405" s="245">
        <f t="shared" si="801"/>
        <v>0</v>
      </c>
      <c r="S2405" s="243"/>
      <c r="T2405" s="243"/>
      <c r="V2405" s="243"/>
      <c r="W2405" s="243"/>
      <c r="Y2405" s="243"/>
    </row>
    <row r="2406" spans="1:25" outlineLevel="2" x14ac:dyDescent="0.25">
      <c r="A2406" s="3" t="s">
        <v>366</v>
      </c>
      <c r="B2406" s="3" t="str">
        <f t="shared" si="797"/>
        <v>E345 PRD Accessory, Ferndale-2</v>
      </c>
      <c r="C2406" s="3" t="s">
        <v>9</v>
      </c>
      <c r="D2406" s="3"/>
      <c r="E2406" s="256">
        <v>43889</v>
      </c>
      <c r="F2406" s="61">
        <v>3669869.59</v>
      </c>
      <c r="G2406" s="300">
        <v>2.1100000000000001E-2</v>
      </c>
      <c r="H2406" s="62">
        <v>6452.8499999999995</v>
      </c>
      <c r="I2406" s="276">
        <f t="shared" si="798"/>
        <v>3669869.59</v>
      </c>
      <c r="J2406" s="300">
        <v>2.1100000000000001E-2</v>
      </c>
      <c r="K2406" s="61">
        <f t="shared" si="799"/>
        <v>6452.8540290833334</v>
      </c>
      <c r="L2406" s="62">
        <f t="shared" si="796"/>
        <v>0</v>
      </c>
      <c r="M2406" t="s">
        <v>10</v>
      </c>
      <c r="O2406" s="3" t="str">
        <f t="shared" si="800"/>
        <v>E345</v>
      </c>
      <c r="P2406" s="4"/>
      <c r="Q2406" s="245">
        <f t="shared" si="801"/>
        <v>0</v>
      </c>
      <c r="S2406" s="243"/>
      <c r="T2406" s="243"/>
      <c r="V2406" s="243"/>
      <c r="W2406" s="243"/>
      <c r="Y2406" s="243"/>
    </row>
    <row r="2407" spans="1:25" outlineLevel="2" x14ac:dyDescent="0.25">
      <c r="A2407" s="3" t="s">
        <v>366</v>
      </c>
      <c r="B2407" s="3" t="str">
        <f t="shared" si="797"/>
        <v>E345 PRD Accessory, Ferndale-3</v>
      </c>
      <c r="C2407" s="3" t="s">
        <v>9</v>
      </c>
      <c r="D2407" s="3"/>
      <c r="E2407" s="256">
        <v>43921</v>
      </c>
      <c r="F2407" s="61">
        <v>3669869.59</v>
      </c>
      <c r="G2407" s="300">
        <v>2.1100000000000001E-2</v>
      </c>
      <c r="H2407" s="62">
        <v>6452.8499999999995</v>
      </c>
      <c r="I2407" s="276">
        <f t="shared" si="798"/>
        <v>3669869.59</v>
      </c>
      <c r="J2407" s="300">
        <v>2.1100000000000001E-2</v>
      </c>
      <c r="K2407" s="61">
        <f t="shared" si="799"/>
        <v>6452.8540290833334</v>
      </c>
      <c r="L2407" s="62">
        <f t="shared" si="796"/>
        <v>0</v>
      </c>
      <c r="M2407" t="s">
        <v>10</v>
      </c>
      <c r="O2407" s="3" t="str">
        <f t="shared" si="800"/>
        <v>E345</v>
      </c>
      <c r="P2407" s="4"/>
      <c r="Q2407" s="245">
        <f t="shared" si="801"/>
        <v>0</v>
      </c>
      <c r="S2407" s="243"/>
      <c r="T2407" s="243"/>
      <c r="V2407" s="243"/>
      <c r="W2407" s="243"/>
      <c r="Y2407" s="243"/>
    </row>
    <row r="2408" spans="1:25" outlineLevel="2" x14ac:dyDescent="0.25">
      <c r="A2408" s="3" t="s">
        <v>366</v>
      </c>
      <c r="B2408" s="3" t="str">
        <f t="shared" si="797"/>
        <v>E345 PRD Accessory, Ferndale-4</v>
      </c>
      <c r="C2408" s="3" t="s">
        <v>9</v>
      </c>
      <c r="D2408" s="3"/>
      <c r="E2408" s="256">
        <v>43951</v>
      </c>
      <c r="F2408" s="61">
        <v>3669869.59</v>
      </c>
      <c r="G2408" s="300">
        <v>2.1100000000000001E-2</v>
      </c>
      <c r="H2408" s="62">
        <v>6452.8499999999995</v>
      </c>
      <c r="I2408" s="276">
        <f t="shared" si="798"/>
        <v>3669869.59</v>
      </c>
      <c r="J2408" s="300">
        <v>2.1100000000000001E-2</v>
      </c>
      <c r="K2408" s="61">
        <f t="shared" si="799"/>
        <v>6452.8540290833334</v>
      </c>
      <c r="L2408" s="62">
        <f t="shared" si="796"/>
        <v>0</v>
      </c>
      <c r="M2408" t="s">
        <v>10</v>
      </c>
      <c r="O2408" s="3" t="str">
        <f t="shared" si="800"/>
        <v>E345</v>
      </c>
      <c r="P2408" s="4"/>
      <c r="Q2408" s="245">
        <f t="shared" si="801"/>
        <v>0</v>
      </c>
      <c r="S2408" s="243"/>
      <c r="T2408" s="243"/>
      <c r="V2408" s="243"/>
      <c r="W2408" s="243"/>
      <c r="Y2408" s="243"/>
    </row>
    <row r="2409" spans="1:25" outlineLevel="2" x14ac:dyDescent="0.25">
      <c r="A2409" s="3" t="s">
        <v>366</v>
      </c>
      <c r="B2409" s="3" t="str">
        <f t="shared" si="797"/>
        <v>E345 PRD Accessory, Ferndale-5</v>
      </c>
      <c r="C2409" s="3" t="s">
        <v>9</v>
      </c>
      <c r="D2409" s="3"/>
      <c r="E2409" s="256">
        <v>43982</v>
      </c>
      <c r="F2409" s="61">
        <v>3669869.59</v>
      </c>
      <c r="G2409" s="300">
        <v>2.1100000000000001E-2</v>
      </c>
      <c r="H2409" s="62">
        <v>6452.8499999999995</v>
      </c>
      <c r="I2409" s="276">
        <f t="shared" si="798"/>
        <v>3669869.59</v>
      </c>
      <c r="J2409" s="300">
        <v>2.1100000000000001E-2</v>
      </c>
      <c r="K2409" s="61">
        <f t="shared" si="799"/>
        <v>6452.8540290833334</v>
      </c>
      <c r="L2409" s="62">
        <f t="shared" si="796"/>
        <v>0</v>
      </c>
      <c r="M2409" t="s">
        <v>10</v>
      </c>
      <c r="O2409" s="3" t="str">
        <f t="shared" si="800"/>
        <v>E345</v>
      </c>
      <c r="P2409" s="4"/>
      <c r="Q2409" s="245">
        <f t="shared" si="801"/>
        <v>0</v>
      </c>
      <c r="S2409" s="243"/>
      <c r="T2409" s="243"/>
      <c r="V2409" s="243"/>
      <c r="W2409" s="243"/>
      <c r="Y2409" s="243"/>
    </row>
    <row r="2410" spans="1:25" outlineLevel="2" x14ac:dyDescent="0.25">
      <c r="A2410" s="3" t="s">
        <v>366</v>
      </c>
      <c r="B2410" s="3" t="str">
        <f t="shared" si="797"/>
        <v>E345 PRD Accessory, Ferndale-6</v>
      </c>
      <c r="C2410" s="3" t="s">
        <v>9</v>
      </c>
      <c r="D2410" s="3"/>
      <c r="E2410" s="256">
        <v>44012</v>
      </c>
      <c r="F2410" s="61">
        <v>3669869.59</v>
      </c>
      <c r="G2410" s="300">
        <v>2.1100000000000001E-2</v>
      </c>
      <c r="H2410" s="62">
        <v>6452.8499999999995</v>
      </c>
      <c r="I2410" s="276">
        <f t="shared" si="798"/>
        <v>3669869.59</v>
      </c>
      <c r="J2410" s="300">
        <v>2.1100000000000001E-2</v>
      </c>
      <c r="K2410" s="61">
        <f t="shared" si="799"/>
        <v>6452.8540290833334</v>
      </c>
      <c r="L2410" s="62">
        <f t="shared" si="796"/>
        <v>0</v>
      </c>
      <c r="M2410" t="s">
        <v>10</v>
      </c>
      <c r="O2410" s="3" t="str">
        <f t="shared" si="800"/>
        <v>E345</v>
      </c>
      <c r="P2410" s="4"/>
      <c r="Q2410" s="245">
        <f t="shared" si="801"/>
        <v>3669869.59</v>
      </c>
      <c r="S2410" s="243">
        <f>AVERAGE(F2399:F2410)-F2410</f>
        <v>0</v>
      </c>
      <c r="T2410" s="243">
        <f>AVERAGE(I2399:I2410)-I2410</f>
        <v>0</v>
      </c>
      <c r="V2410" s="243"/>
      <c r="W2410" s="243"/>
      <c r="Y2410" s="243"/>
    </row>
    <row r="2411" spans="1:25" ht="15.75" outlineLevel="1" thickBot="1" x14ac:dyDescent="0.3">
      <c r="A2411" s="5" t="s">
        <v>367</v>
      </c>
      <c r="C2411" s="14" t="s">
        <v>264</v>
      </c>
      <c r="E2411" s="255" t="s">
        <v>5</v>
      </c>
      <c r="F2411" s="8"/>
      <c r="G2411" s="299"/>
      <c r="H2411" s="264">
        <f>SUBTOTAL(9,H2399:H2410)</f>
        <v>77434.2</v>
      </c>
      <c r="I2411" s="275"/>
      <c r="J2411" s="299"/>
      <c r="K2411" s="25">
        <f>SUBTOTAL(9,K2399:K2410)</f>
        <v>77434.248349000001</v>
      </c>
      <c r="L2411" s="264">
        <f>SUBTOTAL(9,L2399:L2410)</f>
        <v>0</v>
      </c>
      <c r="O2411" s="3" t="str">
        <f>LEFT(A2411,5)</f>
        <v xml:space="preserve">E345 </v>
      </c>
      <c r="P2411" s="4">
        <f>-L2411</f>
        <v>0</v>
      </c>
      <c r="Q2411" s="245">
        <f t="shared" si="801"/>
        <v>0</v>
      </c>
      <c r="S2411" s="243"/>
    </row>
    <row r="2412" spans="1:25" ht="15.75" outlineLevel="2" thickTop="1" x14ac:dyDescent="0.25">
      <c r="A2412" s="3" t="s">
        <v>368</v>
      </c>
      <c r="B2412" s="3" t="str">
        <f t="shared" ref="B2412:B2423" si="802">CONCATENATE(A2412,"-",MONTH(E2412))</f>
        <v>E345 PRD Accessory, Fred 1/APC-7</v>
      </c>
      <c r="C2412" s="3" t="s">
        <v>9</v>
      </c>
      <c r="D2412" s="3"/>
      <c r="E2412" s="256">
        <v>43676</v>
      </c>
      <c r="F2412" s="61">
        <v>296766.72000000003</v>
      </c>
      <c r="G2412" s="300">
        <v>2.9899999999999999E-2</v>
      </c>
      <c r="H2412" s="62">
        <v>739.44</v>
      </c>
      <c r="I2412" s="276">
        <f t="shared" ref="I2412:I2423" si="803">VLOOKUP(CONCATENATE(A2412,"-6"),$B$8:$F$2996,5,FALSE)</f>
        <v>296766.72000000003</v>
      </c>
      <c r="J2412" s="300">
        <v>2.9899999999999999E-2</v>
      </c>
      <c r="K2412" s="59">
        <f t="shared" ref="K2412:K2423" si="804">I2412*J2412/12</f>
        <v>739.44374400000004</v>
      </c>
      <c r="L2412" s="62">
        <f t="shared" si="796"/>
        <v>0</v>
      </c>
      <c r="M2412" t="s">
        <v>10</v>
      </c>
      <c r="O2412" s="3" t="str">
        <f t="shared" ref="O2412:O2423" si="805">LEFT(A2412,4)</f>
        <v>E345</v>
      </c>
      <c r="P2412" s="4"/>
      <c r="Q2412" s="245">
        <f t="shared" si="801"/>
        <v>0</v>
      </c>
      <c r="S2412" s="243"/>
      <c r="T2412" s="243"/>
      <c r="V2412" s="243"/>
      <c r="W2412" s="243"/>
      <c r="Y2412" s="243"/>
    </row>
    <row r="2413" spans="1:25" outlineLevel="2" x14ac:dyDescent="0.25">
      <c r="A2413" s="3" t="s">
        <v>368</v>
      </c>
      <c r="B2413" s="3" t="str">
        <f t="shared" si="802"/>
        <v>E345 PRD Accessory, Fred 1/APC-8</v>
      </c>
      <c r="C2413" s="3" t="s">
        <v>9</v>
      </c>
      <c r="D2413" s="3"/>
      <c r="E2413" s="256">
        <v>43708</v>
      </c>
      <c r="F2413" s="61">
        <v>296766.72000000003</v>
      </c>
      <c r="G2413" s="300">
        <v>2.9899999999999999E-2</v>
      </c>
      <c r="H2413" s="62">
        <v>739.44</v>
      </c>
      <c r="I2413" s="276">
        <f t="shared" si="803"/>
        <v>296766.72000000003</v>
      </c>
      <c r="J2413" s="300">
        <v>2.9899999999999999E-2</v>
      </c>
      <c r="K2413" s="61">
        <f t="shared" si="804"/>
        <v>739.44374400000004</v>
      </c>
      <c r="L2413" s="62">
        <f t="shared" si="796"/>
        <v>0</v>
      </c>
      <c r="M2413" t="s">
        <v>10</v>
      </c>
      <c r="O2413" s="3" t="str">
        <f t="shared" si="805"/>
        <v>E345</v>
      </c>
      <c r="P2413" s="4"/>
      <c r="Q2413" s="245">
        <f t="shared" si="801"/>
        <v>0</v>
      </c>
      <c r="S2413" s="243"/>
      <c r="T2413" s="243"/>
      <c r="V2413" s="243"/>
      <c r="W2413" s="243"/>
      <c r="Y2413" s="243"/>
    </row>
    <row r="2414" spans="1:25" outlineLevel="2" x14ac:dyDescent="0.25">
      <c r="A2414" s="3" t="s">
        <v>368</v>
      </c>
      <c r="B2414" s="3" t="str">
        <f t="shared" si="802"/>
        <v>E345 PRD Accessory, Fred 1/APC-9</v>
      </c>
      <c r="C2414" s="3" t="s">
        <v>9</v>
      </c>
      <c r="D2414" s="3"/>
      <c r="E2414" s="256">
        <v>43738</v>
      </c>
      <c r="F2414" s="61">
        <v>296766.72000000003</v>
      </c>
      <c r="G2414" s="300">
        <v>2.9899999999999999E-2</v>
      </c>
      <c r="H2414" s="62">
        <v>739.44</v>
      </c>
      <c r="I2414" s="276">
        <f t="shared" si="803"/>
        <v>296766.72000000003</v>
      </c>
      <c r="J2414" s="300">
        <v>2.9899999999999999E-2</v>
      </c>
      <c r="K2414" s="61">
        <f t="shared" si="804"/>
        <v>739.44374400000004</v>
      </c>
      <c r="L2414" s="62">
        <f t="shared" si="796"/>
        <v>0</v>
      </c>
      <c r="M2414" t="s">
        <v>10</v>
      </c>
      <c r="O2414" s="3" t="str">
        <f t="shared" si="805"/>
        <v>E345</v>
      </c>
      <c r="P2414" s="4"/>
      <c r="Q2414" s="245">
        <f t="shared" si="801"/>
        <v>0</v>
      </c>
      <c r="S2414" s="243"/>
      <c r="T2414" s="243"/>
      <c r="V2414" s="243"/>
      <c r="W2414" s="243"/>
      <c r="Y2414" s="243"/>
    </row>
    <row r="2415" spans="1:25" outlineLevel="2" x14ac:dyDescent="0.25">
      <c r="A2415" s="3" t="s">
        <v>368</v>
      </c>
      <c r="B2415" s="3" t="str">
        <f t="shared" si="802"/>
        <v>E345 PRD Accessory, Fred 1/APC-10</v>
      </c>
      <c r="C2415" s="3" t="s">
        <v>9</v>
      </c>
      <c r="D2415" s="3"/>
      <c r="E2415" s="256">
        <v>43769</v>
      </c>
      <c r="F2415" s="61">
        <v>296766.72000000003</v>
      </c>
      <c r="G2415" s="300">
        <v>2.9899999999999999E-2</v>
      </c>
      <c r="H2415" s="62">
        <v>739.44</v>
      </c>
      <c r="I2415" s="276">
        <f t="shared" si="803"/>
        <v>296766.72000000003</v>
      </c>
      <c r="J2415" s="300">
        <v>2.9899999999999999E-2</v>
      </c>
      <c r="K2415" s="61">
        <f t="shared" si="804"/>
        <v>739.44374400000004</v>
      </c>
      <c r="L2415" s="62">
        <f t="shared" si="796"/>
        <v>0</v>
      </c>
      <c r="M2415" t="s">
        <v>10</v>
      </c>
      <c r="O2415" s="3" t="str">
        <f t="shared" si="805"/>
        <v>E345</v>
      </c>
      <c r="P2415" s="4"/>
      <c r="Q2415" s="245">
        <f t="shared" si="801"/>
        <v>0</v>
      </c>
      <c r="S2415" s="243"/>
      <c r="T2415" s="243"/>
      <c r="V2415" s="243"/>
      <c r="W2415" s="243"/>
      <c r="Y2415" s="243"/>
    </row>
    <row r="2416" spans="1:25" outlineLevel="2" x14ac:dyDescent="0.25">
      <c r="A2416" s="3" t="s">
        <v>368</v>
      </c>
      <c r="B2416" s="3" t="str">
        <f t="shared" si="802"/>
        <v>E345 PRD Accessory, Fred 1/APC-11</v>
      </c>
      <c r="C2416" s="3" t="s">
        <v>9</v>
      </c>
      <c r="D2416" s="3"/>
      <c r="E2416" s="256">
        <v>43799</v>
      </c>
      <c r="F2416" s="61">
        <v>296766.72000000003</v>
      </c>
      <c r="G2416" s="300">
        <v>2.9899999999999999E-2</v>
      </c>
      <c r="H2416" s="62">
        <v>739.44</v>
      </c>
      <c r="I2416" s="276">
        <f t="shared" si="803"/>
        <v>296766.72000000003</v>
      </c>
      <c r="J2416" s="300">
        <v>2.9899999999999999E-2</v>
      </c>
      <c r="K2416" s="61">
        <f t="shared" si="804"/>
        <v>739.44374400000004</v>
      </c>
      <c r="L2416" s="62">
        <f t="shared" si="796"/>
        <v>0</v>
      </c>
      <c r="M2416" t="s">
        <v>10</v>
      </c>
      <c r="O2416" s="3" t="str">
        <f t="shared" si="805"/>
        <v>E345</v>
      </c>
      <c r="P2416" s="4"/>
      <c r="Q2416" s="245">
        <f t="shared" si="801"/>
        <v>0</v>
      </c>
      <c r="S2416" s="243"/>
      <c r="T2416" s="243"/>
      <c r="V2416" s="243"/>
      <c r="W2416" s="243"/>
      <c r="Y2416" s="243"/>
    </row>
    <row r="2417" spans="1:25" outlineLevel="2" x14ac:dyDescent="0.25">
      <c r="A2417" s="3" t="s">
        <v>368</v>
      </c>
      <c r="B2417" s="3" t="str">
        <f t="shared" si="802"/>
        <v>E345 PRD Accessory, Fred 1/APC-12</v>
      </c>
      <c r="C2417" s="3" t="s">
        <v>9</v>
      </c>
      <c r="D2417" s="3"/>
      <c r="E2417" s="256">
        <v>43830</v>
      </c>
      <c r="F2417" s="61">
        <v>296766.72000000003</v>
      </c>
      <c r="G2417" s="300">
        <v>2.9899999999999999E-2</v>
      </c>
      <c r="H2417" s="62">
        <v>739.44</v>
      </c>
      <c r="I2417" s="276">
        <f t="shared" si="803"/>
        <v>296766.72000000003</v>
      </c>
      <c r="J2417" s="300">
        <v>2.9899999999999999E-2</v>
      </c>
      <c r="K2417" s="61">
        <f t="shared" si="804"/>
        <v>739.44374400000004</v>
      </c>
      <c r="L2417" s="62">
        <f t="shared" si="796"/>
        <v>0</v>
      </c>
      <c r="M2417" t="s">
        <v>10</v>
      </c>
      <c r="O2417" s="3" t="str">
        <f t="shared" si="805"/>
        <v>E345</v>
      </c>
      <c r="P2417" s="4"/>
      <c r="Q2417" s="245">
        <f t="shared" si="801"/>
        <v>0</v>
      </c>
      <c r="S2417" s="243"/>
      <c r="T2417" s="243"/>
      <c r="V2417" s="243"/>
      <c r="W2417" s="243"/>
      <c r="Y2417" s="243"/>
    </row>
    <row r="2418" spans="1:25" outlineLevel="2" x14ac:dyDescent="0.25">
      <c r="A2418" s="3" t="s">
        <v>368</v>
      </c>
      <c r="B2418" s="3" t="str">
        <f t="shared" si="802"/>
        <v>E345 PRD Accessory, Fred 1/APC-1</v>
      </c>
      <c r="C2418" s="3" t="s">
        <v>9</v>
      </c>
      <c r="D2418" s="3"/>
      <c r="E2418" s="256">
        <v>43861</v>
      </c>
      <c r="F2418" s="61">
        <v>296766.72000000003</v>
      </c>
      <c r="G2418" s="300">
        <v>2.9899999999999999E-2</v>
      </c>
      <c r="H2418" s="62">
        <v>739.44</v>
      </c>
      <c r="I2418" s="276">
        <f t="shared" si="803"/>
        <v>296766.72000000003</v>
      </c>
      <c r="J2418" s="300">
        <v>2.9899999999999999E-2</v>
      </c>
      <c r="K2418" s="61">
        <f t="shared" si="804"/>
        <v>739.44374400000004</v>
      </c>
      <c r="L2418" s="62">
        <f t="shared" si="796"/>
        <v>0</v>
      </c>
      <c r="M2418" t="s">
        <v>10</v>
      </c>
      <c r="O2418" s="3" t="str">
        <f t="shared" si="805"/>
        <v>E345</v>
      </c>
      <c r="P2418" s="4"/>
      <c r="Q2418" s="245">
        <f t="shared" si="801"/>
        <v>0</v>
      </c>
      <c r="S2418" s="243"/>
      <c r="T2418" s="243"/>
      <c r="V2418" s="243"/>
      <c r="W2418" s="243"/>
      <c r="Y2418" s="243"/>
    </row>
    <row r="2419" spans="1:25" outlineLevel="2" x14ac:dyDescent="0.25">
      <c r="A2419" s="3" t="s">
        <v>368</v>
      </c>
      <c r="B2419" s="3" t="str">
        <f t="shared" si="802"/>
        <v>E345 PRD Accessory, Fred 1/APC-2</v>
      </c>
      <c r="C2419" s="3" t="s">
        <v>9</v>
      </c>
      <c r="D2419" s="3"/>
      <c r="E2419" s="256">
        <v>43889</v>
      </c>
      <c r="F2419" s="61">
        <v>296766.72000000003</v>
      </c>
      <c r="G2419" s="300">
        <v>2.9899999999999999E-2</v>
      </c>
      <c r="H2419" s="62">
        <v>739.44</v>
      </c>
      <c r="I2419" s="276">
        <f t="shared" si="803"/>
        <v>296766.72000000003</v>
      </c>
      <c r="J2419" s="300">
        <v>2.9899999999999999E-2</v>
      </c>
      <c r="K2419" s="61">
        <f t="shared" si="804"/>
        <v>739.44374400000004</v>
      </c>
      <c r="L2419" s="62">
        <f t="shared" si="796"/>
        <v>0</v>
      </c>
      <c r="M2419" t="s">
        <v>10</v>
      </c>
      <c r="O2419" s="3" t="str">
        <f t="shared" si="805"/>
        <v>E345</v>
      </c>
      <c r="P2419" s="4"/>
      <c r="Q2419" s="245">
        <f t="shared" si="801"/>
        <v>0</v>
      </c>
      <c r="S2419" s="243"/>
      <c r="T2419" s="243"/>
      <c r="V2419" s="243"/>
      <c r="W2419" s="243"/>
      <c r="Y2419" s="243"/>
    </row>
    <row r="2420" spans="1:25" outlineLevel="2" x14ac:dyDescent="0.25">
      <c r="A2420" s="3" t="s">
        <v>368</v>
      </c>
      <c r="B2420" s="3" t="str">
        <f t="shared" si="802"/>
        <v>E345 PRD Accessory, Fred 1/APC-3</v>
      </c>
      <c r="C2420" s="3" t="s">
        <v>9</v>
      </c>
      <c r="D2420" s="3"/>
      <c r="E2420" s="256">
        <v>43921</v>
      </c>
      <c r="F2420" s="61">
        <v>296766.72000000003</v>
      </c>
      <c r="G2420" s="300">
        <v>2.9899999999999999E-2</v>
      </c>
      <c r="H2420" s="62">
        <v>739.44</v>
      </c>
      <c r="I2420" s="276">
        <f t="shared" si="803"/>
        <v>296766.72000000003</v>
      </c>
      <c r="J2420" s="300">
        <v>2.9899999999999999E-2</v>
      </c>
      <c r="K2420" s="61">
        <f t="shared" si="804"/>
        <v>739.44374400000004</v>
      </c>
      <c r="L2420" s="62">
        <f t="shared" si="796"/>
        <v>0</v>
      </c>
      <c r="M2420" t="s">
        <v>10</v>
      </c>
      <c r="O2420" s="3" t="str">
        <f t="shared" si="805"/>
        <v>E345</v>
      </c>
      <c r="P2420" s="4"/>
      <c r="Q2420" s="245">
        <f t="shared" si="801"/>
        <v>0</v>
      </c>
      <c r="S2420" s="243"/>
      <c r="T2420" s="243"/>
      <c r="V2420" s="243"/>
      <c r="W2420" s="243"/>
      <c r="Y2420" s="243"/>
    </row>
    <row r="2421" spans="1:25" outlineLevel="2" x14ac:dyDescent="0.25">
      <c r="A2421" s="3" t="s">
        <v>368</v>
      </c>
      <c r="B2421" s="3" t="str">
        <f t="shared" si="802"/>
        <v>E345 PRD Accessory, Fred 1/APC-4</v>
      </c>
      <c r="C2421" s="3" t="s">
        <v>9</v>
      </c>
      <c r="D2421" s="3"/>
      <c r="E2421" s="256">
        <v>43951</v>
      </c>
      <c r="F2421" s="61">
        <v>296766.72000000003</v>
      </c>
      <c r="G2421" s="300">
        <v>2.9899999999999999E-2</v>
      </c>
      <c r="H2421" s="62">
        <v>739.44</v>
      </c>
      <c r="I2421" s="276">
        <f t="shared" si="803"/>
        <v>296766.72000000003</v>
      </c>
      <c r="J2421" s="300">
        <v>2.9899999999999999E-2</v>
      </c>
      <c r="K2421" s="61">
        <f t="shared" si="804"/>
        <v>739.44374400000004</v>
      </c>
      <c r="L2421" s="62">
        <f t="shared" si="796"/>
        <v>0</v>
      </c>
      <c r="M2421" t="s">
        <v>10</v>
      </c>
      <c r="O2421" s="3" t="str">
        <f t="shared" si="805"/>
        <v>E345</v>
      </c>
      <c r="P2421" s="4"/>
      <c r="Q2421" s="245">
        <f t="shared" si="801"/>
        <v>0</v>
      </c>
      <c r="S2421" s="243"/>
      <c r="T2421" s="243"/>
      <c r="V2421" s="243"/>
      <c r="W2421" s="243"/>
      <c r="Y2421" s="243"/>
    </row>
    <row r="2422" spans="1:25" outlineLevel="2" x14ac:dyDescent="0.25">
      <c r="A2422" s="3" t="s">
        <v>368</v>
      </c>
      <c r="B2422" s="3" t="str">
        <f t="shared" si="802"/>
        <v>E345 PRD Accessory, Fred 1/APC-5</v>
      </c>
      <c r="C2422" s="3" t="s">
        <v>9</v>
      </c>
      <c r="D2422" s="3"/>
      <c r="E2422" s="256">
        <v>43982</v>
      </c>
      <c r="F2422" s="61">
        <v>296766.72000000003</v>
      </c>
      <c r="G2422" s="300">
        <v>2.9899999999999999E-2</v>
      </c>
      <c r="H2422" s="62">
        <v>739.44</v>
      </c>
      <c r="I2422" s="276">
        <f t="shared" si="803"/>
        <v>296766.72000000003</v>
      </c>
      <c r="J2422" s="300">
        <v>2.9899999999999999E-2</v>
      </c>
      <c r="K2422" s="61">
        <f t="shared" si="804"/>
        <v>739.44374400000004</v>
      </c>
      <c r="L2422" s="62">
        <f t="shared" si="796"/>
        <v>0</v>
      </c>
      <c r="M2422" t="s">
        <v>10</v>
      </c>
      <c r="O2422" s="3" t="str">
        <f t="shared" si="805"/>
        <v>E345</v>
      </c>
      <c r="P2422" s="4"/>
      <c r="Q2422" s="245">
        <f t="shared" si="801"/>
        <v>0</v>
      </c>
      <c r="S2422" s="243"/>
      <c r="T2422" s="243"/>
      <c r="V2422" s="243"/>
      <c r="W2422" s="243"/>
      <c r="Y2422" s="243"/>
    </row>
    <row r="2423" spans="1:25" outlineLevel="2" x14ac:dyDescent="0.25">
      <c r="A2423" s="3" t="s">
        <v>368</v>
      </c>
      <c r="B2423" s="3" t="str">
        <f t="shared" si="802"/>
        <v>E345 PRD Accessory, Fred 1/APC-6</v>
      </c>
      <c r="C2423" s="3" t="s">
        <v>9</v>
      </c>
      <c r="D2423" s="3"/>
      <c r="E2423" s="256">
        <v>44012</v>
      </c>
      <c r="F2423" s="61">
        <v>296766.72000000003</v>
      </c>
      <c r="G2423" s="300">
        <v>2.9899999999999999E-2</v>
      </c>
      <c r="H2423" s="62">
        <v>739.44</v>
      </c>
      <c r="I2423" s="276">
        <f t="shared" si="803"/>
        <v>296766.72000000003</v>
      </c>
      <c r="J2423" s="300">
        <v>2.9899999999999999E-2</v>
      </c>
      <c r="K2423" s="61">
        <f t="shared" si="804"/>
        <v>739.44374400000004</v>
      </c>
      <c r="L2423" s="62">
        <f t="shared" si="796"/>
        <v>0</v>
      </c>
      <c r="M2423" t="s">
        <v>10</v>
      </c>
      <c r="O2423" s="3" t="str">
        <f t="shared" si="805"/>
        <v>E345</v>
      </c>
      <c r="P2423" s="4"/>
      <c r="Q2423" s="245">
        <f t="shared" si="801"/>
        <v>296766.72000000003</v>
      </c>
      <c r="S2423" s="243">
        <f>AVERAGE(F2412:F2423)-F2423</f>
        <v>0</v>
      </c>
      <c r="T2423" s="243">
        <f>AVERAGE(I2412:I2423)-I2423</f>
        <v>0</v>
      </c>
      <c r="V2423" s="243"/>
      <c r="W2423" s="243"/>
      <c r="Y2423" s="243"/>
    </row>
    <row r="2424" spans="1:25" ht="15.75" outlineLevel="1" thickBot="1" x14ac:dyDescent="0.3">
      <c r="A2424" s="5" t="s">
        <v>369</v>
      </c>
      <c r="C2424" s="14" t="s">
        <v>264</v>
      </c>
      <c r="E2424" s="255" t="s">
        <v>5</v>
      </c>
      <c r="F2424" s="8"/>
      <c r="G2424" s="299"/>
      <c r="H2424" s="264">
        <f>SUBTOTAL(9,H2412:H2423)</f>
        <v>8873.2800000000025</v>
      </c>
      <c r="I2424" s="275"/>
      <c r="J2424" s="299"/>
      <c r="K2424" s="25">
        <f>SUBTOTAL(9,K2412:K2423)</f>
        <v>8873.324928</v>
      </c>
      <c r="L2424" s="264">
        <f>SUBTOTAL(9,L2412:L2423)</f>
        <v>0</v>
      </c>
      <c r="O2424" s="3" t="str">
        <f>LEFT(A2424,5)</f>
        <v xml:space="preserve">E345 </v>
      </c>
      <c r="P2424" s="4">
        <f>-L2424</f>
        <v>0</v>
      </c>
      <c r="Q2424" s="245">
        <f t="shared" si="801"/>
        <v>0</v>
      </c>
      <c r="S2424" s="243"/>
    </row>
    <row r="2425" spans="1:25" ht="15.75" outlineLevel="2" thickTop="1" x14ac:dyDescent="0.25">
      <c r="A2425" s="3" t="s">
        <v>370</v>
      </c>
      <c r="B2425" s="3" t="str">
        <f t="shared" ref="B2425:B2436" si="806">CONCATENATE(A2425,"-",MONTH(E2425))</f>
        <v>E345 PRD Accessory, Frederickson-7</v>
      </c>
      <c r="C2425" s="3" t="s">
        <v>9</v>
      </c>
      <c r="D2425" s="3"/>
      <c r="E2425" s="256">
        <v>43676</v>
      </c>
      <c r="F2425" s="61">
        <v>2851683.45</v>
      </c>
      <c r="G2425" s="300">
        <v>2.4299999999999999E-2</v>
      </c>
      <c r="H2425" s="62">
        <v>5774.66</v>
      </c>
      <c r="I2425" s="276">
        <f t="shared" ref="I2425:I2436" si="807">VLOOKUP(CONCATENATE(A2425,"-6"),$B$8:$F$2996,5,FALSE)</f>
        <v>2726325.45</v>
      </c>
      <c r="J2425" s="300">
        <v>2.4299999999999999E-2</v>
      </c>
      <c r="K2425" s="59">
        <f t="shared" ref="K2425:K2436" si="808">I2425*J2425/12</f>
        <v>5520.8090362500006</v>
      </c>
      <c r="L2425" s="62">
        <f t="shared" si="796"/>
        <v>-253.85</v>
      </c>
      <c r="M2425" t="s">
        <v>10</v>
      </c>
      <c r="O2425" s="3" t="str">
        <f t="shared" ref="O2425:O2436" si="809">LEFT(A2425,4)</f>
        <v>E345</v>
      </c>
      <c r="P2425" s="4"/>
      <c r="Q2425" s="245">
        <f t="shared" si="801"/>
        <v>0</v>
      </c>
      <c r="S2425" s="243"/>
      <c r="T2425" s="243"/>
      <c r="V2425" s="243"/>
      <c r="W2425" s="243"/>
      <c r="Y2425" s="243"/>
    </row>
    <row r="2426" spans="1:25" outlineLevel="2" x14ac:dyDescent="0.25">
      <c r="A2426" s="3" t="s">
        <v>370</v>
      </c>
      <c r="B2426" s="3" t="str">
        <f t="shared" si="806"/>
        <v>E345 PRD Accessory, Frederickson-8</v>
      </c>
      <c r="C2426" s="3" t="s">
        <v>9</v>
      </c>
      <c r="D2426" s="3"/>
      <c r="E2426" s="256">
        <v>43708</v>
      </c>
      <c r="F2426" s="61">
        <v>2851683.45</v>
      </c>
      <c r="G2426" s="300">
        <v>2.4299999999999999E-2</v>
      </c>
      <c r="H2426" s="62">
        <v>5774.66</v>
      </c>
      <c r="I2426" s="276">
        <f t="shared" si="807"/>
        <v>2726325.45</v>
      </c>
      <c r="J2426" s="300">
        <v>2.4299999999999999E-2</v>
      </c>
      <c r="K2426" s="61">
        <f t="shared" si="808"/>
        <v>5520.8090362500006</v>
      </c>
      <c r="L2426" s="62">
        <f t="shared" si="796"/>
        <v>-253.85</v>
      </c>
      <c r="M2426" t="s">
        <v>10</v>
      </c>
      <c r="O2426" s="3" t="str">
        <f t="shared" si="809"/>
        <v>E345</v>
      </c>
      <c r="P2426" s="4"/>
      <c r="Q2426" s="245">
        <f t="shared" si="801"/>
        <v>0</v>
      </c>
      <c r="S2426" s="243"/>
      <c r="T2426" s="243"/>
      <c r="V2426" s="243"/>
      <c r="W2426" s="243"/>
      <c r="Y2426" s="243"/>
    </row>
    <row r="2427" spans="1:25" outlineLevel="2" x14ac:dyDescent="0.25">
      <c r="A2427" s="3" t="s">
        <v>370</v>
      </c>
      <c r="B2427" s="3" t="str">
        <f t="shared" si="806"/>
        <v>E345 PRD Accessory, Frederickson-9</v>
      </c>
      <c r="C2427" s="3" t="s">
        <v>9</v>
      </c>
      <c r="D2427" s="3"/>
      <c r="E2427" s="256">
        <v>43738</v>
      </c>
      <c r="F2427" s="61">
        <v>2851683.45</v>
      </c>
      <c r="G2427" s="300">
        <v>2.4299999999999999E-2</v>
      </c>
      <c r="H2427" s="62">
        <v>5774.66</v>
      </c>
      <c r="I2427" s="276">
        <f t="shared" si="807"/>
        <v>2726325.45</v>
      </c>
      <c r="J2427" s="300">
        <v>2.4299999999999999E-2</v>
      </c>
      <c r="K2427" s="61">
        <f t="shared" si="808"/>
        <v>5520.8090362500006</v>
      </c>
      <c r="L2427" s="62">
        <f t="shared" si="796"/>
        <v>-253.85</v>
      </c>
      <c r="M2427" t="s">
        <v>10</v>
      </c>
      <c r="O2427" s="3" t="str">
        <f t="shared" si="809"/>
        <v>E345</v>
      </c>
      <c r="P2427" s="4"/>
      <c r="Q2427" s="245">
        <f t="shared" si="801"/>
        <v>0</v>
      </c>
      <c r="S2427" s="243"/>
      <c r="T2427" s="243"/>
      <c r="V2427" s="243"/>
      <c r="W2427" s="243"/>
      <c r="Y2427" s="243"/>
    </row>
    <row r="2428" spans="1:25" outlineLevel="2" x14ac:dyDescent="0.25">
      <c r="A2428" s="3" t="s">
        <v>370</v>
      </c>
      <c r="B2428" s="3" t="str">
        <f t="shared" si="806"/>
        <v>E345 PRD Accessory, Frederickson-10</v>
      </c>
      <c r="C2428" s="3" t="s">
        <v>9</v>
      </c>
      <c r="D2428" s="3"/>
      <c r="E2428" s="256">
        <v>43769</v>
      </c>
      <c r="F2428" s="61">
        <v>2748606.12</v>
      </c>
      <c r="G2428" s="300">
        <v>2.4299999999999999E-2</v>
      </c>
      <c r="H2428" s="62">
        <v>-102660.55000000002</v>
      </c>
      <c r="I2428" s="276">
        <f t="shared" si="807"/>
        <v>2726325.45</v>
      </c>
      <c r="J2428" s="300">
        <v>2.4299999999999999E-2</v>
      </c>
      <c r="K2428" s="61">
        <f t="shared" si="808"/>
        <v>5520.8090362500006</v>
      </c>
      <c r="L2428" s="62">
        <f t="shared" si="796"/>
        <v>108181.36</v>
      </c>
      <c r="M2428" t="s">
        <v>10</v>
      </c>
      <c r="O2428" s="3" t="str">
        <f t="shared" si="809"/>
        <v>E345</v>
      </c>
      <c r="P2428" s="4"/>
      <c r="Q2428" s="245">
        <f t="shared" si="801"/>
        <v>0</v>
      </c>
      <c r="S2428" s="243"/>
      <c r="T2428" s="243"/>
      <c r="V2428" s="243"/>
      <c r="W2428" s="243"/>
      <c r="Y2428" s="243"/>
    </row>
    <row r="2429" spans="1:25" outlineLevel="2" x14ac:dyDescent="0.25">
      <c r="A2429" s="3" t="s">
        <v>370</v>
      </c>
      <c r="B2429" s="3" t="str">
        <f t="shared" si="806"/>
        <v>E345 PRD Accessory, Frederickson-11</v>
      </c>
      <c r="C2429" s="3" t="s">
        <v>9</v>
      </c>
      <c r="D2429" s="3"/>
      <c r="E2429" s="256">
        <v>43799</v>
      </c>
      <c r="F2429" s="61">
        <v>2726325.45</v>
      </c>
      <c r="G2429" s="300">
        <v>2.4299999999999999E-2</v>
      </c>
      <c r="H2429" s="62">
        <v>5543.37</v>
      </c>
      <c r="I2429" s="276">
        <f t="shared" si="807"/>
        <v>2726325.45</v>
      </c>
      <c r="J2429" s="300">
        <v>2.4299999999999999E-2</v>
      </c>
      <c r="K2429" s="61">
        <f t="shared" si="808"/>
        <v>5520.8090362500006</v>
      </c>
      <c r="L2429" s="62">
        <f t="shared" si="796"/>
        <v>-22.56</v>
      </c>
      <c r="M2429" t="s">
        <v>10</v>
      </c>
      <c r="O2429" s="3" t="str">
        <f t="shared" si="809"/>
        <v>E345</v>
      </c>
      <c r="P2429" s="4"/>
      <c r="Q2429" s="245">
        <f t="shared" si="801"/>
        <v>0</v>
      </c>
      <c r="S2429" s="243"/>
      <c r="T2429" s="243"/>
      <c r="V2429" s="243"/>
      <c r="W2429" s="243"/>
      <c r="Y2429" s="243"/>
    </row>
    <row r="2430" spans="1:25" outlineLevel="2" x14ac:dyDescent="0.25">
      <c r="A2430" s="3" t="s">
        <v>370</v>
      </c>
      <c r="B2430" s="3" t="str">
        <f t="shared" si="806"/>
        <v>E345 PRD Accessory, Frederickson-12</v>
      </c>
      <c r="C2430" s="3" t="s">
        <v>9</v>
      </c>
      <c r="D2430" s="3"/>
      <c r="E2430" s="256">
        <v>43830</v>
      </c>
      <c r="F2430" s="61">
        <v>2726325.45</v>
      </c>
      <c r="G2430" s="300">
        <v>2.4299999999999999E-2</v>
      </c>
      <c r="H2430" s="62">
        <v>5520.81</v>
      </c>
      <c r="I2430" s="276">
        <f t="shared" si="807"/>
        <v>2726325.45</v>
      </c>
      <c r="J2430" s="300">
        <v>2.4299999999999999E-2</v>
      </c>
      <c r="K2430" s="61">
        <f t="shared" si="808"/>
        <v>5520.8090362500006</v>
      </c>
      <c r="L2430" s="62">
        <f t="shared" si="796"/>
        <v>0</v>
      </c>
      <c r="M2430" t="s">
        <v>10</v>
      </c>
      <c r="O2430" s="3" t="str">
        <f t="shared" si="809"/>
        <v>E345</v>
      </c>
      <c r="P2430" s="4"/>
      <c r="Q2430" s="245">
        <f t="shared" si="801"/>
        <v>0</v>
      </c>
      <c r="S2430" s="243"/>
      <c r="T2430" s="243"/>
      <c r="V2430" s="243"/>
      <c r="W2430" s="243"/>
      <c r="Y2430" s="243"/>
    </row>
    <row r="2431" spans="1:25" outlineLevel="2" x14ac:dyDescent="0.25">
      <c r="A2431" s="3" t="s">
        <v>370</v>
      </c>
      <c r="B2431" s="3" t="str">
        <f t="shared" si="806"/>
        <v>E345 PRD Accessory, Frederickson-1</v>
      </c>
      <c r="C2431" s="3" t="s">
        <v>9</v>
      </c>
      <c r="D2431" s="3"/>
      <c r="E2431" s="256">
        <v>43861</v>
      </c>
      <c r="F2431" s="61">
        <v>2726325.45</v>
      </c>
      <c r="G2431" s="300">
        <v>2.4299999999999999E-2</v>
      </c>
      <c r="H2431" s="62">
        <v>5520.81</v>
      </c>
      <c r="I2431" s="276">
        <f t="shared" si="807"/>
        <v>2726325.45</v>
      </c>
      <c r="J2431" s="300">
        <v>2.4299999999999999E-2</v>
      </c>
      <c r="K2431" s="61">
        <f t="shared" si="808"/>
        <v>5520.8090362500006</v>
      </c>
      <c r="L2431" s="62">
        <f t="shared" si="796"/>
        <v>0</v>
      </c>
      <c r="M2431" t="s">
        <v>10</v>
      </c>
      <c r="O2431" s="3" t="str">
        <f t="shared" si="809"/>
        <v>E345</v>
      </c>
      <c r="P2431" s="4"/>
      <c r="Q2431" s="245">
        <f t="shared" si="801"/>
        <v>0</v>
      </c>
      <c r="S2431" s="243"/>
      <c r="T2431" s="243"/>
      <c r="V2431" s="243"/>
      <c r="W2431" s="243"/>
      <c r="Y2431" s="243"/>
    </row>
    <row r="2432" spans="1:25" outlineLevel="2" x14ac:dyDescent="0.25">
      <c r="A2432" s="3" t="s">
        <v>370</v>
      </c>
      <c r="B2432" s="3" t="str">
        <f t="shared" si="806"/>
        <v>E345 PRD Accessory, Frederickson-2</v>
      </c>
      <c r="C2432" s="3" t="s">
        <v>9</v>
      </c>
      <c r="D2432" s="3"/>
      <c r="E2432" s="256">
        <v>43889</v>
      </c>
      <c r="F2432" s="61">
        <v>2726325.45</v>
      </c>
      <c r="G2432" s="300">
        <v>2.4299999999999999E-2</v>
      </c>
      <c r="H2432" s="62">
        <v>5520.81</v>
      </c>
      <c r="I2432" s="276">
        <f t="shared" si="807"/>
        <v>2726325.45</v>
      </c>
      <c r="J2432" s="300">
        <v>2.4299999999999999E-2</v>
      </c>
      <c r="K2432" s="61">
        <f t="shared" si="808"/>
        <v>5520.8090362500006</v>
      </c>
      <c r="L2432" s="62">
        <f t="shared" si="796"/>
        <v>0</v>
      </c>
      <c r="M2432" t="s">
        <v>10</v>
      </c>
      <c r="O2432" s="3" t="str">
        <f t="shared" si="809"/>
        <v>E345</v>
      </c>
      <c r="P2432" s="4"/>
      <c r="Q2432" s="245">
        <f t="shared" si="801"/>
        <v>0</v>
      </c>
      <c r="S2432" s="243"/>
      <c r="T2432" s="243"/>
      <c r="V2432" s="243"/>
      <c r="W2432" s="243"/>
      <c r="Y2432" s="243"/>
    </row>
    <row r="2433" spans="1:25" outlineLevel="2" x14ac:dyDescent="0.25">
      <c r="A2433" s="3" t="s">
        <v>370</v>
      </c>
      <c r="B2433" s="3" t="str">
        <f t="shared" si="806"/>
        <v>E345 PRD Accessory, Frederickson-3</v>
      </c>
      <c r="C2433" s="3" t="s">
        <v>9</v>
      </c>
      <c r="D2433" s="3"/>
      <c r="E2433" s="256">
        <v>43921</v>
      </c>
      <c r="F2433" s="61">
        <v>2726325.45</v>
      </c>
      <c r="G2433" s="300">
        <v>2.4299999999999999E-2</v>
      </c>
      <c r="H2433" s="62">
        <v>5520.81</v>
      </c>
      <c r="I2433" s="276">
        <f t="shared" si="807"/>
        <v>2726325.45</v>
      </c>
      <c r="J2433" s="300">
        <v>2.4299999999999999E-2</v>
      </c>
      <c r="K2433" s="61">
        <f t="shared" si="808"/>
        <v>5520.8090362500006</v>
      </c>
      <c r="L2433" s="62">
        <f t="shared" si="796"/>
        <v>0</v>
      </c>
      <c r="M2433" t="s">
        <v>10</v>
      </c>
      <c r="O2433" s="3" t="str">
        <f t="shared" si="809"/>
        <v>E345</v>
      </c>
      <c r="P2433" s="4"/>
      <c r="Q2433" s="245">
        <f t="shared" si="801"/>
        <v>0</v>
      </c>
      <c r="S2433" s="243"/>
      <c r="T2433" s="243"/>
      <c r="V2433" s="243"/>
      <c r="W2433" s="243"/>
      <c r="Y2433" s="243"/>
    </row>
    <row r="2434" spans="1:25" outlineLevel="2" x14ac:dyDescent="0.25">
      <c r="A2434" s="3" t="s">
        <v>370</v>
      </c>
      <c r="B2434" s="3" t="str">
        <f t="shared" si="806"/>
        <v>E345 PRD Accessory, Frederickson-4</v>
      </c>
      <c r="C2434" s="3" t="s">
        <v>9</v>
      </c>
      <c r="D2434" s="3"/>
      <c r="E2434" s="256">
        <v>43951</v>
      </c>
      <c r="F2434" s="61">
        <v>2726325.45</v>
      </c>
      <c r="G2434" s="300">
        <v>2.4299999999999999E-2</v>
      </c>
      <c r="H2434" s="62">
        <v>5520.81</v>
      </c>
      <c r="I2434" s="276">
        <f t="shared" si="807"/>
        <v>2726325.45</v>
      </c>
      <c r="J2434" s="300">
        <v>2.4299999999999999E-2</v>
      </c>
      <c r="K2434" s="61">
        <f t="shared" si="808"/>
        <v>5520.8090362500006</v>
      </c>
      <c r="L2434" s="62">
        <f t="shared" si="796"/>
        <v>0</v>
      </c>
      <c r="M2434" t="s">
        <v>10</v>
      </c>
      <c r="O2434" s="3" t="str">
        <f t="shared" si="809"/>
        <v>E345</v>
      </c>
      <c r="P2434" s="4"/>
      <c r="Q2434" s="245">
        <f t="shared" si="801"/>
        <v>0</v>
      </c>
      <c r="S2434" s="243"/>
      <c r="T2434" s="243"/>
      <c r="V2434" s="243"/>
      <c r="W2434" s="243"/>
      <c r="Y2434" s="243"/>
    </row>
    <row r="2435" spans="1:25" outlineLevel="2" x14ac:dyDescent="0.25">
      <c r="A2435" s="3" t="s">
        <v>370</v>
      </c>
      <c r="B2435" s="3" t="str">
        <f t="shared" si="806"/>
        <v>E345 PRD Accessory, Frederickson-5</v>
      </c>
      <c r="C2435" s="3" t="s">
        <v>9</v>
      </c>
      <c r="D2435" s="3"/>
      <c r="E2435" s="256">
        <v>43982</v>
      </c>
      <c r="F2435" s="61">
        <v>2726325.45</v>
      </c>
      <c r="G2435" s="300">
        <v>2.4299999999999999E-2</v>
      </c>
      <c r="H2435" s="62">
        <v>5520.81</v>
      </c>
      <c r="I2435" s="276">
        <f t="shared" si="807"/>
        <v>2726325.45</v>
      </c>
      <c r="J2435" s="300">
        <v>2.4299999999999999E-2</v>
      </c>
      <c r="K2435" s="61">
        <f t="shared" si="808"/>
        <v>5520.8090362500006</v>
      </c>
      <c r="L2435" s="62">
        <f t="shared" si="796"/>
        <v>0</v>
      </c>
      <c r="M2435" t="s">
        <v>10</v>
      </c>
      <c r="O2435" s="3" t="str">
        <f t="shared" si="809"/>
        <v>E345</v>
      </c>
      <c r="P2435" s="4"/>
      <c r="Q2435" s="245">
        <f t="shared" si="801"/>
        <v>0</v>
      </c>
      <c r="S2435" s="243"/>
      <c r="T2435" s="243"/>
      <c r="V2435" s="243"/>
      <c r="W2435" s="243"/>
      <c r="Y2435" s="243"/>
    </row>
    <row r="2436" spans="1:25" outlineLevel="2" x14ac:dyDescent="0.25">
      <c r="A2436" s="3" t="s">
        <v>370</v>
      </c>
      <c r="B2436" s="3" t="str">
        <f t="shared" si="806"/>
        <v>E345 PRD Accessory, Frederickson-6</v>
      </c>
      <c r="C2436" s="3" t="s">
        <v>9</v>
      </c>
      <c r="D2436" s="3"/>
      <c r="E2436" s="256">
        <v>44012</v>
      </c>
      <c r="F2436" s="61">
        <v>2726325.45</v>
      </c>
      <c r="G2436" s="300">
        <v>2.4299999999999999E-2</v>
      </c>
      <c r="H2436" s="62">
        <v>5520.81</v>
      </c>
      <c r="I2436" s="276">
        <f t="shared" si="807"/>
        <v>2726325.45</v>
      </c>
      <c r="J2436" s="300">
        <v>2.4299999999999999E-2</v>
      </c>
      <c r="K2436" s="61">
        <f t="shared" si="808"/>
        <v>5520.8090362500006</v>
      </c>
      <c r="L2436" s="62">
        <f t="shared" si="796"/>
        <v>0</v>
      </c>
      <c r="M2436" t="s">
        <v>10</v>
      </c>
      <c r="O2436" s="3" t="str">
        <f t="shared" si="809"/>
        <v>E345</v>
      </c>
      <c r="P2436" s="4"/>
      <c r="Q2436" s="245">
        <f t="shared" si="801"/>
        <v>2726325.45</v>
      </c>
      <c r="S2436" s="243">
        <f>AVERAGE(F2425:F2436)-F2436</f>
        <v>33196.222499999683</v>
      </c>
      <c r="T2436" s="243">
        <f>AVERAGE(I2425:I2436)-I2436</f>
        <v>0</v>
      </c>
      <c r="V2436" s="243"/>
      <c r="W2436" s="243"/>
      <c r="Y2436" s="243"/>
    </row>
    <row r="2437" spans="1:25" ht="15.75" outlineLevel="1" thickBot="1" x14ac:dyDescent="0.3">
      <c r="A2437" s="5" t="s">
        <v>371</v>
      </c>
      <c r="C2437" s="14" t="s">
        <v>264</v>
      </c>
      <c r="E2437" s="255" t="s">
        <v>5</v>
      </c>
      <c r="F2437" s="8"/>
      <c r="G2437" s="299"/>
      <c r="H2437" s="264">
        <f>SUBTOTAL(9,H2425:H2436)</f>
        <v>-41147.530000000042</v>
      </c>
      <c r="I2437" s="275"/>
      <c r="J2437" s="299"/>
      <c r="K2437" s="25">
        <f>SUBTOTAL(9,K2425:K2436)</f>
        <v>66249.708435000008</v>
      </c>
      <c r="L2437" s="264">
        <f>SUBTOTAL(9,L2425:L2436)</f>
        <v>107397.25</v>
      </c>
      <c r="O2437" s="3" t="str">
        <f>LEFT(A2437,5)</f>
        <v xml:space="preserve">E345 </v>
      </c>
      <c r="P2437" s="4">
        <f>-L2437</f>
        <v>-107397.25</v>
      </c>
      <c r="Q2437" s="245">
        <f t="shared" si="801"/>
        <v>0</v>
      </c>
      <c r="S2437" s="243"/>
    </row>
    <row r="2438" spans="1:25" ht="15.75" outlineLevel="2" thickTop="1" x14ac:dyDescent="0.25">
      <c r="A2438" s="3" t="s">
        <v>372</v>
      </c>
      <c r="B2438" s="3" t="str">
        <f t="shared" ref="B2438:B2449" si="810">CONCATENATE(A2438,"-",MONTH(E2438))</f>
        <v>E345 PRD Accessory, Fredonia-7</v>
      </c>
      <c r="C2438" s="3" t="s">
        <v>9</v>
      </c>
      <c r="D2438" s="3"/>
      <c r="E2438" s="256">
        <v>43676</v>
      </c>
      <c r="F2438" s="61">
        <v>2059820.35</v>
      </c>
      <c r="G2438" s="300">
        <v>4.3000000000000003E-2</v>
      </c>
      <c r="H2438" s="62">
        <v>7381.02</v>
      </c>
      <c r="I2438" s="276">
        <f t="shared" ref="I2438:I2449" si="811">VLOOKUP(CONCATENATE(A2438,"-6"),$B$8:$F$2996,5,FALSE)</f>
        <v>2926516.65</v>
      </c>
      <c r="J2438" s="300">
        <v>4.3000000000000003E-2</v>
      </c>
      <c r="K2438" s="59">
        <f t="shared" ref="K2438:K2449" si="812">I2438*J2438/12</f>
        <v>10486.684662500002</v>
      </c>
      <c r="L2438" s="62">
        <f t="shared" si="796"/>
        <v>3105.66</v>
      </c>
      <c r="M2438" t="s">
        <v>10</v>
      </c>
      <c r="O2438" s="3" t="str">
        <f t="shared" ref="O2438:O2449" si="813">LEFT(A2438,4)</f>
        <v>E345</v>
      </c>
      <c r="P2438" s="4"/>
      <c r="Q2438" s="245">
        <f t="shared" si="801"/>
        <v>0</v>
      </c>
      <c r="S2438" s="243"/>
      <c r="T2438" s="243"/>
      <c r="V2438" s="243"/>
      <c r="W2438" s="243"/>
      <c r="Y2438" s="243"/>
    </row>
    <row r="2439" spans="1:25" outlineLevel="2" x14ac:dyDescent="0.25">
      <c r="A2439" s="3" t="s">
        <v>372</v>
      </c>
      <c r="B2439" s="3" t="str">
        <f t="shared" si="810"/>
        <v>E345 PRD Accessory, Fredonia-8</v>
      </c>
      <c r="C2439" s="3" t="s">
        <v>9</v>
      </c>
      <c r="D2439" s="3"/>
      <c r="E2439" s="256">
        <v>43708</v>
      </c>
      <c r="F2439" s="61">
        <v>2059820.35</v>
      </c>
      <c r="G2439" s="300">
        <v>4.3000000000000003E-2</v>
      </c>
      <c r="H2439" s="62">
        <v>7381.02</v>
      </c>
      <c r="I2439" s="276">
        <f t="shared" si="811"/>
        <v>2926516.65</v>
      </c>
      <c r="J2439" s="300">
        <v>4.3000000000000003E-2</v>
      </c>
      <c r="K2439" s="61">
        <f t="shared" si="812"/>
        <v>10486.684662500002</v>
      </c>
      <c r="L2439" s="62">
        <f t="shared" si="796"/>
        <v>3105.66</v>
      </c>
      <c r="M2439" t="s">
        <v>10</v>
      </c>
      <c r="O2439" s="3" t="str">
        <f t="shared" si="813"/>
        <v>E345</v>
      </c>
      <c r="P2439" s="4"/>
      <c r="Q2439" s="245">
        <f t="shared" si="801"/>
        <v>0</v>
      </c>
      <c r="S2439" s="243"/>
      <c r="T2439" s="243"/>
      <c r="V2439" s="243"/>
      <c r="W2439" s="243"/>
      <c r="Y2439" s="243"/>
    </row>
    <row r="2440" spans="1:25" outlineLevel="2" x14ac:dyDescent="0.25">
      <c r="A2440" s="3" t="s">
        <v>372</v>
      </c>
      <c r="B2440" s="3" t="str">
        <f t="shared" si="810"/>
        <v>E345 PRD Accessory, Fredonia-9</v>
      </c>
      <c r="C2440" s="3" t="s">
        <v>9</v>
      </c>
      <c r="D2440" s="3"/>
      <c r="E2440" s="256">
        <v>43738</v>
      </c>
      <c r="F2440" s="61">
        <v>2059820.35</v>
      </c>
      <c r="G2440" s="300">
        <v>4.3000000000000003E-2</v>
      </c>
      <c r="H2440" s="62">
        <v>7381.02</v>
      </c>
      <c r="I2440" s="276">
        <f t="shared" si="811"/>
        <v>2926516.65</v>
      </c>
      <c r="J2440" s="300">
        <v>4.3000000000000003E-2</v>
      </c>
      <c r="K2440" s="61">
        <f t="shared" si="812"/>
        <v>10486.684662500002</v>
      </c>
      <c r="L2440" s="62">
        <f t="shared" si="796"/>
        <v>3105.66</v>
      </c>
      <c r="M2440" t="s">
        <v>10</v>
      </c>
      <c r="O2440" s="3" t="str">
        <f t="shared" si="813"/>
        <v>E345</v>
      </c>
      <c r="P2440" s="4"/>
      <c r="Q2440" s="245">
        <f t="shared" si="801"/>
        <v>0</v>
      </c>
      <c r="S2440" s="243"/>
      <c r="T2440" s="243"/>
      <c r="V2440" s="243"/>
      <c r="W2440" s="243"/>
      <c r="Y2440" s="243"/>
    </row>
    <row r="2441" spans="1:25" outlineLevel="2" x14ac:dyDescent="0.25">
      <c r="A2441" s="3" t="s">
        <v>372</v>
      </c>
      <c r="B2441" s="3" t="str">
        <f t="shared" si="810"/>
        <v>E345 PRD Accessory, Fredonia-10</v>
      </c>
      <c r="C2441" s="3" t="s">
        <v>9</v>
      </c>
      <c r="D2441" s="3"/>
      <c r="E2441" s="256">
        <v>43769</v>
      </c>
      <c r="F2441" s="61">
        <v>2059820.35</v>
      </c>
      <c r="G2441" s="300">
        <v>4.3000000000000003E-2</v>
      </c>
      <c r="H2441" s="62">
        <v>7381.02</v>
      </c>
      <c r="I2441" s="276">
        <f t="shared" si="811"/>
        <v>2926516.65</v>
      </c>
      <c r="J2441" s="300">
        <v>4.3000000000000003E-2</v>
      </c>
      <c r="K2441" s="61">
        <f t="shared" si="812"/>
        <v>10486.684662500002</v>
      </c>
      <c r="L2441" s="62">
        <f t="shared" si="796"/>
        <v>3105.66</v>
      </c>
      <c r="M2441" t="s">
        <v>10</v>
      </c>
      <c r="O2441" s="3" t="str">
        <f t="shared" si="813"/>
        <v>E345</v>
      </c>
      <c r="P2441" s="4"/>
      <c r="Q2441" s="245">
        <f t="shared" si="801"/>
        <v>0</v>
      </c>
      <c r="S2441" s="243"/>
      <c r="T2441" s="243"/>
      <c r="V2441" s="243"/>
      <c r="W2441" s="243"/>
      <c r="Y2441" s="243"/>
    </row>
    <row r="2442" spans="1:25" outlineLevel="2" x14ac:dyDescent="0.25">
      <c r="A2442" s="3" t="s">
        <v>372</v>
      </c>
      <c r="B2442" s="3" t="str">
        <f t="shared" si="810"/>
        <v>E345 PRD Accessory, Fredonia-11</v>
      </c>
      <c r="C2442" s="3" t="s">
        <v>9</v>
      </c>
      <c r="D2442" s="3"/>
      <c r="E2442" s="256">
        <v>43799</v>
      </c>
      <c r="F2442" s="61">
        <v>2059820.35</v>
      </c>
      <c r="G2442" s="300">
        <v>4.3000000000000003E-2</v>
      </c>
      <c r="H2442" s="62">
        <v>7381.02</v>
      </c>
      <c r="I2442" s="276">
        <f t="shared" si="811"/>
        <v>2926516.65</v>
      </c>
      <c r="J2442" s="300">
        <v>4.3000000000000003E-2</v>
      </c>
      <c r="K2442" s="61">
        <f t="shared" si="812"/>
        <v>10486.684662500002</v>
      </c>
      <c r="L2442" s="62">
        <f t="shared" si="796"/>
        <v>3105.66</v>
      </c>
      <c r="M2442" t="s">
        <v>10</v>
      </c>
      <c r="O2442" s="3" t="str">
        <f t="shared" si="813"/>
        <v>E345</v>
      </c>
      <c r="P2442" s="4"/>
      <c r="Q2442" s="245">
        <f t="shared" si="801"/>
        <v>0</v>
      </c>
      <c r="S2442" s="243"/>
      <c r="T2442" s="243"/>
      <c r="V2442" s="243"/>
      <c r="W2442" s="243"/>
      <c r="Y2442" s="243"/>
    </row>
    <row r="2443" spans="1:25" outlineLevel="2" x14ac:dyDescent="0.25">
      <c r="A2443" s="3" t="s">
        <v>372</v>
      </c>
      <c r="B2443" s="3" t="str">
        <f t="shared" si="810"/>
        <v>E345 PRD Accessory, Fredonia-12</v>
      </c>
      <c r="C2443" s="3" t="s">
        <v>9</v>
      </c>
      <c r="D2443" s="3"/>
      <c r="E2443" s="256">
        <v>43830</v>
      </c>
      <c r="F2443" s="61">
        <v>2059820.35</v>
      </c>
      <c r="G2443" s="300">
        <v>4.3000000000000003E-2</v>
      </c>
      <c r="H2443" s="62">
        <v>7381.02</v>
      </c>
      <c r="I2443" s="276">
        <f t="shared" si="811"/>
        <v>2926516.65</v>
      </c>
      <c r="J2443" s="300">
        <v>4.3000000000000003E-2</v>
      </c>
      <c r="K2443" s="61">
        <f t="shared" si="812"/>
        <v>10486.684662500002</v>
      </c>
      <c r="L2443" s="62">
        <f t="shared" si="796"/>
        <v>3105.66</v>
      </c>
      <c r="M2443" t="s">
        <v>10</v>
      </c>
      <c r="O2443" s="3" t="str">
        <f t="shared" si="813"/>
        <v>E345</v>
      </c>
      <c r="P2443" s="4"/>
      <c r="Q2443" s="245">
        <f t="shared" si="801"/>
        <v>0</v>
      </c>
      <c r="S2443" s="243"/>
      <c r="T2443" s="243"/>
      <c r="V2443" s="243"/>
      <c r="W2443" s="243"/>
      <c r="Y2443" s="243"/>
    </row>
    <row r="2444" spans="1:25" outlineLevel="2" x14ac:dyDescent="0.25">
      <c r="A2444" s="3" t="s">
        <v>372</v>
      </c>
      <c r="B2444" s="3" t="str">
        <f t="shared" si="810"/>
        <v>E345 PRD Accessory, Fredonia-1</v>
      </c>
      <c r="C2444" s="3" t="s">
        <v>9</v>
      </c>
      <c r="D2444" s="3"/>
      <c r="E2444" s="256">
        <v>43861</v>
      </c>
      <c r="F2444" s="61">
        <v>2059820.35</v>
      </c>
      <c r="G2444" s="300">
        <v>4.3000000000000003E-2</v>
      </c>
      <c r="H2444" s="62">
        <v>7381.02</v>
      </c>
      <c r="I2444" s="276">
        <f t="shared" si="811"/>
        <v>2926516.65</v>
      </c>
      <c r="J2444" s="300">
        <v>4.3000000000000003E-2</v>
      </c>
      <c r="K2444" s="61">
        <f t="shared" si="812"/>
        <v>10486.684662500002</v>
      </c>
      <c r="L2444" s="62">
        <f t="shared" si="796"/>
        <v>3105.66</v>
      </c>
      <c r="M2444" t="s">
        <v>10</v>
      </c>
      <c r="O2444" s="3" t="str">
        <f t="shared" si="813"/>
        <v>E345</v>
      </c>
      <c r="P2444" s="4"/>
      <c r="Q2444" s="245">
        <f t="shared" si="801"/>
        <v>0</v>
      </c>
      <c r="S2444" s="243"/>
      <c r="T2444" s="243"/>
      <c r="V2444" s="243"/>
      <c r="W2444" s="243"/>
      <c r="Y2444" s="243"/>
    </row>
    <row r="2445" spans="1:25" outlineLevel="2" x14ac:dyDescent="0.25">
      <c r="A2445" s="3" t="s">
        <v>372</v>
      </c>
      <c r="B2445" s="3" t="str">
        <f t="shared" si="810"/>
        <v>E345 PRD Accessory, Fredonia-2</v>
      </c>
      <c r="C2445" s="3" t="s">
        <v>9</v>
      </c>
      <c r="D2445" s="3"/>
      <c r="E2445" s="256">
        <v>43889</v>
      </c>
      <c r="F2445" s="61">
        <v>2059820.35</v>
      </c>
      <c r="G2445" s="300">
        <v>4.3000000000000003E-2</v>
      </c>
      <c r="H2445" s="62">
        <v>7381.02</v>
      </c>
      <c r="I2445" s="276">
        <f t="shared" si="811"/>
        <v>2926516.65</v>
      </c>
      <c r="J2445" s="300">
        <v>4.3000000000000003E-2</v>
      </c>
      <c r="K2445" s="61">
        <f t="shared" si="812"/>
        <v>10486.684662500002</v>
      </c>
      <c r="L2445" s="62">
        <f t="shared" si="796"/>
        <v>3105.66</v>
      </c>
      <c r="M2445" t="s">
        <v>10</v>
      </c>
      <c r="O2445" s="3" t="str">
        <f t="shared" si="813"/>
        <v>E345</v>
      </c>
      <c r="P2445" s="4"/>
      <c r="Q2445" s="245">
        <f t="shared" si="801"/>
        <v>0</v>
      </c>
      <c r="S2445" s="243"/>
      <c r="T2445" s="243"/>
      <c r="V2445" s="243"/>
      <c r="W2445" s="243"/>
      <c r="Y2445" s="243"/>
    </row>
    <row r="2446" spans="1:25" outlineLevel="2" x14ac:dyDescent="0.25">
      <c r="A2446" s="3" t="s">
        <v>372</v>
      </c>
      <c r="B2446" s="3" t="str">
        <f t="shared" si="810"/>
        <v>E345 PRD Accessory, Fredonia-3</v>
      </c>
      <c r="C2446" s="3" t="s">
        <v>9</v>
      </c>
      <c r="D2446" s="3"/>
      <c r="E2446" s="256">
        <v>43921</v>
      </c>
      <c r="F2446" s="61">
        <v>2059820.35</v>
      </c>
      <c r="G2446" s="300">
        <v>4.3000000000000003E-2</v>
      </c>
      <c r="H2446" s="62">
        <v>7381.02</v>
      </c>
      <c r="I2446" s="276">
        <f t="shared" si="811"/>
        <v>2926516.65</v>
      </c>
      <c r="J2446" s="300">
        <v>4.3000000000000003E-2</v>
      </c>
      <c r="K2446" s="61">
        <f t="shared" si="812"/>
        <v>10486.684662500002</v>
      </c>
      <c r="L2446" s="62">
        <f t="shared" si="796"/>
        <v>3105.66</v>
      </c>
      <c r="M2446" t="s">
        <v>10</v>
      </c>
      <c r="O2446" s="3" t="str">
        <f t="shared" si="813"/>
        <v>E345</v>
      </c>
      <c r="P2446" s="4"/>
      <c r="Q2446" s="245">
        <f t="shared" si="801"/>
        <v>0</v>
      </c>
      <c r="S2446" s="243"/>
      <c r="T2446" s="243"/>
      <c r="V2446" s="243"/>
      <c r="W2446" s="243"/>
      <c r="Y2446" s="243"/>
    </row>
    <row r="2447" spans="1:25" outlineLevel="2" x14ac:dyDescent="0.25">
      <c r="A2447" s="3" t="s">
        <v>372</v>
      </c>
      <c r="B2447" s="3" t="str">
        <f t="shared" si="810"/>
        <v>E345 PRD Accessory, Fredonia-4</v>
      </c>
      <c r="C2447" s="3" t="s">
        <v>9</v>
      </c>
      <c r="D2447" s="3"/>
      <c r="E2447" s="256">
        <v>43951</v>
      </c>
      <c r="F2447" s="61">
        <v>2926516.65</v>
      </c>
      <c r="G2447" s="300">
        <v>4.3000000000000003E-2</v>
      </c>
      <c r="H2447" s="62">
        <v>8933.86</v>
      </c>
      <c r="I2447" s="276">
        <f t="shared" si="811"/>
        <v>2926516.65</v>
      </c>
      <c r="J2447" s="300">
        <v>4.3000000000000003E-2</v>
      </c>
      <c r="K2447" s="61">
        <f t="shared" si="812"/>
        <v>10486.684662500002</v>
      </c>
      <c r="L2447" s="62">
        <f t="shared" si="796"/>
        <v>1552.82</v>
      </c>
      <c r="M2447" t="s">
        <v>10</v>
      </c>
      <c r="O2447" s="3" t="str">
        <f t="shared" si="813"/>
        <v>E345</v>
      </c>
      <c r="P2447" s="4"/>
      <c r="Q2447" s="245">
        <f t="shared" si="801"/>
        <v>0</v>
      </c>
      <c r="S2447" s="243"/>
      <c r="T2447" s="243"/>
      <c r="V2447" s="243"/>
      <c r="W2447" s="243"/>
      <c r="Y2447" s="243"/>
    </row>
    <row r="2448" spans="1:25" outlineLevel="2" x14ac:dyDescent="0.25">
      <c r="A2448" s="3" t="s">
        <v>372</v>
      </c>
      <c r="B2448" s="3" t="str">
        <f t="shared" si="810"/>
        <v>E345 PRD Accessory, Fredonia-5</v>
      </c>
      <c r="C2448" s="3" t="s">
        <v>9</v>
      </c>
      <c r="D2448" s="3"/>
      <c r="E2448" s="256">
        <v>43982</v>
      </c>
      <c r="F2448" s="61">
        <v>2926516.65</v>
      </c>
      <c r="G2448" s="300">
        <v>4.3000000000000003E-2</v>
      </c>
      <c r="H2448" s="62">
        <v>10486.68</v>
      </c>
      <c r="I2448" s="276">
        <f t="shared" si="811"/>
        <v>2926516.65</v>
      </c>
      <c r="J2448" s="300">
        <v>4.3000000000000003E-2</v>
      </c>
      <c r="K2448" s="61">
        <f t="shared" si="812"/>
        <v>10486.684662500002</v>
      </c>
      <c r="L2448" s="62">
        <f t="shared" si="796"/>
        <v>0</v>
      </c>
      <c r="M2448" t="s">
        <v>10</v>
      </c>
      <c r="O2448" s="3" t="str">
        <f t="shared" si="813"/>
        <v>E345</v>
      </c>
      <c r="P2448" s="4"/>
      <c r="Q2448" s="245">
        <f t="shared" si="801"/>
        <v>0</v>
      </c>
      <c r="S2448" s="243"/>
      <c r="T2448" s="243"/>
      <c r="V2448" s="243"/>
      <c r="W2448" s="243"/>
      <c r="Y2448" s="243"/>
    </row>
    <row r="2449" spans="1:25" outlineLevel="2" x14ac:dyDescent="0.25">
      <c r="A2449" s="3" t="s">
        <v>372</v>
      </c>
      <c r="B2449" s="3" t="str">
        <f t="shared" si="810"/>
        <v>E345 PRD Accessory, Fredonia-6</v>
      </c>
      <c r="C2449" s="3" t="s">
        <v>9</v>
      </c>
      <c r="D2449" s="3"/>
      <c r="E2449" s="256">
        <v>44012</v>
      </c>
      <c r="F2449" s="61">
        <v>2926516.65</v>
      </c>
      <c r="G2449" s="300">
        <v>4.3000000000000003E-2</v>
      </c>
      <c r="H2449" s="62">
        <v>10486.68</v>
      </c>
      <c r="I2449" s="276">
        <f t="shared" si="811"/>
        <v>2926516.65</v>
      </c>
      <c r="J2449" s="300">
        <v>4.3000000000000003E-2</v>
      </c>
      <c r="K2449" s="61">
        <f t="shared" si="812"/>
        <v>10486.684662500002</v>
      </c>
      <c r="L2449" s="62">
        <f t="shared" si="796"/>
        <v>0</v>
      </c>
      <c r="M2449" t="s">
        <v>10</v>
      </c>
      <c r="O2449" s="3" t="str">
        <f t="shared" si="813"/>
        <v>E345</v>
      </c>
      <c r="P2449" s="4"/>
      <c r="Q2449" s="245">
        <f t="shared" si="801"/>
        <v>2926516.65</v>
      </c>
      <c r="S2449" s="243">
        <f>AVERAGE(F2438:F2449)-F2449</f>
        <v>-650022.22500000056</v>
      </c>
      <c r="T2449" s="243">
        <f>AVERAGE(I2438:I2449)-I2449</f>
        <v>0</v>
      </c>
      <c r="V2449" s="243"/>
      <c r="W2449" s="243"/>
      <c r="Y2449" s="243"/>
    </row>
    <row r="2450" spans="1:25" ht="15.75" outlineLevel="1" thickBot="1" x14ac:dyDescent="0.3">
      <c r="A2450" s="5" t="s">
        <v>373</v>
      </c>
      <c r="C2450" s="14" t="s">
        <v>264</v>
      </c>
      <c r="E2450" s="255" t="s">
        <v>5</v>
      </c>
      <c r="F2450" s="8"/>
      <c r="G2450" s="299"/>
      <c r="H2450" s="264">
        <f>SUBTOTAL(9,H2438:H2449)</f>
        <v>96336.400000000023</v>
      </c>
      <c r="I2450" s="275"/>
      <c r="J2450" s="299"/>
      <c r="K2450" s="25">
        <f>SUBTOTAL(9,K2438:K2449)</f>
        <v>125840.21595000003</v>
      </c>
      <c r="L2450" s="264">
        <f>SUBTOTAL(9,L2438:L2449)</f>
        <v>29503.759999999998</v>
      </c>
      <c r="O2450" s="3" t="str">
        <f>LEFT(A2450,5)</f>
        <v xml:space="preserve">E345 </v>
      </c>
      <c r="P2450" s="4">
        <f>-L2450</f>
        <v>-29503.759999999998</v>
      </c>
      <c r="Q2450" s="245">
        <f t="shared" si="801"/>
        <v>0</v>
      </c>
      <c r="S2450" s="243"/>
    </row>
    <row r="2451" spans="1:25" ht="15.75" outlineLevel="2" thickTop="1" x14ac:dyDescent="0.25">
      <c r="A2451" s="3" t="s">
        <v>374</v>
      </c>
      <c r="B2451" s="3" t="str">
        <f t="shared" ref="B2451:B2462" si="814">CONCATENATE(A2451,"-",MONTH(E2451))</f>
        <v>E345 PRD Accessory, Fredonia 3&amp;4 OP-7</v>
      </c>
      <c r="C2451" s="3" t="s">
        <v>9</v>
      </c>
      <c r="D2451" s="3"/>
      <c r="E2451" s="256">
        <v>43676</v>
      </c>
      <c r="F2451" s="61">
        <v>5311428.26</v>
      </c>
      <c r="G2451" s="300">
        <v>4.3000000000000003E-2</v>
      </c>
      <c r="H2451" s="62">
        <v>19032.620000000003</v>
      </c>
      <c r="I2451" s="276">
        <f t="shared" ref="I2451:I2462" si="815">VLOOKUP(CONCATENATE(A2451,"-6"),$B$8:$F$2996,5,FALSE)</f>
        <v>5311428.26</v>
      </c>
      <c r="J2451" s="300">
        <v>4.3000000000000003E-2</v>
      </c>
      <c r="K2451" s="59">
        <f t="shared" ref="K2451:K2462" si="816">I2451*J2451/12</f>
        <v>19032.617931666668</v>
      </c>
      <c r="L2451" s="62">
        <f t="shared" si="796"/>
        <v>0</v>
      </c>
      <c r="M2451" t="s">
        <v>10</v>
      </c>
      <c r="O2451" s="3" t="str">
        <f t="shared" ref="O2451:O2462" si="817">LEFT(A2451,4)</f>
        <v>E345</v>
      </c>
      <c r="P2451" s="4"/>
      <c r="Q2451" s="245">
        <f t="shared" si="801"/>
        <v>0</v>
      </c>
      <c r="S2451" s="243"/>
      <c r="T2451" s="243"/>
      <c r="V2451" s="243"/>
      <c r="W2451" s="243"/>
      <c r="Y2451" s="243"/>
    </row>
    <row r="2452" spans="1:25" outlineLevel="2" x14ac:dyDescent="0.25">
      <c r="A2452" s="3" t="s">
        <v>374</v>
      </c>
      <c r="B2452" s="3" t="str">
        <f t="shared" si="814"/>
        <v>E345 PRD Accessory, Fredonia 3&amp;4 OP-8</v>
      </c>
      <c r="C2452" s="3" t="s">
        <v>9</v>
      </c>
      <c r="D2452" s="3"/>
      <c r="E2452" s="256">
        <v>43708</v>
      </c>
      <c r="F2452" s="61">
        <v>5311428.26</v>
      </c>
      <c r="G2452" s="300">
        <v>4.3000000000000003E-2</v>
      </c>
      <c r="H2452" s="62">
        <v>19032.620000000003</v>
      </c>
      <c r="I2452" s="276">
        <f t="shared" si="815"/>
        <v>5311428.26</v>
      </c>
      <c r="J2452" s="300">
        <v>4.3000000000000003E-2</v>
      </c>
      <c r="K2452" s="61">
        <f t="shared" si="816"/>
        <v>19032.617931666668</v>
      </c>
      <c r="L2452" s="62">
        <f t="shared" ref="L2452:L2514" si="818">ROUND(K2452-H2452,2)</f>
        <v>0</v>
      </c>
      <c r="M2452" t="s">
        <v>10</v>
      </c>
      <c r="O2452" s="3" t="str">
        <f t="shared" si="817"/>
        <v>E345</v>
      </c>
      <c r="P2452" s="4"/>
      <c r="Q2452" s="245">
        <f t="shared" si="801"/>
        <v>0</v>
      </c>
      <c r="S2452" s="243"/>
      <c r="T2452" s="243"/>
      <c r="V2452" s="243"/>
      <c r="W2452" s="243"/>
      <c r="Y2452" s="243"/>
    </row>
    <row r="2453" spans="1:25" outlineLevel="2" x14ac:dyDescent="0.25">
      <c r="A2453" s="3" t="s">
        <v>374</v>
      </c>
      <c r="B2453" s="3" t="str">
        <f t="shared" si="814"/>
        <v>E345 PRD Accessory, Fredonia 3&amp;4 OP-9</v>
      </c>
      <c r="C2453" s="3" t="s">
        <v>9</v>
      </c>
      <c r="D2453" s="3"/>
      <c r="E2453" s="256">
        <v>43738</v>
      </c>
      <c r="F2453" s="61">
        <v>5311428.26</v>
      </c>
      <c r="G2453" s="300">
        <v>4.3000000000000003E-2</v>
      </c>
      <c r="H2453" s="62">
        <v>19032.620000000003</v>
      </c>
      <c r="I2453" s="276">
        <f t="shared" si="815"/>
        <v>5311428.26</v>
      </c>
      <c r="J2453" s="300">
        <v>4.3000000000000003E-2</v>
      </c>
      <c r="K2453" s="61">
        <f t="shared" si="816"/>
        <v>19032.617931666668</v>
      </c>
      <c r="L2453" s="62">
        <f t="shared" si="818"/>
        <v>0</v>
      </c>
      <c r="M2453" t="s">
        <v>10</v>
      </c>
      <c r="O2453" s="3" t="str">
        <f t="shared" si="817"/>
        <v>E345</v>
      </c>
      <c r="P2453" s="4"/>
      <c r="Q2453" s="245">
        <f t="shared" si="801"/>
        <v>0</v>
      </c>
      <c r="S2453" s="243"/>
      <c r="T2453" s="243"/>
      <c r="V2453" s="243"/>
      <c r="W2453" s="243"/>
      <c r="Y2453" s="243"/>
    </row>
    <row r="2454" spans="1:25" outlineLevel="2" x14ac:dyDescent="0.25">
      <c r="A2454" s="3" t="s">
        <v>374</v>
      </c>
      <c r="B2454" s="3" t="str">
        <f t="shared" si="814"/>
        <v>E345 PRD Accessory, Fredonia 3&amp;4 OP-10</v>
      </c>
      <c r="C2454" s="3" t="s">
        <v>9</v>
      </c>
      <c r="D2454" s="3"/>
      <c r="E2454" s="256">
        <v>43769</v>
      </c>
      <c r="F2454" s="61">
        <v>5311428.26</v>
      </c>
      <c r="G2454" s="300">
        <v>4.3000000000000003E-2</v>
      </c>
      <c r="H2454" s="62">
        <v>19032.620000000003</v>
      </c>
      <c r="I2454" s="276">
        <f t="shared" si="815"/>
        <v>5311428.26</v>
      </c>
      <c r="J2454" s="300">
        <v>4.3000000000000003E-2</v>
      </c>
      <c r="K2454" s="61">
        <f t="shared" si="816"/>
        <v>19032.617931666668</v>
      </c>
      <c r="L2454" s="62">
        <f t="shared" si="818"/>
        <v>0</v>
      </c>
      <c r="M2454" t="s">
        <v>10</v>
      </c>
      <c r="O2454" s="3" t="str">
        <f t="shared" si="817"/>
        <v>E345</v>
      </c>
      <c r="P2454" s="4"/>
      <c r="Q2454" s="245">
        <f t="shared" si="801"/>
        <v>0</v>
      </c>
      <c r="S2454" s="243"/>
      <c r="T2454" s="243"/>
      <c r="V2454" s="243"/>
      <c r="W2454" s="243"/>
      <c r="Y2454" s="243"/>
    </row>
    <row r="2455" spans="1:25" outlineLevel="2" x14ac:dyDescent="0.25">
      <c r="A2455" s="3" t="s">
        <v>374</v>
      </c>
      <c r="B2455" s="3" t="str">
        <f t="shared" si="814"/>
        <v>E345 PRD Accessory, Fredonia 3&amp;4 OP-11</v>
      </c>
      <c r="C2455" s="3" t="s">
        <v>9</v>
      </c>
      <c r="D2455" s="3"/>
      <c r="E2455" s="256">
        <v>43799</v>
      </c>
      <c r="F2455" s="61">
        <v>5311428.26</v>
      </c>
      <c r="G2455" s="300">
        <v>4.3000000000000003E-2</v>
      </c>
      <c r="H2455" s="62">
        <v>19032.620000000003</v>
      </c>
      <c r="I2455" s="276">
        <f t="shared" si="815"/>
        <v>5311428.26</v>
      </c>
      <c r="J2455" s="300">
        <v>4.3000000000000003E-2</v>
      </c>
      <c r="K2455" s="61">
        <f t="shared" si="816"/>
        <v>19032.617931666668</v>
      </c>
      <c r="L2455" s="62">
        <f t="shared" si="818"/>
        <v>0</v>
      </c>
      <c r="M2455" t="s">
        <v>10</v>
      </c>
      <c r="O2455" s="3" t="str">
        <f t="shared" si="817"/>
        <v>E345</v>
      </c>
      <c r="P2455" s="4"/>
      <c r="Q2455" s="245">
        <f t="shared" si="801"/>
        <v>0</v>
      </c>
      <c r="S2455" s="243"/>
      <c r="T2455" s="243"/>
      <c r="V2455" s="243"/>
      <c r="W2455" s="243"/>
      <c r="Y2455" s="243"/>
    </row>
    <row r="2456" spans="1:25" outlineLevel="2" x14ac:dyDescent="0.25">
      <c r="A2456" s="3" t="s">
        <v>374</v>
      </c>
      <c r="B2456" s="3" t="str">
        <f t="shared" si="814"/>
        <v>E345 PRD Accessory, Fredonia 3&amp;4 OP-12</v>
      </c>
      <c r="C2456" s="3" t="s">
        <v>9</v>
      </c>
      <c r="D2456" s="3"/>
      <c r="E2456" s="256">
        <v>43830</v>
      </c>
      <c r="F2456" s="61">
        <v>5311428.26</v>
      </c>
      <c r="G2456" s="300">
        <v>4.3000000000000003E-2</v>
      </c>
      <c r="H2456" s="62">
        <v>19032.620000000003</v>
      </c>
      <c r="I2456" s="276">
        <f t="shared" si="815"/>
        <v>5311428.26</v>
      </c>
      <c r="J2456" s="300">
        <v>4.3000000000000003E-2</v>
      </c>
      <c r="K2456" s="61">
        <f t="shared" si="816"/>
        <v>19032.617931666668</v>
      </c>
      <c r="L2456" s="62">
        <f t="shared" si="818"/>
        <v>0</v>
      </c>
      <c r="M2456" t="s">
        <v>10</v>
      </c>
      <c r="O2456" s="3" t="str">
        <f t="shared" si="817"/>
        <v>E345</v>
      </c>
      <c r="P2456" s="4"/>
      <c r="Q2456" s="245">
        <f t="shared" si="801"/>
        <v>0</v>
      </c>
      <c r="S2456" s="243"/>
      <c r="T2456" s="243"/>
      <c r="V2456" s="243"/>
      <c r="W2456" s="243"/>
      <c r="Y2456" s="243"/>
    </row>
    <row r="2457" spans="1:25" outlineLevel="2" x14ac:dyDescent="0.25">
      <c r="A2457" s="3" t="s">
        <v>374</v>
      </c>
      <c r="B2457" s="3" t="str">
        <f t="shared" si="814"/>
        <v>E345 PRD Accessory, Fredonia 3&amp;4 OP-1</v>
      </c>
      <c r="C2457" s="3" t="s">
        <v>9</v>
      </c>
      <c r="D2457" s="3"/>
      <c r="E2457" s="256">
        <v>43861</v>
      </c>
      <c r="F2457" s="61">
        <v>5311428.26</v>
      </c>
      <c r="G2457" s="300">
        <v>4.3000000000000003E-2</v>
      </c>
      <c r="H2457" s="62">
        <v>19032.620000000003</v>
      </c>
      <c r="I2457" s="276">
        <f t="shared" si="815"/>
        <v>5311428.26</v>
      </c>
      <c r="J2457" s="300">
        <v>4.3000000000000003E-2</v>
      </c>
      <c r="K2457" s="61">
        <f t="shared" si="816"/>
        <v>19032.617931666668</v>
      </c>
      <c r="L2457" s="62">
        <f t="shared" si="818"/>
        <v>0</v>
      </c>
      <c r="M2457" t="s">
        <v>10</v>
      </c>
      <c r="O2457" s="3" t="str">
        <f t="shared" si="817"/>
        <v>E345</v>
      </c>
      <c r="P2457" s="4"/>
      <c r="Q2457" s="245">
        <f t="shared" si="801"/>
        <v>0</v>
      </c>
      <c r="S2457" s="243"/>
      <c r="T2457" s="243"/>
      <c r="V2457" s="243"/>
      <c r="W2457" s="243"/>
      <c r="Y2457" s="243"/>
    </row>
    <row r="2458" spans="1:25" outlineLevel="2" x14ac:dyDescent="0.25">
      <c r="A2458" s="3" t="s">
        <v>374</v>
      </c>
      <c r="B2458" s="3" t="str">
        <f t="shared" si="814"/>
        <v>E345 PRD Accessory, Fredonia 3&amp;4 OP-2</v>
      </c>
      <c r="C2458" s="3" t="s">
        <v>9</v>
      </c>
      <c r="D2458" s="3"/>
      <c r="E2458" s="256">
        <v>43889</v>
      </c>
      <c r="F2458" s="61">
        <v>5311428.26</v>
      </c>
      <c r="G2458" s="300">
        <v>4.3000000000000003E-2</v>
      </c>
      <c r="H2458" s="62">
        <v>19032.620000000003</v>
      </c>
      <c r="I2458" s="276">
        <f t="shared" si="815"/>
        <v>5311428.26</v>
      </c>
      <c r="J2458" s="300">
        <v>4.3000000000000003E-2</v>
      </c>
      <c r="K2458" s="61">
        <f t="shared" si="816"/>
        <v>19032.617931666668</v>
      </c>
      <c r="L2458" s="62">
        <f t="shared" si="818"/>
        <v>0</v>
      </c>
      <c r="M2458" t="s">
        <v>10</v>
      </c>
      <c r="O2458" s="3" t="str">
        <f t="shared" si="817"/>
        <v>E345</v>
      </c>
      <c r="P2458" s="4"/>
      <c r="Q2458" s="245">
        <f t="shared" si="801"/>
        <v>0</v>
      </c>
      <c r="S2458" s="243"/>
      <c r="T2458" s="243"/>
      <c r="V2458" s="243"/>
      <c r="W2458" s="243"/>
      <c r="Y2458" s="243"/>
    </row>
    <row r="2459" spans="1:25" outlineLevel="2" x14ac:dyDescent="0.25">
      <c r="A2459" s="3" t="s">
        <v>374</v>
      </c>
      <c r="B2459" s="3" t="str">
        <f t="shared" si="814"/>
        <v>E345 PRD Accessory, Fredonia 3&amp;4 OP-3</v>
      </c>
      <c r="C2459" s="3" t="s">
        <v>9</v>
      </c>
      <c r="D2459" s="3"/>
      <c r="E2459" s="256">
        <v>43921</v>
      </c>
      <c r="F2459" s="61">
        <v>5311428.26</v>
      </c>
      <c r="G2459" s="300">
        <v>4.3000000000000003E-2</v>
      </c>
      <c r="H2459" s="62">
        <v>19032.620000000003</v>
      </c>
      <c r="I2459" s="276">
        <f t="shared" si="815"/>
        <v>5311428.26</v>
      </c>
      <c r="J2459" s="300">
        <v>4.3000000000000003E-2</v>
      </c>
      <c r="K2459" s="61">
        <f t="shared" si="816"/>
        <v>19032.617931666668</v>
      </c>
      <c r="L2459" s="62">
        <f t="shared" si="818"/>
        <v>0</v>
      </c>
      <c r="M2459" t="s">
        <v>10</v>
      </c>
      <c r="O2459" s="3" t="str">
        <f t="shared" si="817"/>
        <v>E345</v>
      </c>
      <c r="P2459" s="4"/>
      <c r="Q2459" s="245">
        <f t="shared" si="801"/>
        <v>0</v>
      </c>
      <c r="S2459" s="243"/>
      <c r="T2459" s="243"/>
      <c r="V2459" s="243"/>
      <c r="W2459" s="243"/>
      <c r="Y2459" s="243"/>
    </row>
    <row r="2460" spans="1:25" outlineLevel="2" x14ac:dyDescent="0.25">
      <c r="A2460" s="3" t="s">
        <v>374</v>
      </c>
      <c r="B2460" s="3" t="str">
        <f t="shared" si="814"/>
        <v>E345 PRD Accessory, Fredonia 3&amp;4 OP-4</v>
      </c>
      <c r="C2460" s="3" t="s">
        <v>9</v>
      </c>
      <c r="D2460" s="3"/>
      <c r="E2460" s="256">
        <v>43951</v>
      </c>
      <c r="F2460" s="61">
        <v>5311428.26</v>
      </c>
      <c r="G2460" s="300">
        <v>4.3000000000000003E-2</v>
      </c>
      <c r="H2460" s="62">
        <v>19032.620000000003</v>
      </c>
      <c r="I2460" s="276">
        <f t="shared" si="815"/>
        <v>5311428.26</v>
      </c>
      <c r="J2460" s="300">
        <v>4.3000000000000003E-2</v>
      </c>
      <c r="K2460" s="61">
        <f t="shared" si="816"/>
        <v>19032.617931666668</v>
      </c>
      <c r="L2460" s="62">
        <f t="shared" si="818"/>
        <v>0</v>
      </c>
      <c r="M2460" t="s">
        <v>10</v>
      </c>
      <c r="O2460" s="3" t="str">
        <f t="shared" si="817"/>
        <v>E345</v>
      </c>
      <c r="P2460" s="4"/>
      <c r="Q2460" s="245">
        <f t="shared" si="801"/>
        <v>0</v>
      </c>
      <c r="S2460" s="243"/>
      <c r="T2460" s="243"/>
      <c r="V2460" s="243"/>
      <c r="W2460" s="243"/>
      <c r="Y2460" s="243"/>
    </row>
    <row r="2461" spans="1:25" outlineLevel="2" x14ac:dyDescent="0.25">
      <c r="A2461" s="3" t="s">
        <v>374</v>
      </c>
      <c r="B2461" s="3" t="str">
        <f t="shared" si="814"/>
        <v>E345 PRD Accessory, Fredonia 3&amp;4 OP-5</v>
      </c>
      <c r="C2461" s="3" t="s">
        <v>9</v>
      </c>
      <c r="D2461" s="3"/>
      <c r="E2461" s="256">
        <v>43982</v>
      </c>
      <c r="F2461" s="61">
        <v>5311428.26</v>
      </c>
      <c r="G2461" s="300">
        <v>4.3000000000000003E-2</v>
      </c>
      <c r="H2461" s="62">
        <v>19032.620000000003</v>
      </c>
      <c r="I2461" s="276">
        <f t="shared" si="815"/>
        <v>5311428.26</v>
      </c>
      <c r="J2461" s="300">
        <v>4.3000000000000003E-2</v>
      </c>
      <c r="K2461" s="61">
        <f t="shared" si="816"/>
        <v>19032.617931666668</v>
      </c>
      <c r="L2461" s="62">
        <f t="shared" si="818"/>
        <v>0</v>
      </c>
      <c r="M2461" t="s">
        <v>10</v>
      </c>
      <c r="O2461" s="3" t="str">
        <f t="shared" si="817"/>
        <v>E345</v>
      </c>
      <c r="P2461" s="4"/>
      <c r="Q2461" s="245">
        <f t="shared" si="801"/>
        <v>0</v>
      </c>
      <c r="S2461" s="243"/>
      <c r="T2461" s="243"/>
      <c r="V2461" s="243"/>
      <c r="W2461" s="243"/>
      <c r="Y2461" s="243"/>
    </row>
    <row r="2462" spans="1:25" outlineLevel="2" x14ac:dyDescent="0.25">
      <c r="A2462" s="3" t="s">
        <v>374</v>
      </c>
      <c r="B2462" s="3" t="str">
        <f t="shared" si="814"/>
        <v>E345 PRD Accessory, Fredonia 3&amp;4 OP-6</v>
      </c>
      <c r="C2462" s="3" t="s">
        <v>9</v>
      </c>
      <c r="D2462" s="3"/>
      <c r="E2462" s="256">
        <v>44012</v>
      </c>
      <c r="F2462" s="61">
        <v>5311428.26</v>
      </c>
      <c r="G2462" s="300">
        <v>4.3000000000000003E-2</v>
      </c>
      <c r="H2462" s="62">
        <v>19032.620000000003</v>
      </c>
      <c r="I2462" s="276">
        <f t="shared" si="815"/>
        <v>5311428.26</v>
      </c>
      <c r="J2462" s="300">
        <v>4.3000000000000003E-2</v>
      </c>
      <c r="K2462" s="61">
        <f t="shared" si="816"/>
        <v>19032.617931666668</v>
      </c>
      <c r="L2462" s="62">
        <f t="shared" si="818"/>
        <v>0</v>
      </c>
      <c r="M2462" t="s">
        <v>10</v>
      </c>
      <c r="O2462" s="3" t="str">
        <f t="shared" si="817"/>
        <v>E345</v>
      </c>
      <c r="P2462" s="4"/>
      <c r="Q2462" s="245">
        <f t="shared" si="801"/>
        <v>5311428.26</v>
      </c>
      <c r="S2462" s="243">
        <f>AVERAGE(F2451:F2462)-F2462</f>
        <v>0</v>
      </c>
      <c r="T2462" s="243">
        <f>AVERAGE(I2451:I2462)-I2462</f>
        <v>0</v>
      </c>
      <c r="V2462" s="243"/>
      <c r="W2462" s="243"/>
      <c r="Y2462" s="243"/>
    </row>
    <row r="2463" spans="1:25" ht="15.75" outlineLevel="1" thickBot="1" x14ac:dyDescent="0.3">
      <c r="A2463" s="5" t="s">
        <v>375</v>
      </c>
      <c r="C2463" s="14" t="s">
        <v>264</v>
      </c>
      <c r="E2463" s="255" t="s">
        <v>5</v>
      </c>
      <c r="F2463" s="8"/>
      <c r="G2463" s="299"/>
      <c r="H2463" s="264">
        <f>SUBTOTAL(9,H2451:H2462)</f>
        <v>228391.43999999997</v>
      </c>
      <c r="I2463" s="275"/>
      <c r="J2463" s="299"/>
      <c r="K2463" s="25">
        <f>SUBTOTAL(9,K2451:K2462)</f>
        <v>228391.41518000001</v>
      </c>
      <c r="L2463" s="264">
        <f>SUBTOTAL(9,L2451:L2462)</f>
        <v>0</v>
      </c>
      <c r="O2463" s="3" t="str">
        <f>LEFT(A2463,5)</f>
        <v xml:space="preserve">E345 </v>
      </c>
      <c r="P2463" s="4">
        <f>-L2463</f>
        <v>0</v>
      </c>
      <c r="Q2463" s="245">
        <f t="shared" si="801"/>
        <v>0</v>
      </c>
      <c r="S2463" s="243"/>
    </row>
    <row r="2464" spans="1:25" ht="15.75" outlineLevel="2" thickTop="1" x14ac:dyDescent="0.25">
      <c r="A2464" s="3" t="s">
        <v>376</v>
      </c>
      <c r="B2464" s="3" t="str">
        <f t="shared" ref="B2464:B2475" si="819">CONCATENATE(A2464,"-",MONTH(E2464))</f>
        <v>E345 PRD Accessory, Goldendale OP-7</v>
      </c>
      <c r="C2464" s="3" t="s">
        <v>9</v>
      </c>
      <c r="D2464" s="3"/>
      <c r="E2464" s="256">
        <v>43676</v>
      </c>
      <c r="F2464" s="61">
        <v>9468135</v>
      </c>
      <c r="G2464" s="300">
        <v>1.0800000000000001E-2</v>
      </c>
      <c r="H2464" s="62">
        <v>8521.33</v>
      </c>
      <c r="I2464" s="276">
        <f t="shared" ref="I2464:I2475" si="820">VLOOKUP(CONCATENATE(A2464,"-6"),$B$8:$F$2996,5,FALSE)</f>
        <v>9468135</v>
      </c>
      <c r="J2464" s="300">
        <v>1.0800000000000001E-2</v>
      </c>
      <c r="K2464" s="59">
        <f t="shared" ref="K2464:K2475" si="821">I2464*J2464/12</f>
        <v>8521.3215</v>
      </c>
      <c r="L2464" s="62">
        <f t="shared" si="818"/>
        <v>-0.01</v>
      </c>
      <c r="M2464" t="s">
        <v>10</v>
      </c>
      <c r="O2464" s="3" t="str">
        <f t="shared" ref="O2464:O2475" si="822">LEFT(A2464,4)</f>
        <v>E345</v>
      </c>
      <c r="P2464" s="4"/>
      <c r="Q2464" s="245">
        <f t="shared" ref="Q2464:Q2527" si="823">IF(E2464=DATE(2020,6,30),I2464,0)</f>
        <v>0</v>
      </c>
      <c r="S2464" s="243"/>
      <c r="T2464" s="243"/>
      <c r="V2464" s="243"/>
      <c r="W2464" s="243"/>
      <c r="Y2464" s="243"/>
    </row>
    <row r="2465" spans="1:25" outlineLevel="2" x14ac:dyDescent="0.25">
      <c r="A2465" s="3" t="s">
        <v>376</v>
      </c>
      <c r="B2465" s="3" t="str">
        <f t="shared" si="819"/>
        <v>E345 PRD Accessory, Goldendale OP-8</v>
      </c>
      <c r="C2465" s="3" t="s">
        <v>9</v>
      </c>
      <c r="D2465" s="3"/>
      <c r="E2465" s="256">
        <v>43708</v>
      </c>
      <c r="F2465" s="61">
        <v>9468135</v>
      </c>
      <c r="G2465" s="300">
        <v>1.0800000000000001E-2</v>
      </c>
      <c r="H2465" s="62">
        <v>8521.33</v>
      </c>
      <c r="I2465" s="276">
        <f t="shared" si="820"/>
        <v>9468135</v>
      </c>
      <c r="J2465" s="300">
        <v>1.0800000000000001E-2</v>
      </c>
      <c r="K2465" s="61">
        <f t="shared" si="821"/>
        <v>8521.3215</v>
      </c>
      <c r="L2465" s="62">
        <f t="shared" si="818"/>
        <v>-0.01</v>
      </c>
      <c r="M2465" t="s">
        <v>10</v>
      </c>
      <c r="O2465" s="3" t="str">
        <f t="shared" si="822"/>
        <v>E345</v>
      </c>
      <c r="P2465" s="4"/>
      <c r="Q2465" s="245">
        <f t="shared" si="823"/>
        <v>0</v>
      </c>
      <c r="S2465" s="243"/>
      <c r="T2465" s="243"/>
      <c r="V2465" s="243"/>
      <c r="W2465" s="243"/>
      <c r="Y2465" s="243"/>
    </row>
    <row r="2466" spans="1:25" outlineLevel="2" x14ac:dyDescent="0.25">
      <c r="A2466" s="3" t="s">
        <v>376</v>
      </c>
      <c r="B2466" s="3" t="str">
        <f t="shared" si="819"/>
        <v>E345 PRD Accessory, Goldendale OP-9</v>
      </c>
      <c r="C2466" s="3" t="s">
        <v>9</v>
      </c>
      <c r="D2466" s="3"/>
      <c r="E2466" s="256">
        <v>43738</v>
      </c>
      <c r="F2466" s="61">
        <v>9468135</v>
      </c>
      <c r="G2466" s="300">
        <v>1.0800000000000001E-2</v>
      </c>
      <c r="H2466" s="62">
        <v>8521.33</v>
      </c>
      <c r="I2466" s="276">
        <f t="shared" si="820"/>
        <v>9468135</v>
      </c>
      <c r="J2466" s="300">
        <v>1.0800000000000001E-2</v>
      </c>
      <c r="K2466" s="61">
        <f t="shared" si="821"/>
        <v>8521.3215</v>
      </c>
      <c r="L2466" s="62">
        <f t="shared" si="818"/>
        <v>-0.01</v>
      </c>
      <c r="M2466" t="s">
        <v>10</v>
      </c>
      <c r="O2466" s="3" t="str">
        <f t="shared" si="822"/>
        <v>E345</v>
      </c>
      <c r="P2466" s="4"/>
      <c r="Q2466" s="245">
        <f t="shared" si="823"/>
        <v>0</v>
      </c>
      <c r="S2466" s="243"/>
      <c r="T2466" s="243"/>
      <c r="V2466" s="243"/>
      <c r="W2466" s="243"/>
      <c r="Y2466" s="243"/>
    </row>
    <row r="2467" spans="1:25" outlineLevel="2" x14ac:dyDescent="0.25">
      <c r="A2467" s="3" t="s">
        <v>376</v>
      </c>
      <c r="B2467" s="3" t="str">
        <f t="shared" si="819"/>
        <v>E345 PRD Accessory, Goldendale OP-10</v>
      </c>
      <c r="C2467" s="3" t="s">
        <v>9</v>
      </c>
      <c r="D2467" s="3"/>
      <c r="E2467" s="256">
        <v>43769</v>
      </c>
      <c r="F2467" s="61">
        <v>9468135</v>
      </c>
      <c r="G2467" s="300">
        <v>1.0800000000000001E-2</v>
      </c>
      <c r="H2467" s="62">
        <v>8521.33</v>
      </c>
      <c r="I2467" s="276">
        <f t="shared" si="820"/>
        <v>9468135</v>
      </c>
      <c r="J2467" s="300">
        <v>1.0800000000000001E-2</v>
      </c>
      <c r="K2467" s="61">
        <f t="shared" si="821"/>
        <v>8521.3215</v>
      </c>
      <c r="L2467" s="62">
        <f t="shared" si="818"/>
        <v>-0.01</v>
      </c>
      <c r="M2467" t="s">
        <v>10</v>
      </c>
      <c r="O2467" s="3" t="str">
        <f t="shared" si="822"/>
        <v>E345</v>
      </c>
      <c r="P2467" s="4"/>
      <c r="Q2467" s="245">
        <f t="shared" si="823"/>
        <v>0</v>
      </c>
      <c r="S2467" s="243"/>
      <c r="T2467" s="243"/>
      <c r="V2467" s="243"/>
      <c r="W2467" s="243"/>
      <c r="Y2467" s="243"/>
    </row>
    <row r="2468" spans="1:25" outlineLevel="2" x14ac:dyDescent="0.25">
      <c r="A2468" s="3" t="s">
        <v>376</v>
      </c>
      <c r="B2468" s="3" t="str">
        <f t="shared" si="819"/>
        <v>E345 PRD Accessory, Goldendale OP-11</v>
      </c>
      <c r="C2468" s="3" t="s">
        <v>9</v>
      </c>
      <c r="D2468" s="3"/>
      <c r="E2468" s="256">
        <v>43799</v>
      </c>
      <c r="F2468" s="61">
        <v>9468135</v>
      </c>
      <c r="G2468" s="300">
        <v>1.0800000000000001E-2</v>
      </c>
      <c r="H2468" s="62">
        <v>8521.33</v>
      </c>
      <c r="I2468" s="276">
        <f t="shared" si="820"/>
        <v>9468135</v>
      </c>
      <c r="J2468" s="300">
        <v>1.0800000000000001E-2</v>
      </c>
      <c r="K2468" s="61">
        <f t="shared" si="821"/>
        <v>8521.3215</v>
      </c>
      <c r="L2468" s="62">
        <f t="shared" si="818"/>
        <v>-0.01</v>
      </c>
      <c r="M2468" t="s">
        <v>10</v>
      </c>
      <c r="O2468" s="3" t="str">
        <f t="shared" si="822"/>
        <v>E345</v>
      </c>
      <c r="P2468" s="4"/>
      <c r="Q2468" s="245">
        <f t="shared" si="823"/>
        <v>0</v>
      </c>
      <c r="S2468" s="243"/>
      <c r="T2468" s="243"/>
      <c r="V2468" s="243"/>
      <c r="W2468" s="243"/>
      <c r="Y2468" s="243"/>
    </row>
    <row r="2469" spans="1:25" outlineLevel="2" x14ac:dyDescent="0.25">
      <c r="A2469" s="3" t="s">
        <v>376</v>
      </c>
      <c r="B2469" s="3" t="str">
        <f t="shared" si="819"/>
        <v>E345 PRD Accessory, Goldendale OP-12</v>
      </c>
      <c r="C2469" s="3" t="s">
        <v>9</v>
      </c>
      <c r="D2469" s="3"/>
      <c r="E2469" s="256">
        <v>43830</v>
      </c>
      <c r="F2469" s="61">
        <v>9468135</v>
      </c>
      <c r="G2469" s="300">
        <v>1.0800000000000001E-2</v>
      </c>
      <c r="H2469" s="62">
        <v>8521.33</v>
      </c>
      <c r="I2469" s="276">
        <f t="shared" si="820"/>
        <v>9468135</v>
      </c>
      <c r="J2469" s="300">
        <v>1.0800000000000001E-2</v>
      </c>
      <c r="K2469" s="61">
        <f t="shared" si="821"/>
        <v>8521.3215</v>
      </c>
      <c r="L2469" s="62">
        <f t="shared" si="818"/>
        <v>-0.01</v>
      </c>
      <c r="M2469" t="s">
        <v>10</v>
      </c>
      <c r="O2469" s="3" t="str">
        <f t="shared" si="822"/>
        <v>E345</v>
      </c>
      <c r="P2469" s="4"/>
      <c r="Q2469" s="245">
        <f t="shared" si="823"/>
        <v>0</v>
      </c>
      <c r="S2469" s="243"/>
      <c r="T2469" s="243"/>
      <c r="V2469" s="243"/>
      <c r="W2469" s="243"/>
      <c r="Y2469" s="243"/>
    </row>
    <row r="2470" spans="1:25" outlineLevel="2" x14ac:dyDescent="0.25">
      <c r="A2470" s="3" t="s">
        <v>376</v>
      </c>
      <c r="B2470" s="3" t="str">
        <f t="shared" si="819"/>
        <v>E345 PRD Accessory, Goldendale OP-1</v>
      </c>
      <c r="C2470" s="3" t="s">
        <v>9</v>
      </c>
      <c r="D2470" s="3"/>
      <c r="E2470" s="256">
        <v>43861</v>
      </c>
      <c r="F2470" s="61">
        <v>9468135</v>
      </c>
      <c r="G2470" s="300">
        <v>1.0800000000000001E-2</v>
      </c>
      <c r="H2470" s="62">
        <v>8521.33</v>
      </c>
      <c r="I2470" s="276">
        <f t="shared" si="820"/>
        <v>9468135</v>
      </c>
      <c r="J2470" s="300">
        <v>1.0800000000000001E-2</v>
      </c>
      <c r="K2470" s="61">
        <f t="shared" si="821"/>
        <v>8521.3215</v>
      </c>
      <c r="L2470" s="62">
        <f t="shared" si="818"/>
        <v>-0.01</v>
      </c>
      <c r="M2470" t="s">
        <v>10</v>
      </c>
      <c r="O2470" s="3" t="str">
        <f t="shared" si="822"/>
        <v>E345</v>
      </c>
      <c r="P2470" s="4"/>
      <c r="Q2470" s="245">
        <f t="shared" si="823"/>
        <v>0</v>
      </c>
      <c r="S2470" s="243"/>
      <c r="T2470" s="243"/>
      <c r="V2470" s="243"/>
      <c r="W2470" s="243"/>
      <c r="Y2470" s="243"/>
    </row>
    <row r="2471" spans="1:25" outlineLevel="2" x14ac:dyDescent="0.25">
      <c r="A2471" s="3" t="s">
        <v>376</v>
      </c>
      <c r="B2471" s="3" t="str">
        <f t="shared" si="819"/>
        <v>E345 PRD Accessory, Goldendale OP-2</v>
      </c>
      <c r="C2471" s="3" t="s">
        <v>9</v>
      </c>
      <c r="D2471" s="3"/>
      <c r="E2471" s="256">
        <v>43889</v>
      </c>
      <c r="F2471" s="61">
        <v>9468135</v>
      </c>
      <c r="G2471" s="300">
        <v>1.0800000000000001E-2</v>
      </c>
      <c r="H2471" s="62">
        <v>8521.33</v>
      </c>
      <c r="I2471" s="276">
        <f t="shared" si="820"/>
        <v>9468135</v>
      </c>
      <c r="J2471" s="300">
        <v>1.0800000000000001E-2</v>
      </c>
      <c r="K2471" s="61">
        <f t="shared" si="821"/>
        <v>8521.3215</v>
      </c>
      <c r="L2471" s="62">
        <f t="shared" si="818"/>
        <v>-0.01</v>
      </c>
      <c r="M2471" t="s">
        <v>10</v>
      </c>
      <c r="O2471" s="3" t="str">
        <f t="shared" si="822"/>
        <v>E345</v>
      </c>
      <c r="P2471" s="4"/>
      <c r="Q2471" s="245">
        <f t="shared" si="823"/>
        <v>0</v>
      </c>
      <c r="S2471" s="243"/>
      <c r="T2471" s="243"/>
      <c r="V2471" s="243"/>
      <c r="W2471" s="243"/>
      <c r="Y2471" s="243"/>
    </row>
    <row r="2472" spans="1:25" outlineLevel="2" x14ac:dyDescent="0.25">
      <c r="A2472" s="3" t="s">
        <v>376</v>
      </c>
      <c r="B2472" s="3" t="str">
        <f t="shared" si="819"/>
        <v>E345 PRD Accessory, Goldendale OP-3</v>
      </c>
      <c r="C2472" s="3" t="s">
        <v>9</v>
      </c>
      <c r="D2472" s="3"/>
      <c r="E2472" s="256">
        <v>43921</v>
      </c>
      <c r="F2472" s="61">
        <v>9468135</v>
      </c>
      <c r="G2472" s="300">
        <v>1.0800000000000001E-2</v>
      </c>
      <c r="H2472" s="62">
        <v>8521.33</v>
      </c>
      <c r="I2472" s="276">
        <f t="shared" si="820"/>
        <v>9468135</v>
      </c>
      <c r="J2472" s="300">
        <v>1.0800000000000001E-2</v>
      </c>
      <c r="K2472" s="61">
        <f t="shared" si="821"/>
        <v>8521.3215</v>
      </c>
      <c r="L2472" s="62">
        <f t="shared" si="818"/>
        <v>-0.01</v>
      </c>
      <c r="M2472" t="s">
        <v>10</v>
      </c>
      <c r="O2472" s="3" t="str">
        <f t="shared" si="822"/>
        <v>E345</v>
      </c>
      <c r="P2472" s="4"/>
      <c r="Q2472" s="245">
        <f t="shared" si="823"/>
        <v>0</v>
      </c>
      <c r="S2472" s="243"/>
      <c r="T2472" s="243"/>
      <c r="V2472" s="243"/>
      <c r="W2472" s="243"/>
      <c r="Y2472" s="243"/>
    </row>
    <row r="2473" spans="1:25" outlineLevel="2" x14ac:dyDescent="0.25">
      <c r="A2473" s="3" t="s">
        <v>376</v>
      </c>
      <c r="B2473" s="3" t="str">
        <f t="shared" si="819"/>
        <v>E345 PRD Accessory, Goldendale OP-4</v>
      </c>
      <c r="C2473" s="3" t="s">
        <v>9</v>
      </c>
      <c r="D2473" s="3"/>
      <c r="E2473" s="256">
        <v>43951</v>
      </c>
      <c r="F2473" s="61">
        <v>9468135</v>
      </c>
      <c r="G2473" s="300">
        <v>1.0800000000000001E-2</v>
      </c>
      <c r="H2473" s="62">
        <v>8521.33</v>
      </c>
      <c r="I2473" s="276">
        <f t="shared" si="820"/>
        <v>9468135</v>
      </c>
      <c r="J2473" s="300">
        <v>1.0800000000000001E-2</v>
      </c>
      <c r="K2473" s="61">
        <f t="shared" si="821"/>
        <v>8521.3215</v>
      </c>
      <c r="L2473" s="62">
        <f t="shared" si="818"/>
        <v>-0.01</v>
      </c>
      <c r="M2473" t="s">
        <v>10</v>
      </c>
      <c r="O2473" s="3" t="str">
        <f t="shared" si="822"/>
        <v>E345</v>
      </c>
      <c r="P2473" s="4"/>
      <c r="Q2473" s="245">
        <f t="shared" si="823"/>
        <v>0</v>
      </c>
      <c r="S2473" s="243"/>
      <c r="T2473" s="243"/>
      <c r="V2473" s="243"/>
      <c r="W2473" s="243"/>
      <c r="Y2473" s="243"/>
    </row>
    <row r="2474" spans="1:25" outlineLevel="2" x14ac:dyDescent="0.25">
      <c r="A2474" s="3" t="s">
        <v>376</v>
      </c>
      <c r="B2474" s="3" t="str">
        <f t="shared" si="819"/>
        <v>E345 PRD Accessory, Goldendale OP-5</v>
      </c>
      <c r="C2474" s="3" t="s">
        <v>9</v>
      </c>
      <c r="D2474" s="3"/>
      <c r="E2474" s="256">
        <v>43982</v>
      </c>
      <c r="F2474" s="61">
        <v>9468135</v>
      </c>
      <c r="G2474" s="300">
        <v>1.0800000000000001E-2</v>
      </c>
      <c r="H2474" s="62">
        <v>8521.33</v>
      </c>
      <c r="I2474" s="276">
        <f t="shared" si="820"/>
        <v>9468135</v>
      </c>
      <c r="J2474" s="300">
        <v>1.0800000000000001E-2</v>
      </c>
      <c r="K2474" s="61">
        <f t="shared" si="821"/>
        <v>8521.3215</v>
      </c>
      <c r="L2474" s="62">
        <f t="shared" si="818"/>
        <v>-0.01</v>
      </c>
      <c r="M2474" t="s">
        <v>10</v>
      </c>
      <c r="O2474" s="3" t="str">
        <f t="shared" si="822"/>
        <v>E345</v>
      </c>
      <c r="P2474" s="4"/>
      <c r="Q2474" s="245">
        <f t="shared" si="823"/>
        <v>0</v>
      </c>
      <c r="S2474" s="243"/>
      <c r="T2474" s="243"/>
      <c r="V2474" s="243"/>
      <c r="W2474" s="243"/>
      <c r="Y2474" s="243"/>
    </row>
    <row r="2475" spans="1:25" outlineLevel="2" x14ac:dyDescent="0.25">
      <c r="A2475" s="3" t="s">
        <v>376</v>
      </c>
      <c r="B2475" s="3" t="str">
        <f t="shared" si="819"/>
        <v>E345 PRD Accessory, Goldendale OP-6</v>
      </c>
      <c r="C2475" s="3" t="s">
        <v>9</v>
      </c>
      <c r="D2475" s="3"/>
      <c r="E2475" s="256">
        <v>44012</v>
      </c>
      <c r="F2475" s="61">
        <v>9468135</v>
      </c>
      <c r="G2475" s="300">
        <v>1.0800000000000001E-2</v>
      </c>
      <c r="H2475" s="62">
        <v>8521.33</v>
      </c>
      <c r="I2475" s="276">
        <f t="shared" si="820"/>
        <v>9468135</v>
      </c>
      <c r="J2475" s="300">
        <v>1.0800000000000001E-2</v>
      </c>
      <c r="K2475" s="61">
        <f t="shared" si="821"/>
        <v>8521.3215</v>
      </c>
      <c r="L2475" s="62">
        <f t="shared" si="818"/>
        <v>-0.01</v>
      </c>
      <c r="M2475" t="s">
        <v>10</v>
      </c>
      <c r="O2475" s="3" t="str">
        <f t="shared" si="822"/>
        <v>E345</v>
      </c>
      <c r="P2475" s="4"/>
      <c r="Q2475" s="245">
        <f t="shared" si="823"/>
        <v>9468135</v>
      </c>
      <c r="S2475" s="243">
        <f>AVERAGE(F2464:F2475)-F2475</f>
        <v>0</v>
      </c>
      <c r="T2475" s="243">
        <f>AVERAGE(I2464:I2475)-I2475</f>
        <v>0</v>
      </c>
      <c r="V2475" s="243"/>
      <c r="W2475" s="243"/>
      <c r="Y2475" s="243"/>
    </row>
    <row r="2476" spans="1:25" ht="15.75" outlineLevel="1" thickBot="1" x14ac:dyDescent="0.3">
      <c r="A2476" s="5" t="s">
        <v>377</v>
      </c>
      <c r="C2476" s="14" t="s">
        <v>264</v>
      </c>
      <c r="E2476" s="255" t="s">
        <v>5</v>
      </c>
      <c r="F2476" s="8"/>
      <c r="G2476" s="299"/>
      <c r="H2476" s="264">
        <f>SUBTOTAL(9,H2464:H2475)</f>
        <v>102255.96</v>
      </c>
      <c r="I2476" s="275"/>
      <c r="J2476" s="299"/>
      <c r="K2476" s="25">
        <f>SUBTOTAL(9,K2464:K2475)</f>
        <v>102255.85800000002</v>
      </c>
      <c r="L2476" s="264">
        <f>SUBTOTAL(9,L2464:L2475)</f>
        <v>-0.11999999999999998</v>
      </c>
      <c r="O2476" s="3" t="str">
        <f>LEFT(A2476,5)</f>
        <v xml:space="preserve">E345 </v>
      </c>
      <c r="P2476" s="4">
        <f>-L2476</f>
        <v>0.11999999999999998</v>
      </c>
      <c r="Q2476" s="245">
        <f t="shared" si="823"/>
        <v>0</v>
      </c>
      <c r="S2476" s="243"/>
    </row>
    <row r="2477" spans="1:25" ht="15.75" outlineLevel="2" thickTop="1" x14ac:dyDescent="0.25">
      <c r="A2477" s="3" t="s">
        <v>378</v>
      </c>
      <c r="B2477" s="3" t="str">
        <f t="shared" ref="B2477:B2488" si="824">CONCATENATE(A2477,"-",MONTH(E2477))</f>
        <v>E345 PRD Accessory, Mint Farm-7</v>
      </c>
      <c r="C2477" s="3" t="s">
        <v>9</v>
      </c>
      <c r="D2477" s="3"/>
      <c r="E2477" s="256">
        <v>43676</v>
      </c>
      <c r="F2477" s="61">
        <v>292851.01</v>
      </c>
      <c r="G2477" s="300">
        <v>2.8299999999999999E-2</v>
      </c>
      <c r="H2477" s="62">
        <v>690.64</v>
      </c>
      <c r="I2477" s="276">
        <f t="shared" ref="I2477:I2488" si="825">VLOOKUP(CONCATENATE(A2477,"-6"),$B$8:$F$2996,5,FALSE)</f>
        <v>292851.01</v>
      </c>
      <c r="J2477" s="300">
        <v>2.8299999999999999E-2</v>
      </c>
      <c r="K2477" s="59">
        <f t="shared" ref="K2477:K2488" si="826">I2477*J2477/12</f>
        <v>690.64029858333333</v>
      </c>
      <c r="L2477" s="62">
        <f t="shared" si="818"/>
        <v>0</v>
      </c>
      <c r="M2477" t="s">
        <v>10</v>
      </c>
      <c r="O2477" s="3" t="str">
        <f t="shared" ref="O2477:O2488" si="827">LEFT(A2477,4)</f>
        <v>E345</v>
      </c>
      <c r="P2477" s="4"/>
      <c r="Q2477" s="245">
        <f t="shared" si="823"/>
        <v>0</v>
      </c>
      <c r="S2477" s="243"/>
      <c r="T2477" s="243"/>
      <c r="V2477" s="243"/>
      <c r="W2477" s="243"/>
      <c r="Y2477" s="243"/>
    </row>
    <row r="2478" spans="1:25" outlineLevel="2" x14ac:dyDescent="0.25">
      <c r="A2478" s="3" t="s">
        <v>378</v>
      </c>
      <c r="B2478" s="3" t="str">
        <f t="shared" si="824"/>
        <v>E345 PRD Accessory, Mint Farm-8</v>
      </c>
      <c r="C2478" s="3" t="s">
        <v>9</v>
      </c>
      <c r="D2478" s="3"/>
      <c r="E2478" s="256">
        <v>43708</v>
      </c>
      <c r="F2478" s="61">
        <v>292851.01</v>
      </c>
      <c r="G2478" s="300">
        <v>2.8299999999999999E-2</v>
      </c>
      <c r="H2478" s="62">
        <v>690.64</v>
      </c>
      <c r="I2478" s="276">
        <f t="shared" si="825"/>
        <v>292851.01</v>
      </c>
      <c r="J2478" s="300">
        <v>2.8299999999999999E-2</v>
      </c>
      <c r="K2478" s="61">
        <f t="shared" si="826"/>
        <v>690.64029858333333</v>
      </c>
      <c r="L2478" s="62">
        <f t="shared" si="818"/>
        <v>0</v>
      </c>
      <c r="M2478" t="s">
        <v>10</v>
      </c>
      <c r="O2478" s="3" t="str">
        <f t="shared" si="827"/>
        <v>E345</v>
      </c>
      <c r="P2478" s="4"/>
      <c r="Q2478" s="245">
        <f t="shared" si="823"/>
        <v>0</v>
      </c>
      <c r="S2478" s="243"/>
      <c r="T2478" s="243"/>
      <c r="V2478" s="243"/>
      <c r="W2478" s="243"/>
      <c r="Y2478" s="243"/>
    </row>
    <row r="2479" spans="1:25" outlineLevel="2" x14ac:dyDescent="0.25">
      <c r="A2479" s="3" t="s">
        <v>378</v>
      </c>
      <c r="B2479" s="3" t="str">
        <f t="shared" si="824"/>
        <v>E345 PRD Accessory, Mint Farm-9</v>
      </c>
      <c r="C2479" s="3" t="s">
        <v>9</v>
      </c>
      <c r="D2479" s="3"/>
      <c r="E2479" s="256">
        <v>43738</v>
      </c>
      <c r="F2479" s="61">
        <v>292851.01</v>
      </c>
      <c r="G2479" s="300">
        <v>2.8299999999999999E-2</v>
      </c>
      <c r="H2479" s="62">
        <v>690.64</v>
      </c>
      <c r="I2479" s="276">
        <f t="shared" si="825"/>
        <v>292851.01</v>
      </c>
      <c r="J2479" s="300">
        <v>2.8299999999999999E-2</v>
      </c>
      <c r="K2479" s="61">
        <f t="shared" si="826"/>
        <v>690.64029858333333</v>
      </c>
      <c r="L2479" s="62">
        <f t="shared" si="818"/>
        <v>0</v>
      </c>
      <c r="M2479" t="s">
        <v>10</v>
      </c>
      <c r="O2479" s="3" t="str">
        <f t="shared" si="827"/>
        <v>E345</v>
      </c>
      <c r="P2479" s="4"/>
      <c r="Q2479" s="245">
        <f t="shared" si="823"/>
        <v>0</v>
      </c>
      <c r="S2479" s="243"/>
      <c r="T2479" s="243"/>
      <c r="V2479" s="243"/>
      <c r="W2479" s="243"/>
      <c r="Y2479" s="243"/>
    </row>
    <row r="2480" spans="1:25" outlineLevel="2" x14ac:dyDescent="0.25">
      <c r="A2480" s="3" t="s">
        <v>378</v>
      </c>
      <c r="B2480" s="3" t="str">
        <f t="shared" si="824"/>
        <v>E345 PRD Accessory, Mint Farm-10</v>
      </c>
      <c r="C2480" s="3" t="s">
        <v>9</v>
      </c>
      <c r="D2480" s="3"/>
      <c r="E2480" s="256">
        <v>43769</v>
      </c>
      <c r="F2480" s="61">
        <v>292851.01</v>
      </c>
      <c r="G2480" s="300">
        <v>2.8299999999999999E-2</v>
      </c>
      <c r="H2480" s="62">
        <v>690.64</v>
      </c>
      <c r="I2480" s="276">
        <f t="shared" si="825"/>
        <v>292851.01</v>
      </c>
      <c r="J2480" s="300">
        <v>2.8299999999999999E-2</v>
      </c>
      <c r="K2480" s="61">
        <f t="shared" si="826"/>
        <v>690.64029858333333</v>
      </c>
      <c r="L2480" s="62">
        <f t="shared" si="818"/>
        <v>0</v>
      </c>
      <c r="M2480" t="s">
        <v>10</v>
      </c>
      <c r="O2480" s="3" t="str">
        <f t="shared" si="827"/>
        <v>E345</v>
      </c>
      <c r="P2480" s="4"/>
      <c r="Q2480" s="245">
        <f t="shared" si="823"/>
        <v>0</v>
      </c>
      <c r="S2480" s="243"/>
      <c r="T2480" s="243"/>
      <c r="V2480" s="243"/>
      <c r="W2480" s="243"/>
      <c r="Y2480" s="243"/>
    </row>
    <row r="2481" spans="1:25" outlineLevel="2" x14ac:dyDescent="0.25">
      <c r="A2481" s="3" t="s">
        <v>378</v>
      </c>
      <c r="B2481" s="3" t="str">
        <f t="shared" si="824"/>
        <v>E345 PRD Accessory, Mint Farm-11</v>
      </c>
      <c r="C2481" s="3" t="s">
        <v>9</v>
      </c>
      <c r="D2481" s="3"/>
      <c r="E2481" s="256">
        <v>43799</v>
      </c>
      <c r="F2481" s="61">
        <v>292851.01</v>
      </c>
      <c r="G2481" s="300">
        <v>2.8299999999999999E-2</v>
      </c>
      <c r="H2481" s="62">
        <v>690.64</v>
      </c>
      <c r="I2481" s="276">
        <f t="shared" si="825"/>
        <v>292851.01</v>
      </c>
      <c r="J2481" s="300">
        <v>2.8299999999999999E-2</v>
      </c>
      <c r="K2481" s="61">
        <f t="shared" si="826"/>
        <v>690.64029858333333</v>
      </c>
      <c r="L2481" s="62">
        <f t="shared" si="818"/>
        <v>0</v>
      </c>
      <c r="M2481" t="s">
        <v>10</v>
      </c>
      <c r="O2481" s="3" t="str">
        <f t="shared" si="827"/>
        <v>E345</v>
      </c>
      <c r="P2481" s="4"/>
      <c r="Q2481" s="245">
        <f t="shared" si="823"/>
        <v>0</v>
      </c>
      <c r="S2481" s="243"/>
      <c r="T2481" s="243"/>
      <c r="V2481" s="243"/>
      <c r="W2481" s="243"/>
      <c r="Y2481" s="243"/>
    </row>
    <row r="2482" spans="1:25" outlineLevel="2" x14ac:dyDescent="0.25">
      <c r="A2482" s="3" t="s">
        <v>378</v>
      </c>
      <c r="B2482" s="3" t="str">
        <f t="shared" si="824"/>
        <v>E345 PRD Accessory, Mint Farm-12</v>
      </c>
      <c r="C2482" s="3" t="s">
        <v>9</v>
      </c>
      <c r="D2482" s="3"/>
      <c r="E2482" s="256">
        <v>43830</v>
      </c>
      <c r="F2482" s="61">
        <v>292851.01</v>
      </c>
      <c r="G2482" s="300">
        <v>2.8299999999999999E-2</v>
      </c>
      <c r="H2482" s="62">
        <v>690.64</v>
      </c>
      <c r="I2482" s="276">
        <f t="shared" si="825"/>
        <v>292851.01</v>
      </c>
      <c r="J2482" s="300">
        <v>2.8299999999999999E-2</v>
      </c>
      <c r="K2482" s="61">
        <f t="shared" si="826"/>
        <v>690.64029858333333</v>
      </c>
      <c r="L2482" s="62">
        <f t="shared" si="818"/>
        <v>0</v>
      </c>
      <c r="M2482" t="s">
        <v>10</v>
      </c>
      <c r="O2482" s="3" t="str">
        <f t="shared" si="827"/>
        <v>E345</v>
      </c>
      <c r="P2482" s="4"/>
      <c r="Q2482" s="245">
        <f t="shared" si="823"/>
        <v>0</v>
      </c>
      <c r="S2482" s="243"/>
      <c r="T2482" s="243"/>
      <c r="V2482" s="243"/>
      <c r="W2482" s="243"/>
      <c r="Y2482" s="243"/>
    </row>
    <row r="2483" spans="1:25" outlineLevel="2" x14ac:dyDescent="0.25">
      <c r="A2483" s="3" t="s">
        <v>378</v>
      </c>
      <c r="B2483" s="3" t="str">
        <f t="shared" si="824"/>
        <v>E345 PRD Accessory, Mint Farm-1</v>
      </c>
      <c r="C2483" s="3" t="s">
        <v>9</v>
      </c>
      <c r="D2483" s="3"/>
      <c r="E2483" s="256">
        <v>43861</v>
      </c>
      <c r="F2483" s="61">
        <v>292851.01</v>
      </c>
      <c r="G2483" s="300">
        <v>2.8299999999999999E-2</v>
      </c>
      <c r="H2483" s="62">
        <v>690.64</v>
      </c>
      <c r="I2483" s="276">
        <f t="shared" si="825"/>
        <v>292851.01</v>
      </c>
      <c r="J2483" s="300">
        <v>2.8299999999999999E-2</v>
      </c>
      <c r="K2483" s="61">
        <f t="shared" si="826"/>
        <v>690.64029858333333</v>
      </c>
      <c r="L2483" s="62">
        <f t="shared" si="818"/>
        <v>0</v>
      </c>
      <c r="M2483" t="s">
        <v>10</v>
      </c>
      <c r="O2483" s="3" t="str">
        <f t="shared" si="827"/>
        <v>E345</v>
      </c>
      <c r="P2483" s="4"/>
      <c r="Q2483" s="245">
        <f t="shared" si="823"/>
        <v>0</v>
      </c>
      <c r="S2483" s="243"/>
      <c r="T2483" s="243"/>
      <c r="V2483" s="243"/>
      <c r="W2483" s="243"/>
      <c r="Y2483" s="243"/>
    </row>
    <row r="2484" spans="1:25" outlineLevel="2" x14ac:dyDescent="0.25">
      <c r="A2484" s="3" t="s">
        <v>378</v>
      </c>
      <c r="B2484" s="3" t="str">
        <f t="shared" si="824"/>
        <v>E345 PRD Accessory, Mint Farm-2</v>
      </c>
      <c r="C2484" s="3" t="s">
        <v>9</v>
      </c>
      <c r="D2484" s="3"/>
      <c r="E2484" s="256">
        <v>43889</v>
      </c>
      <c r="F2484" s="61">
        <v>292851.01</v>
      </c>
      <c r="G2484" s="300">
        <v>2.8299999999999999E-2</v>
      </c>
      <c r="H2484" s="62">
        <v>690.64</v>
      </c>
      <c r="I2484" s="276">
        <f t="shared" si="825"/>
        <v>292851.01</v>
      </c>
      <c r="J2484" s="300">
        <v>2.8299999999999999E-2</v>
      </c>
      <c r="K2484" s="61">
        <f t="shared" si="826"/>
        <v>690.64029858333333</v>
      </c>
      <c r="L2484" s="62">
        <f t="shared" si="818"/>
        <v>0</v>
      </c>
      <c r="M2484" t="s">
        <v>10</v>
      </c>
      <c r="O2484" s="3" t="str">
        <f t="shared" si="827"/>
        <v>E345</v>
      </c>
      <c r="P2484" s="4"/>
      <c r="Q2484" s="245">
        <f t="shared" si="823"/>
        <v>0</v>
      </c>
      <c r="S2484" s="243"/>
      <c r="T2484" s="243"/>
      <c r="V2484" s="243"/>
      <c r="W2484" s="243"/>
      <c r="Y2484" s="243"/>
    </row>
    <row r="2485" spans="1:25" outlineLevel="2" x14ac:dyDescent="0.25">
      <c r="A2485" s="3" t="s">
        <v>378</v>
      </c>
      <c r="B2485" s="3" t="str">
        <f t="shared" si="824"/>
        <v>E345 PRD Accessory, Mint Farm-3</v>
      </c>
      <c r="C2485" s="3" t="s">
        <v>9</v>
      </c>
      <c r="D2485" s="3"/>
      <c r="E2485" s="256">
        <v>43921</v>
      </c>
      <c r="F2485" s="61">
        <v>292851.01</v>
      </c>
      <c r="G2485" s="300">
        <v>2.8299999999999999E-2</v>
      </c>
      <c r="H2485" s="62">
        <v>690.64</v>
      </c>
      <c r="I2485" s="276">
        <f t="shared" si="825"/>
        <v>292851.01</v>
      </c>
      <c r="J2485" s="300">
        <v>2.8299999999999999E-2</v>
      </c>
      <c r="K2485" s="61">
        <f t="shared" si="826"/>
        <v>690.64029858333333</v>
      </c>
      <c r="L2485" s="62">
        <f t="shared" si="818"/>
        <v>0</v>
      </c>
      <c r="M2485" t="s">
        <v>10</v>
      </c>
      <c r="O2485" s="3" t="str">
        <f t="shared" si="827"/>
        <v>E345</v>
      </c>
      <c r="P2485" s="4"/>
      <c r="Q2485" s="245">
        <f t="shared" si="823"/>
        <v>0</v>
      </c>
      <c r="S2485" s="243"/>
      <c r="T2485" s="243"/>
      <c r="V2485" s="243"/>
      <c r="W2485" s="243"/>
      <c r="Y2485" s="243"/>
    </row>
    <row r="2486" spans="1:25" outlineLevel="2" x14ac:dyDescent="0.25">
      <c r="A2486" s="3" t="s">
        <v>378</v>
      </c>
      <c r="B2486" s="3" t="str">
        <f t="shared" si="824"/>
        <v>E345 PRD Accessory, Mint Farm-4</v>
      </c>
      <c r="C2486" s="3" t="s">
        <v>9</v>
      </c>
      <c r="D2486" s="3"/>
      <c r="E2486" s="256">
        <v>43951</v>
      </c>
      <c r="F2486" s="61">
        <v>292851.01</v>
      </c>
      <c r="G2486" s="300">
        <v>2.8299999999999999E-2</v>
      </c>
      <c r="H2486" s="62">
        <v>690.64</v>
      </c>
      <c r="I2486" s="276">
        <f t="shared" si="825"/>
        <v>292851.01</v>
      </c>
      <c r="J2486" s="300">
        <v>2.8299999999999999E-2</v>
      </c>
      <c r="K2486" s="61">
        <f t="shared" si="826"/>
        <v>690.64029858333333</v>
      </c>
      <c r="L2486" s="62">
        <f t="shared" si="818"/>
        <v>0</v>
      </c>
      <c r="M2486" t="s">
        <v>10</v>
      </c>
      <c r="O2486" s="3" t="str">
        <f t="shared" si="827"/>
        <v>E345</v>
      </c>
      <c r="P2486" s="4"/>
      <c r="Q2486" s="245">
        <f t="shared" si="823"/>
        <v>0</v>
      </c>
      <c r="S2486" s="243"/>
      <c r="T2486" s="243"/>
      <c r="V2486" s="243"/>
      <c r="W2486" s="243"/>
      <c r="Y2486" s="243"/>
    </row>
    <row r="2487" spans="1:25" outlineLevel="2" x14ac:dyDescent="0.25">
      <c r="A2487" s="3" t="s">
        <v>378</v>
      </c>
      <c r="B2487" s="3" t="str">
        <f t="shared" si="824"/>
        <v>E345 PRD Accessory, Mint Farm-5</v>
      </c>
      <c r="C2487" s="3" t="s">
        <v>9</v>
      </c>
      <c r="D2487" s="3"/>
      <c r="E2487" s="256">
        <v>43982</v>
      </c>
      <c r="F2487" s="61">
        <v>292851.01</v>
      </c>
      <c r="G2487" s="300">
        <v>2.8299999999999999E-2</v>
      </c>
      <c r="H2487" s="62">
        <v>690.64</v>
      </c>
      <c r="I2487" s="276">
        <f t="shared" si="825"/>
        <v>292851.01</v>
      </c>
      <c r="J2487" s="300">
        <v>2.8299999999999999E-2</v>
      </c>
      <c r="K2487" s="61">
        <f t="shared" si="826"/>
        <v>690.64029858333333</v>
      </c>
      <c r="L2487" s="62">
        <f t="shared" si="818"/>
        <v>0</v>
      </c>
      <c r="M2487" t="s">
        <v>10</v>
      </c>
      <c r="O2487" s="3" t="str">
        <f t="shared" si="827"/>
        <v>E345</v>
      </c>
      <c r="P2487" s="4"/>
      <c r="Q2487" s="245">
        <f t="shared" si="823"/>
        <v>0</v>
      </c>
      <c r="S2487" s="243"/>
      <c r="T2487" s="243"/>
      <c r="V2487" s="243"/>
      <c r="W2487" s="243"/>
      <c r="Y2487" s="243"/>
    </row>
    <row r="2488" spans="1:25" outlineLevel="2" x14ac:dyDescent="0.25">
      <c r="A2488" s="3" t="s">
        <v>378</v>
      </c>
      <c r="B2488" s="3" t="str">
        <f t="shared" si="824"/>
        <v>E345 PRD Accessory, Mint Farm-6</v>
      </c>
      <c r="C2488" s="3" t="s">
        <v>9</v>
      </c>
      <c r="D2488" s="3"/>
      <c r="E2488" s="256">
        <v>44012</v>
      </c>
      <c r="F2488" s="61">
        <v>292851.01</v>
      </c>
      <c r="G2488" s="300">
        <v>2.8299999999999999E-2</v>
      </c>
      <c r="H2488" s="62">
        <v>690.64</v>
      </c>
      <c r="I2488" s="276">
        <f t="shared" si="825"/>
        <v>292851.01</v>
      </c>
      <c r="J2488" s="300">
        <v>2.8299999999999999E-2</v>
      </c>
      <c r="K2488" s="61">
        <f t="shared" si="826"/>
        <v>690.64029858333333</v>
      </c>
      <c r="L2488" s="62">
        <f t="shared" si="818"/>
        <v>0</v>
      </c>
      <c r="M2488" t="s">
        <v>10</v>
      </c>
      <c r="O2488" s="3" t="str">
        <f t="shared" si="827"/>
        <v>E345</v>
      </c>
      <c r="P2488" s="4"/>
      <c r="Q2488" s="245">
        <f t="shared" si="823"/>
        <v>292851.01</v>
      </c>
      <c r="S2488" s="243">
        <f>AVERAGE(F2477:F2488)-F2488</f>
        <v>0</v>
      </c>
      <c r="T2488" s="243">
        <f>AVERAGE(I2477:I2488)-I2488</f>
        <v>0</v>
      </c>
      <c r="V2488" s="243"/>
      <c r="W2488" s="243"/>
      <c r="Y2488" s="243"/>
    </row>
    <row r="2489" spans="1:25" ht="15.75" outlineLevel="1" thickBot="1" x14ac:dyDescent="0.3">
      <c r="A2489" s="5" t="s">
        <v>379</v>
      </c>
      <c r="C2489" s="14" t="s">
        <v>264</v>
      </c>
      <c r="E2489" s="255" t="s">
        <v>5</v>
      </c>
      <c r="F2489" s="8"/>
      <c r="G2489" s="299"/>
      <c r="H2489" s="264">
        <f>SUBTOTAL(9,H2477:H2488)</f>
        <v>8287.6800000000021</v>
      </c>
      <c r="I2489" s="275"/>
      <c r="J2489" s="299"/>
      <c r="K2489" s="25">
        <f>SUBTOTAL(9,K2477:K2488)</f>
        <v>8287.6835830000018</v>
      </c>
      <c r="L2489" s="264">
        <f>SUBTOTAL(9,L2477:L2488)</f>
        <v>0</v>
      </c>
      <c r="O2489" s="3" t="str">
        <f>LEFT(A2489,5)</f>
        <v xml:space="preserve">E345 </v>
      </c>
      <c r="P2489" s="4">
        <f>-L2489</f>
        <v>0</v>
      </c>
      <c r="Q2489" s="245">
        <f t="shared" si="823"/>
        <v>0</v>
      </c>
      <c r="S2489" s="243"/>
    </row>
    <row r="2490" spans="1:25" ht="15.75" outlineLevel="2" thickTop="1" x14ac:dyDescent="0.25">
      <c r="A2490" s="3" t="s">
        <v>380</v>
      </c>
      <c r="B2490" s="3" t="str">
        <f t="shared" ref="B2490:B2501" si="828">CONCATENATE(A2490,"-",MONTH(E2490))</f>
        <v>E345 PRD Accessory, Mint Farm OP-7</v>
      </c>
      <c r="C2490" s="3" t="s">
        <v>9</v>
      </c>
      <c r="D2490" s="3"/>
      <c r="E2490" s="256">
        <v>43676</v>
      </c>
      <c r="F2490" s="61">
        <v>2823972</v>
      </c>
      <c r="G2490" s="300">
        <v>2.8299999999999999E-2</v>
      </c>
      <c r="H2490" s="62">
        <v>6659.8700000000008</v>
      </c>
      <c r="I2490" s="276">
        <f t="shared" ref="I2490:I2501" si="829">VLOOKUP(CONCATENATE(A2490,"-6"),$B$8:$F$2996,5,FALSE)</f>
        <v>2823972</v>
      </c>
      <c r="J2490" s="300">
        <v>2.8299999999999999E-2</v>
      </c>
      <c r="K2490" s="59">
        <f t="shared" ref="K2490:K2501" si="830">I2490*J2490/12</f>
        <v>6659.867299999999</v>
      </c>
      <c r="L2490" s="62">
        <f t="shared" si="818"/>
        <v>0</v>
      </c>
      <c r="M2490" t="s">
        <v>10</v>
      </c>
      <c r="O2490" s="3" t="str">
        <f t="shared" ref="O2490:O2501" si="831">LEFT(A2490,4)</f>
        <v>E345</v>
      </c>
      <c r="P2490" s="4"/>
      <c r="Q2490" s="245">
        <f t="shared" si="823"/>
        <v>0</v>
      </c>
      <c r="S2490" s="243"/>
      <c r="T2490" s="243"/>
      <c r="V2490" s="243"/>
      <c r="W2490" s="243"/>
      <c r="Y2490" s="243"/>
    </row>
    <row r="2491" spans="1:25" outlineLevel="2" x14ac:dyDescent="0.25">
      <c r="A2491" s="3" t="s">
        <v>380</v>
      </c>
      <c r="B2491" s="3" t="str">
        <f t="shared" si="828"/>
        <v>E345 PRD Accessory, Mint Farm OP-8</v>
      </c>
      <c r="C2491" s="3" t="s">
        <v>9</v>
      </c>
      <c r="D2491" s="3"/>
      <c r="E2491" s="256">
        <v>43708</v>
      </c>
      <c r="F2491" s="61">
        <v>2823972</v>
      </c>
      <c r="G2491" s="300">
        <v>2.8299999999999999E-2</v>
      </c>
      <c r="H2491" s="62">
        <v>6659.8700000000008</v>
      </c>
      <c r="I2491" s="276">
        <f t="shared" si="829"/>
        <v>2823972</v>
      </c>
      <c r="J2491" s="300">
        <v>2.8299999999999999E-2</v>
      </c>
      <c r="K2491" s="61">
        <f t="shared" si="830"/>
        <v>6659.867299999999</v>
      </c>
      <c r="L2491" s="62">
        <f t="shared" si="818"/>
        <v>0</v>
      </c>
      <c r="M2491" t="s">
        <v>10</v>
      </c>
      <c r="O2491" s="3" t="str">
        <f t="shared" si="831"/>
        <v>E345</v>
      </c>
      <c r="P2491" s="4"/>
      <c r="Q2491" s="245">
        <f t="shared" si="823"/>
        <v>0</v>
      </c>
      <c r="S2491" s="243"/>
      <c r="T2491" s="243"/>
      <c r="V2491" s="243"/>
      <c r="W2491" s="243"/>
      <c r="Y2491" s="243"/>
    </row>
    <row r="2492" spans="1:25" outlineLevel="2" x14ac:dyDescent="0.25">
      <c r="A2492" s="3" t="s">
        <v>380</v>
      </c>
      <c r="B2492" s="3" t="str">
        <f t="shared" si="828"/>
        <v>E345 PRD Accessory, Mint Farm OP-9</v>
      </c>
      <c r="C2492" s="3" t="s">
        <v>9</v>
      </c>
      <c r="D2492" s="3"/>
      <c r="E2492" s="256">
        <v>43738</v>
      </c>
      <c r="F2492" s="61">
        <v>2823972</v>
      </c>
      <c r="G2492" s="300">
        <v>2.8299999999999999E-2</v>
      </c>
      <c r="H2492" s="62">
        <v>6659.8700000000008</v>
      </c>
      <c r="I2492" s="276">
        <f t="shared" si="829"/>
        <v>2823972</v>
      </c>
      <c r="J2492" s="300">
        <v>2.8299999999999999E-2</v>
      </c>
      <c r="K2492" s="61">
        <f t="shared" si="830"/>
        <v>6659.867299999999</v>
      </c>
      <c r="L2492" s="62">
        <f t="shared" si="818"/>
        <v>0</v>
      </c>
      <c r="M2492" t="s">
        <v>10</v>
      </c>
      <c r="O2492" s="3" t="str">
        <f t="shared" si="831"/>
        <v>E345</v>
      </c>
      <c r="P2492" s="4"/>
      <c r="Q2492" s="245">
        <f t="shared" si="823"/>
        <v>0</v>
      </c>
      <c r="S2492" s="243"/>
      <c r="T2492" s="243"/>
      <c r="V2492" s="243"/>
      <c r="W2492" s="243"/>
      <c r="Y2492" s="243"/>
    </row>
    <row r="2493" spans="1:25" outlineLevel="2" x14ac:dyDescent="0.25">
      <c r="A2493" s="3" t="s">
        <v>380</v>
      </c>
      <c r="B2493" s="3" t="str">
        <f t="shared" si="828"/>
        <v>E345 PRD Accessory, Mint Farm OP-10</v>
      </c>
      <c r="C2493" s="3" t="s">
        <v>9</v>
      </c>
      <c r="D2493" s="3"/>
      <c r="E2493" s="256">
        <v>43769</v>
      </c>
      <c r="F2493" s="61">
        <v>2823972</v>
      </c>
      <c r="G2493" s="300">
        <v>2.8299999999999999E-2</v>
      </c>
      <c r="H2493" s="62">
        <v>6659.8700000000008</v>
      </c>
      <c r="I2493" s="276">
        <f t="shared" si="829"/>
        <v>2823972</v>
      </c>
      <c r="J2493" s="300">
        <v>2.8299999999999999E-2</v>
      </c>
      <c r="K2493" s="61">
        <f t="shared" si="830"/>
        <v>6659.867299999999</v>
      </c>
      <c r="L2493" s="62">
        <f t="shared" si="818"/>
        <v>0</v>
      </c>
      <c r="M2493" t="s">
        <v>10</v>
      </c>
      <c r="O2493" s="3" t="str">
        <f t="shared" si="831"/>
        <v>E345</v>
      </c>
      <c r="P2493" s="4"/>
      <c r="Q2493" s="245">
        <f t="shared" si="823"/>
        <v>0</v>
      </c>
      <c r="S2493" s="243"/>
      <c r="T2493" s="243"/>
      <c r="V2493" s="243"/>
      <c r="W2493" s="243"/>
      <c r="Y2493" s="243"/>
    </row>
    <row r="2494" spans="1:25" outlineLevel="2" x14ac:dyDescent="0.25">
      <c r="A2494" s="3" t="s">
        <v>380</v>
      </c>
      <c r="B2494" s="3" t="str">
        <f t="shared" si="828"/>
        <v>E345 PRD Accessory, Mint Farm OP-11</v>
      </c>
      <c r="C2494" s="3" t="s">
        <v>9</v>
      </c>
      <c r="D2494" s="3"/>
      <c r="E2494" s="256">
        <v>43799</v>
      </c>
      <c r="F2494" s="61">
        <v>2823972</v>
      </c>
      <c r="G2494" s="300">
        <v>2.8299999999999999E-2</v>
      </c>
      <c r="H2494" s="62">
        <v>6659.8700000000008</v>
      </c>
      <c r="I2494" s="276">
        <f t="shared" si="829"/>
        <v>2823972</v>
      </c>
      <c r="J2494" s="300">
        <v>2.8299999999999999E-2</v>
      </c>
      <c r="K2494" s="61">
        <f t="shared" si="830"/>
        <v>6659.867299999999</v>
      </c>
      <c r="L2494" s="62">
        <f t="shared" si="818"/>
        <v>0</v>
      </c>
      <c r="M2494" t="s">
        <v>10</v>
      </c>
      <c r="O2494" s="3" t="str">
        <f t="shared" si="831"/>
        <v>E345</v>
      </c>
      <c r="P2494" s="4"/>
      <c r="Q2494" s="245">
        <f t="shared" si="823"/>
        <v>0</v>
      </c>
      <c r="S2494" s="243"/>
      <c r="T2494" s="243"/>
      <c r="V2494" s="243"/>
      <c r="W2494" s="243"/>
      <c r="Y2494" s="243"/>
    </row>
    <row r="2495" spans="1:25" outlineLevel="2" x14ac:dyDescent="0.25">
      <c r="A2495" s="3" t="s">
        <v>380</v>
      </c>
      <c r="B2495" s="3" t="str">
        <f t="shared" si="828"/>
        <v>E345 PRD Accessory, Mint Farm OP-12</v>
      </c>
      <c r="C2495" s="3" t="s">
        <v>9</v>
      </c>
      <c r="D2495" s="3"/>
      <c r="E2495" s="256">
        <v>43830</v>
      </c>
      <c r="F2495" s="61">
        <v>2823972</v>
      </c>
      <c r="G2495" s="300">
        <v>2.8299999999999999E-2</v>
      </c>
      <c r="H2495" s="62">
        <v>6659.8700000000008</v>
      </c>
      <c r="I2495" s="276">
        <f t="shared" si="829"/>
        <v>2823972</v>
      </c>
      <c r="J2495" s="300">
        <v>2.8299999999999999E-2</v>
      </c>
      <c r="K2495" s="61">
        <f t="shared" si="830"/>
        <v>6659.867299999999</v>
      </c>
      <c r="L2495" s="62">
        <f t="shared" si="818"/>
        <v>0</v>
      </c>
      <c r="M2495" t="s">
        <v>10</v>
      </c>
      <c r="O2495" s="3" t="str">
        <f t="shared" si="831"/>
        <v>E345</v>
      </c>
      <c r="P2495" s="4"/>
      <c r="Q2495" s="245">
        <f t="shared" si="823"/>
        <v>0</v>
      </c>
      <c r="S2495" s="243"/>
      <c r="T2495" s="243"/>
      <c r="V2495" s="243"/>
      <c r="W2495" s="243"/>
      <c r="Y2495" s="243"/>
    </row>
    <row r="2496" spans="1:25" outlineLevel="2" x14ac:dyDescent="0.25">
      <c r="A2496" s="3" t="s">
        <v>380</v>
      </c>
      <c r="B2496" s="3" t="str">
        <f t="shared" si="828"/>
        <v>E345 PRD Accessory, Mint Farm OP-1</v>
      </c>
      <c r="C2496" s="3" t="s">
        <v>9</v>
      </c>
      <c r="D2496" s="3"/>
      <c r="E2496" s="256">
        <v>43861</v>
      </c>
      <c r="F2496" s="61">
        <v>2823972</v>
      </c>
      <c r="G2496" s="300">
        <v>2.8299999999999999E-2</v>
      </c>
      <c r="H2496" s="62">
        <v>6659.8700000000008</v>
      </c>
      <c r="I2496" s="276">
        <f t="shared" si="829"/>
        <v>2823972</v>
      </c>
      <c r="J2496" s="300">
        <v>2.8299999999999999E-2</v>
      </c>
      <c r="K2496" s="61">
        <f t="shared" si="830"/>
        <v>6659.867299999999</v>
      </c>
      <c r="L2496" s="62">
        <f t="shared" si="818"/>
        <v>0</v>
      </c>
      <c r="M2496" t="s">
        <v>10</v>
      </c>
      <c r="O2496" s="3" t="str">
        <f t="shared" si="831"/>
        <v>E345</v>
      </c>
      <c r="P2496" s="4"/>
      <c r="Q2496" s="245">
        <f t="shared" si="823"/>
        <v>0</v>
      </c>
      <c r="S2496" s="243"/>
      <c r="T2496" s="243"/>
      <c r="V2496" s="243"/>
      <c r="W2496" s="243"/>
      <c r="Y2496" s="243"/>
    </row>
    <row r="2497" spans="1:25" outlineLevel="2" x14ac:dyDescent="0.25">
      <c r="A2497" s="3" t="s">
        <v>380</v>
      </c>
      <c r="B2497" s="3" t="str">
        <f t="shared" si="828"/>
        <v>E345 PRD Accessory, Mint Farm OP-2</v>
      </c>
      <c r="C2497" s="3" t="s">
        <v>9</v>
      </c>
      <c r="D2497" s="3"/>
      <c r="E2497" s="256">
        <v>43889</v>
      </c>
      <c r="F2497" s="61">
        <v>2823972</v>
      </c>
      <c r="G2497" s="300">
        <v>2.8299999999999999E-2</v>
      </c>
      <c r="H2497" s="62">
        <v>6659.8700000000008</v>
      </c>
      <c r="I2497" s="276">
        <f t="shared" si="829"/>
        <v>2823972</v>
      </c>
      <c r="J2497" s="300">
        <v>2.8299999999999999E-2</v>
      </c>
      <c r="K2497" s="61">
        <f t="shared" si="830"/>
        <v>6659.867299999999</v>
      </c>
      <c r="L2497" s="62">
        <f t="shared" si="818"/>
        <v>0</v>
      </c>
      <c r="M2497" t="s">
        <v>10</v>
      </c>
      <c r="O2497" s="3" t="str">
        <f t="shared" si="831"/>
        <v>E345</v>
      </c>
      <c r="P2497" s="4"/>
      <c r="Q2497" s="245">
        <f t="shared" si="823"/>
        <v>0</v>
      </c>
      <c r="S2497" s="243"/>
      <c r="T2497" s="243"/>
      <c r="V2497" s="243"/>
      <c r="W2497" s="243"/>
      <c r="Y2497" s="243"/>
    </row>
    <row r="2498" spans="1:25" outlineLevel="2" x14ac:dyDescent="0.25">
      <c r="A2498" s="3" t="s">
        <v>380</v>
      </c>
      <c r="B2498" s="3" t="str">
        <f t="shared" si="828"/>
        <v>E345 PRD Accessory, Mint Farm OP-3</v>
      </c>
      <c r="C2498" s="3" t="s">
        <v>9</v>
      </c>
      <c r="D2498" s="3"/>
      <c r="E2498" s="256">
        <v>43921</v>
      </c>
      <c r="F2498" s="61">
        <v>2823972</v>
      </c>
      <c r="G2498" s="300">
        <v>2.8299999999999999E-2</v>
      </c>
      <c r="H2498" s="62">
        <v>6659.8700000000008</v>
      </c>
      <c r="I2498" s="276">
        <f t="shared" si="829"/>
        <v>2823972</v>
      </c>
      <c r="J2498" s="300">
        <v>2.8299999999999999E-2</v>
      </c>
      <c r="K2498" s="61">
        <f t="shared" si="830"/>
        <v>6659.867299999999</v>
      </c>
      <c r="L2498" s="62">
        <f t="shared" si="818"/>
        <v>0</v>
      </c>
      <c r="M2498" t="s">
        <v>10</v>
      </c>
      <c r="O2498" s="3" t="str">
        <f t="shared" si="831"/>
        <v>E345</v>
      </c>
      <c r="P2498" s="4"/>
      <c r="Q2498" s="245">
        <f t="shared" si="823"/>
        <v>0</v>
      </c>
      <c r="S2498" s="243"/>
      <c r="T2498" s="243"/>
      <c r="V2498" s="243"/>
      <c r="W2498" s="243"/>
      <c r="Y2498" s="243"/>
    </row>
    <row r="2499" spans="1:25" outlineLevel="2" x14ac:dyDescent="0.25">
      <c r="A2499" s="3" t="s">
        <v>380</v>
      </c>
      <c r="B2499" s="3" t="str">
        <f t="shared" si="828"/>
        <v>E345 PRD Accessory, Mint Farm OP-4</v>
      </c>
      <c r="C2499" s="3" t="s">
        <v>9</v>
      </c>
      <c r="D2499" s="3"/>
      <c r="E2499" s="256">
        <v>43951</v>
      </c>
      <c r="F2499" s="61">
        <v>2823972</v>
      </c>
      <c r="G2499" s="300">
        <v>2.8299999999999999E-2</v>
      </c>
      <c r="H2499" s="62">
        <v>6659.8700000000008</v>
      </c>
      <c r="I2499" s="276">
        <f t="shared" si="829"/>
        <v>2823972</v>
      </c>
      <c r="J2499" s="300">
        <v>2.8299999999999999E-2</v>
      </c>
      <c r="K2499" s="61">
        <f t="shared" si="830"/>
        <v>6659.867299999999</v>
      </c>
      <c r="L2499" s="62">
        <f t="shared" si="818"/>
        <v>0</v>
      </c>
      <c r="M2499" t="s">
        <v>10</v>
      </c>
      <c r="O2499" s="3" t="str">
        <f t="shared" si="831"/>
        <v>E345</v>
      </c>
      <c r="P2499" s="4"/>
      <c r="Q2499" s="245">
        <f t="shared" si="823"/>
        <v>0</v>
      </c>
      <c r="S2499" s="243"/>
      <c r="T2499" s="243"/>
      <c r="V2499" s="243"/>
      <c r="W2499" s="243"/>
      <c r="Y2499" s="243"/>
    </row>
    <row r="2500" spans="1:25" outlineLevel="2" x14ac:dyDescent="0.25">
      <c r="A2500" s="3" t="s">
        <v>380</v>
      </c>
      <c r="B2500" s="3" t="str">
        <f t="shared" si="828"/>
        <v>E345 PRD Accessory, Mint Farm OP-5</v>
      </c>
      <c r="C2500" s="3" t="s">
        <v>9</v>
      </c>
      <c r="D2500" s="3"/>
      <c r="E2500" s="256">
        <v>43982</v>
      </c>
      <c r="F2500" s="61">
        <v>2823972</v>
      </c>
      <c r="G2500" s="300">
        <v>2.8299999999999999E-2</v>
      </c>
      <c r="H2500" s="62">
        <v>6659.8700000000008</v>
      </c>
      <c r="I2500" s="276">
        <f t="shared" si="829"/>
        <v>2823972</v>
      </c>
      <c r="J2500" s="300">
        <v>2.8299999999999999E-2</v>
      </c>
      <c r="K2500" s="61">
        <f t="shared" si="830"/>
        <v>6659.867299999999</v>
      </c>
      <c r="L2500" s="62">
        <f t="shared" si="818"/>
        <v>0</v>
      </c>
      <c r="M2500" t="s">
        <v>10</v>
      </c>
      <c r="O2500" s="3" t="str">
        <f t="shared" si="831"/>
        <v>E345</v>
      </c>
      <c r="P2500" s="4"/>
      <c r="Q2500" s="245">
        <f t="shared" si="823"/>
        <v>0</v>
      </c>
      <c r="S2500" s="243"/>
      <c r="T2500" s="243"/>
      <c r="V2500" s="243"/>
      <c r="W2500" s="243"/>
      <c r="Y2500" s="243"/>
    </row>
    <row r="2501" spans="1:25" outlineLevel="2" x14ac:dyDescent="0.25">
      <c r="A2501" s="3" t="s">
        <v>380</v>
      </c>
      <c r="B2501" s="3" t="str">
        <f t="shared" si="828"/>
        <v>E345 PRD Accessory, Mint Farm OP-6</v>
      </c>
      <c r="C2501" s="3" t="s">
        <v>9</v>
      </c>
      <c r="D2501" s="3"/>
      <c r="E2501" s="256">
        <v>44012</v>
      </c>
      <c r="F2501" s="61">
        <v>2823972</v>
      </c>
      <c r="G2501" s="300">
        <v>2.8299999999999999E-2</v>
      </c>
      <c r="H2501" s="62">
        <v>6659.8700000000008</v>
      </c>
      <c r="I2501" s="276">
        <f t="shared" si="829"/>
        <v>2823972</v>
      </c>
      <c r="J2501" s="300">
        <v>2.8299999999999999E-2</v>
      </c>
      <c r="K2501" s="61">
        <f t="shared" si="830"/>
        <v>6659.867299999999</v>
      </c>
      <c r="L2501" s="62">
        <f t="shared" si="818"/>
        <v>0</v>
      </c>
      <c r="M2501" t="s">
        <v>10</v>
      </c>
      <c r="O2501" s="3" t="str">
        <f t="shared" si="831"/>
        <v>E345</v>
      </c>
      <c r="P2501" s="4"/>
      <c r="Q2501" s="245">
        <f t="shared" si="823"/>
        <v>2823972</v>
      </c>
      <c r="S2501" s="243">
        <f>AVERAGE(F2490:F2501)-F2501</f>
        <v>0</v>
      </c>
      <c r="T2501" s="243">
        <f>AVERAGE(I2490:I2501)-I2501</f>
        <v>0</v>
      </c>
      <c r="V2501" s="243"/>
      <c r="W2501" s="243"/>
      <c r="Y2501" s="243"/>
    </row>
    <row r="2502" spans="1:25" ht="15.75" outlineLevel="1" thickBot="1" x14ac:dyDescent="0.3">
      <c r="A2502" s="5" t="s">
        <v>381</v>
      </c>
      <c r="C2502" s="14" t="s">
        <v>264</v>
      </c>
      <c r="E2502" s="255" t="s">
        <v>5</v>
      </c>
      <c r="F2502" s="8"/>
      <c r="G2502" s="299"/>
      <c r="H2502" s="264">
        <f>SUBTOTAL(9,H2490:H2501)</f>
        <v>79918.44</v>
      </c>
      <c r="I2502" s="275"/>
      <c r="J2502" s="299"/>
      <c r="K2502" s="25">
        <f>SUBTOTAL(9,K2490:K2501)</f>
        <v>79918.407599999991</v>
      </c>
      <c r="L2502" s="264">
        <f>SUBTOTAL(9,L2490:L2501)</f>
        <v>0</v>
      </c>
      <c r="O2502" s="3" t="str">
        <f>LEFT(A2502,5)</f>
        <v xml:space="preserve">E345 </v>
      </c>
      <c r="P2502" s="4">
        <f>-L2502</f>
        <v>0</v>
      </c>
      <c r="Q2502" s="245">
        <f t="shared" si="823"/>
        <v>0</v>
      </c>
      <c r="S2502" s="243"/>
    </row>
    <row r="2503" spans="1:25" ht="15.75" outlineLevel="2" thickTop="1" x14ac:dyDescent="0.25">
      <c r="A2503" s="3" t="s">
        <v>382</v>
      </c>
      <c r="B2503" s="3" t="str">
        <f t="shared" ref="B2503:B2514" si="832">CONCATENATE(A2503,"-",MONTH(E2503))</f>
        <v>E345 PRD Accessory, Sumas-7</v>
      </c>
      <c r="C2503" s="3" t="s">
        <v>9</v>
      </c>
      <c r="D2503" s="3"/>
      <c r="E2503" s="256">
        <v>43676</v>
      </c>
      <c r="F2503" s="61">
        <v>361674.96</v>
      </c>
      <c r="G2503" s="300">
        <v>1.2699999999999999E-2</v>
      </c>
      <c r="H2503" s="62">
        <v>382.77</v>
      </c>
      <c r="I2503" s="276">
        <f t="shared" ref="I2503:I2514" si="833">VLOOKUP(CONCATENATE(A2503,"-6"),$B$8:$F$2996,5,FALSE)</f>
        <v>361674.96</v>
      </c>
      <c r="J2503" s="300">
        <v>1.2699999999999999E-2</v>
      </c>
      <c r="K2503" s="59">
        <f t="shared" ref="K2503:K2514" si="834">I2503*J2503/12</f>
        <v>382.77266600000002</v>
      </c>
      <c r="L2503" s="62">
        <f t="shared" si="818"/>
        <v>0</v>
      </c>
      <c r="M2503" t="s">
        <v>10</v>
      </c>
      <c r="O2503" s="3" t="str">
        <f t="shared" ref="O2503:O2514" si="835">LEFT(A2503,4)</f>
        <v>E345</v>
      </c>
      <c r="P2503" s="4"/>
      <c r="Q2503" s="245">
        <f t="shared" si="823"/>
        <v>0</v>
      </c>
      <c r="S2503" s="243"/>
      <c r="T2503" s="243"/>
      <c r="V2503" s="243"/>
      <c r="W2503" s="243"/>
      <c r="Y2503" s="243"/>
    </row>
    <row r="2504" spans="1:25" outlineLevel="2" x14ac:dyDescent="0.25">
      <c r="A2504" s="3" t="s">
        <v>382</v>
      </c>
      <c r="B2504" s="3" t="str">
        <f t="shared" si="832"/>
        <v>E345 PRD Accessory, Sumas-8</v>
      </c>
      <c r="C2504" s="3" t="s">
        <v>9</v>
      </c>
      <c r="D2504" s="3"/>
      <c r="E2504" s="256">
        <v>43708</v>
      </c>
      <c r="F2504" s="61">
        <v>361674.96</v>
      </c>
      <c r="G2504" s="300">
        <v>1.2699999999999999E-2</v>
      </c>
      <c r="H2504" s="62">
        <v>382.77</v>
      </c>
      <c r="I2504" s="276">
        <f t="shared" si="833"/>
        <v>361674.96</v>
      </c>
      <c r="J2504" s="300">
        <v>1.2699999999999999E-2</v>
      </c>
      <c r="K2504" s="61">
        <f t="shared" si="834"/>
        <v>382.77266600000002</v>
      </c>
      <c r="L2504" s="62">
        <f t="shared" si="818"/>
        <v>0</v>
      </c>
      <c r="M2504" t="s">
        <v>10</v>
      </c>
      <c r="O2504" s="3" t="str">
        <f t="shared" si="835"/>
        <v>E345</v>
      </c>
      <c r="P2504" s="4"/>
      <c r="Q2504" s="245">
        <f t="shared" si="823"/>
        <v>0</v>
      </c>
      <c r="S2504" s="243"/>
      <c r="T2504" s="243"/>
      <c r="V2504" s="243"/>
      <c r="W2504" s="243"/>
      <c r="Y2504" s="243"/>
    </row>
    <row r="2505" spans="1:25" outlineLevel="2" x14ac:dyDescent="0.25">
      <c r="A2505" s="3" t="s">
        <v>382</v>
      </c>
      <c r="B2505" s="3" t="str">
        <f t="shared" si="832"/>
        <v>E345 PRD Accessory, Sumas-9</v>
      </c>
      <c r="C2505" s="3" t="s">
        <v>9</v>
      </c>
      <c r="D2505" s="3"/>
      <c r="E2505" s="256">
        <v>43738</v>
      </c>
      <c r="F2505" s="61">
        <v>361674.96</v>
      </c>
      <c r="G2505" s="300">
        <v>1.2699999999999999E-2</v>
      </c>
      <c r="H2505" s="62">
        <v>382.77</v>
      </c>
      <c r="I2505" s="276">
        <f t="shared" si="833"/>
        <v>361674.96</v>
      </c>
      <c r="J2505" s="300">
        <v>1.2699999999999999E-2</v>
      </c>
      <c r="K2505" s="61">
        <f t="shared" si="834"/>
        <v>382.77266600000002</v>
      </c>
      <c r="L2505" s="62">
        <f t="shared" si="818"/>
        <v>0</v>
      </c>
      <c r="M2505" t="s">
        <v>10</v>
      </c>
      <c r="O2505" s="3" t="str">
        <f t="shared" si="835"/>
        <v>E345</v>
      </c>
      <c r="P2505" s="4"/>
      <c r="Q2505" s="245">
        <f t="shared" si="823"/>
        <v>0</v>
      </c>
      <c r="S2505" s="243"/>
      <c r="T2505" s="243"/>
      <c r="V2505" s="243"/>
      <c r="W2505" s="243"/>
      <c r="Y2505" s="243"/>
    </row>
    <row r="2506" spans="1:25" outlineLevel="2" x14ac:dyDescent="0.25">
      <c r="A2506" s="3" t="s">
        <v>382</v>
      </c>
      <c r="B2506" s="3" t="str">
        <f t="shared" si="832"/>
        <v>E345 PRD Accessory, Sumas-10</v>
      </c>
      <c r="C2506" s="3" t="s">
        <v>9</v>
      </c>
      <c r="D2506" s="3"/>
      <c r="E2506" s="256">
        <v>43769</v>
      </c>
      <c r="F2506" s="61">
        <v>361674.96</v>
      </c>
      <c r="G2506" s="300">
        <v>1.2699999999999999E-2</v>
      </c>
      <c r="H2506" s="62">
        <v>382.77</v>
      </c>
      <c r="I2506" s="276">
        <f t="shared" si="833"/>
        <v>361674.96</v>
      </c>
      <c r="J2506" s="300">
        <v>1.2699999999999999E-2</v>
      </c>
      <c r="K2506" s="61">
        <f t="shared" si="834"/>
        <v>382.77266600000002</v>
      </c>
      <c r="L2506" s="62">
        <f t="shared" si="818"/>
        <v>0</v>
      </c>
      <c r="M2506" t="s">
        <v>10</v>
      </c>
      <c r="O2506" s="3" t="str">
        <f t="shared" si="835"/>
        <v>E345</v>
      </c>
      <c r="P2506" s="4"/>
      <c r="Q2506" s="245">
        <f t="shared" si="823"/>
        <v>0</v>
      </c>
      <c r="S2506" s="243"/>
      <c r="T2506" s="243"/>
      <c r="V2506" s="243"/>
      <c r="W2506" s="243"/>
      <c r="Y2506" s="243"/>
    </row>
    <row r="2507" spans="1:25" outlineLevel="2" x14ac:dyDescent="0.25">
      <c r="A2507" s="3" t="s">
        <v>382</v>
      </c>
      <c r="B2507" s="3" t="str">
        <f t="shared" si="832"/>
        <v>E345 PRD Accessory, Sumas-11</v>
      </c>
      <c r="C2507" s="3" t="s">
        <v>9</v>
      </c>
      <c r="D2507" s="3"/>
      <c r="E2507" s="256">
        <v>43799</v>
      </c>
      <c r="F2507" s="61">
        <v>361674.96</v>
      </c>
      <c r="G2507" s="300">
        <v>1.2699999999999999E-2</v>
      </c>
      <c r="H2507" s="62">
        <v>382.77</v>
      </c>
      <c r="I2507" s="276">
        <f t="shared" si="833"/>
        <v>361674.96</v>
      </c>
      <c r="J2507" s="300">
        <v>1.2699999999999999E-2</v>
      </c>
      <c r="K2507" s="61">
        <f t="shared" si="834"/>
        <v>382.77266600000002</v>
      </c>
      <c r="L2507" s="62">
        <f t="shared" si="818"/>
        <v>0</v>
      </c>
      <c r="M2507" t="s">
        <v>10</v>
      </c>
      <c r="O2507" s="3" t="str">
        <f t="shared" si="835"/>
        <v>E345</v>
      </c>
      <c r="P2507" s="4"/>
      <c r="Q2507" s="245">
        <f t="shared" si="823"/>
        <v>0</v>
      </c>
      <c r="S2507" s="243"/>
      <c r="T2507" s="243"/>
      <c r="V2507" s="243"/>
      <c r="W2507" s="243"/>
      <c r="Y2507" s="243"/>
    </row>
    <row r="2508" spans="1:25" outlineLevel="2" x14ac:dyDescent="0.25">
      <c r="A2508" s="3" t="s">
        <v>382</v>
      </c>
      <c r="B2508" s="3" t="str">
        <f t="shared" si="832"/>
        <v>E345 PRD Accessory, Sumas-12</v>
      </c>
      <c r="C2508" s="3" t="s">
        <v>9</v>
      </c>
      <c r="D2508" s="3"/>
      <c r="E2508" s="256">
        <v>43830</v>
      </c>
      <c r="F2508" s="61">
        <v>361674.96</v>
      </c>
      <c r="G2508" s="300">
        <v>1.2699999999999999E-2</v>
      </c>
      <c r="H2508" s="62">
        <v>382.77</v>
      </c>
      <c r="I2508" s="276">
        <f t="shared" si="833"/>
        <v>361674.96</v>
      </c>
      <c r="J2508" s="300">
        <v>1.2699999999999999E-2</v>
      </c>
      <c r="K2508" s="61">
        <f t="shared" si="834"/>
        <v>382.77266600000002</v>
      </c>
      <c r="L2508" s="62">
        <f t="shared" si="818"/>
        <v>0</v>
      </c>
      <c r="M2508" t="s">
        <v>10</v>
      </c>
      <c r="O2508" s="3" t="str">
        <f t="shared" si="835"/>
        <v>E345</v>
      </c>
      <c r="P2508" s="4"/>
      <c r="Q2508" s="245">
        <f t="shared" si="823"/>
        <v>0</v>
      </c>
      <c r="S2508" s="243"/>
      <c r="T2508" s="243"/>
      <c r="V2508" s="243"/>
      <c r="W2508" s="243"/>
      <c r="Y2508" s="243"/>
    </row>
    <row r="2509" spans="1:25" outlineLevel="2" x14ac:dyDescent="0.25">
      <c r="A2509" s="3" t="s">
        <v>382</v>
      </c>
      <c r="B2509" s="3" t="str">
        <f t="shared" si="832"/>
        <v>E345 PRD Accessory, Sumas-1</v>
      </c>
      <c r="C2509" s="3" t="s">
        <v>9</v>
      </c>
      <c r="D2509" s="3"/>
      <c r="E2509" s="256">
        <v>43861</v>
      </c>
      <c r="F2509" s="61">
        <v>361674.96</v>
      </c>
      <c r="G2509" s="300">
        <v>1.2699999999999999E-2</v>
      </c>
      <c r="H2509" s="62">
        <v>382.77</v>
      </c>
      <c r="I2509" s="276">
        <f t="shared" si="833"/>
        <v>361674.96</v>
      </c>
      <c r="J2509" s="300">
        <v>1.2699999999999999E-2</v>
      </c>
      <c r="K2509" s="61">
        <f t="shared" si="834"/>
        <v>382.77266600000002</v>
      </c>
      <c r="L2509" s="62">
        <f t="shared" si="818"/>
        <v>0</v>
      </c>
      <c r="M2509" t="s">
        <v>10</v>
      </c>
      <c r="O2509" s="3" t="str">
        <f t="shared" si="835"/>
        <v>E345</v>
      </c>
      <c r="P2509" s="4"/>
      <c r="Q2509" s="245">
        <f t="shared" si="823"/>
        <v>0</v>
      </c>
      <c r="S2509" s="243"/>
      <c r="T2509" s="243"/>
      <c r="V2509" s="243"/>
      <c r="W2509" s="243"/>
      <c r="Y2509" s="243"/>
    </row>
    <row r="2510" spans="1:25" outlineLevel="2" x14ac:dyDescent="0.25">
      <c r="A2510" s="3" t="s">
        <v>382</v>
      </c>
      <c r="B2510" s="3" t="str">
        <f t="shared" si="832"/>
        <v>E345 PRD Accessory, Sumas-2</v>
      </c>
      <c r="C2510" s="3" t="s">
        <v>9</v>
      </c>
      <c r="D2510" s="3"/>
      <c r="E2510" s="256">
        <v>43889</v>
      </c>
      <c r="F2510" s="61">
        <v>361674.96</v>
      </c>
      <c r="G2510" s="300">
        <v>1.2699999999999999E-2</v>
      </c>
      <c r="H2510" s="62">
        <v>382.77</v>
      </c>
      <c r="I2510" s="276">
        <f t="shared" si="833"/>
        <v>361674.96</v>
      </c>
      <c r="J2510" s="300">
        <v>1.2699999999999999E-2</v>
      </c>
      <c r="K2510" s="61">
        <f t="shared" si="834"/>
        <v>382.77266600000002</v>
      </c>
      <c r="L2510" s="62">
        <f t="shared" si="818"/>
        <v>0</v>
      </c>
      <c r="M2510" t="s">
        <v>10</v>
      </c>
      <c r="O2510" s="3" t="str">
        <f t="shared" si="835"/>
        <v>E345</v>
      </c>
      <c r="P2510" s="4"/>
      <c r="Q2510" s="245">
        <f t="shared" si="823"/>
        <v>0</v>
      </c>
      <c r="S2510" s="243"/>
      <c r="T2510" s="243"/>
      <c r="V2510" s="243"/>
      <c r="W2510" s="243"/>
      <c r="Y2510" s="243"/>
    </row>
    <row r="2511" spans="1:25" outlineLevel="2" x14ac:dyDescent="0.25">
      <c r="A2511" s="3" t="s">
        <v>382</v>
      </c>
      <c r="B2511" s="3" t="str">
        <f t="shared" si="832"/>
        <v>E345 PRD Accessory, Sumas-3</v>
      </c>
      <c r="C2511" s="3" t="s">
        <v>9</v>
      </c>
      <c r="D2511" s="3"/>
      <c r="E2511" s="256">
        <v>43921</v>
      </c>
      <c r="F2511" s="61">
        <v>361674.96</v>
      </c>
      <c r="G2511" s="300">
        <v>1.2699999999999999E-2</v>
      </c>
      <c r="H2511" s="62">
        <v>382.77</v>
      </c>
      <c r="I2511" s="276">
        <f t="shared" si="833"/>
        <v>361674.96</v>
      </c>
      <c r="J2511" s="300">
        <v>1.2699999999999999E-2</v>
      </c>
      <c r="K2511" s="61">
        <f t="shared" si="834"/>
        <v>382.77266600000002</v>
      </c>
      <c r="L2511" s="62">
        <f t="shared" si="818"/>
        <v>0</v>
      </c>
      <c r="M2511" t="s">
        <v>10</v>
      </c>
      <c r="O2511" s="3" t="str">
        <f t="shared" si="835"/>
        <v>E345</v>
      </c>
      <c r="P2511" s="4"/>
      <c r="Q2511" s="245">
        <f t="shared" si="823"/>
        <v>0</v>
      </c>
      <c r="S2511" s="243"/>
      <c r="T2511" s="243"/>
      <c r="V2511" s="243"/>
      <c r="W2511" s="243"/>
      <c r="Y2511" s="243"/>
    </row>
    <row r="2512" spans="1:25" outlineLevel="2" x14ac:dyDescent="0.25">
      <c r="A2512" s="3" t="s">
        <v>382</v>
      </c>
      <c r="B2512" s="3" t="str">
        <f t="shared" si="832"/>
        <v>E345 PRD Accessory, Sumas-4</v>
      </c>
      <c r="C2512" s="3" t="s">
        <v>9</v>
      </c>
      <c r="D2512" s="3"/>
      <c r="E2512" s="256">
        <v>43951</v>
      </c>
      <c r="F2512" s="61">
        <v>361674.96</v>
      </c>
      <c r="G2512" s="300">
        <v>1.2699999999999999E-2</v>
      </c>
      <c r="H2512" s="62">
        <v>382.77</v>
      </c>
      <c r="I2512" s="276">
        <f t="shared" si="833"/>
        <v>361674.96</v>
      </c>
      <c r="J2512" s="300">
        <v>1.2699999999999999E-2</v>
      </c>
      <c r="K2512" s="61">
        <f t="shared" si="834"/>
        <v>382.77266600000002</v>
      </c>
      <c r="L2512" s="62">
        <f t="shared" si="818"/>
        <v>0</v>
      </c>
      <c r="M2512" t="s">
        <v>10</v>
      </c>
      <c r="O2512" s="3" t="str">
        <f t="shared" si="835"/>
        <v>E345</v>
      </c>
      <c r="P2512" s="4"/>
      <c r="Q2512" s="245">
        <f t="shared" si="823"/>
        <v>0</v>
      </c>
      <c r="S2512" s="243"/>
      <c r="T2512" s="243"/>
      <c r="V2512" s="243"/>
      <c r="W2512" s="243"/>
      <c r="Y2512" s="243"/>
    </row>
    <row r="2513" spans="1:25" outlineLevel="2" x14ac:dyDescent="0.25">
      <c r="A2513" s="3" t="s">
        <v>382</v>
      </c>
      <c r="B2513" s="3" t="str">
        <f t="shared" si="832"/>
        <v>E345 PRD Accessory, Sumas-5</v>
      </c>
      <c r="C2513" s="3" t="s">
        <v>9</v>
      </c>
      <c r="D2513" s="3"/>
      <c r="E2513" s="256">
        <v>43982</v>
      </c>
      <c r="F2513" s="61">
        <v>361674.96</v>
      </c>
      <c r="G2513" s="300">
        <v>1.2699999999999999E-2</v>
      </c>
      <c r="H2513" s="62">
        <v>382.77</v>
      </c>
      <c r="I2513" s="276">
        <f t="shared" si="833"/>
        <v>361674.96</v>
      </c>
      <c r="J2513" s="300">
        <v>1.2699999999999999E-2</v>
      </c>
      <c r="K2513" s="61">
        <f t="shared" si="834"/>
        <v>382.77266600000002</v>
      </c>
      <c r="L2513" s="62">
        <f t="shared" si="818"/>
        <v>0</v>
      </c>
      <c r="M2513" t="s">
        <v>10</v>
      </c>
      <c r="O2513" s="3" t="str">
        <f t="shared" si="835"/>
        <v>E345</v>
      </c>
      <c r="P2513" s="4"/>
      <c r="Q2513" s="245">
        <f t="shared" si="823"/>
        <v>0</v>
      </c>
      <c r="S2513" s="243"/>
      <c r="T2513" s="243"/>
      <c r="V2513" s="243"/>
      <c r="W2513" s="243"/>
      <c r="Y2513" s="243"/>
    </row>
    <row r="2514" spans="1:25" outlineLevel="2" x14ac:dyDescent="0.25">
      <c r="A2514" s="3" t="s">
        <v>382</v>
      </c>
      <c r="B2514" s="3" t="str">
        <f t="shared" si="832"/>
        <v>E345 PRD Accessory, Sumas-6</v>
      </c>
      <c r="C2514" s="3" t="s">
        <v>9</v>
      </c>
      <c r="D2514" s="3"/>
      <c r="E2514" s="256">
        <v>44012</v>
      </c>
      <c r="F2514" s="61">
        <v>361674.96</v>
      </c>
      <c r="G2514" s="300">
        <v>1.2699999999999999E-2</v>
      </c>
      <c r="H2514" s="62">
        <v>382.77</v>
      </c>
      <c r="I2514" s="276">
        <f t="shared" si="833"/>
        <v>361674.96</v>
      </c>
      <c r="J2514" s="300">
        <v>1.2699999999999999E-2</v>
      </c>
      <c r="K2514" s="61">
        <f t="shared" si="834"/>
        <v>382.77266600000002</v>
      </c>
      <c r="L2514" s="62">
        <f t="shared" si="818"/>
        <v>0</v>
      </c>
      <c r="M2514" t="s">
        <v>10</v>
      </c>
      <c r="O2514" s="3" t="str">
        <f t="shared" si="835"/>
        <v>E345</v>
      </c>
      <c r="P2514" s="4"/>
      <c r="Q2514" s="245">
        <f t="shared" si="823"/>
        <v>361674.96</v>
      </c>
      <c r="S2514" s="243">
        <f>AVERAGE(F2503:F2514)-F2514</f>
        <v>0</v>
      </c>
      <c r="T2514" s="243">
        <f>AVERAGE(I2503:I2514)-I2514</f>
        <v>0</v>
      </c>
      <c r="V2514" s="243"/>
      <c r="W2514" s="243"/>
      <c r="Y2514" s="243"/>
    </row>
    <row r="2515" spans="1:25" ht="15.75" outlineLevel="1" thickBot="1" x14ac:dyDescent="0.3">
      <c r="A2515" s="5" t="s">
        <v>383</v>
      </c>
      <c r="C2515" s="14" t="s">
        <v>264</v>
      </c>
      <c r="E2515" s="255" t="s">
        <v>5</v>
      </c>
      <c r="F2515" s="8"/>
      <c r="G2515" s="299"/>
      <c r="H2515" s="264">
        <f>SUBTOTAL(9,H2503:H2514)</f>
        <v>4593.24</v>
      </c>
      <c r="I2515" s="275"/>
      <c r="J2515" s="299"/>
      <c r="K2515" s="25">
        <f>SUBTOTAL(9,K2503:K2514)</f>
        <v>4593.271991999999</v>
      </c>
      <c r="L2515" s="264">
        <f>SUBTOTAL(9,L2503:L2514)</f>
        <v>0</v>
      </c>
      <c r="O2515" s="3" t="str">
        <f>LEFT(A2515,5)</f>
        <v xml:space="preserve">E345 </v>
      </c>
      <c r="P2515" s="4">
        <f>-L2515</f>
        <v>0</v>
      </c>
      <c r="Q2515" s="245">
        <f t="shared" si="823"/>
        <v>0</v>
      </c>
      <c r="S2515" s="243"/>
    </row>
    <row r="2516" spans="1:25" ht="15.75" outlineLevel="2" thickTop="1" x14ac:dyDescent="0.25">
      <c r="A2516" s="3" t="s">
        <v>384</v>
      </c>
      <c r="B2516" s="3" t="str">
        <f t="shared" ref="B2516:B2527" si="836">CONCATENATE(A2516,"-",MONTH(E2516))</f>
        <v>E345 PRD Accessory, Sumas OP-7</v>
      </c>
      <c r="C2516" s="3" t="s">
        <v>9</v>
      </c>
      <c r="D2516" s="3"/>
      <c r="E2516" s="256">
        <v>43676</v>
      </c>
      <c r="F2516" s="61">
        <v>4082461.89</v>
      </c>
      <c r="G2516" s="300">
        <v>1.2699999999999999E-2</v>
      </c>
      <c r="H2516" s="62">
        <v>4320.6000000000004</v>
      </c>
      <c r="I2516" s="276">
        <f t="shared" ref="I2516:I2527" si="837">VLOOKUP(CONCATENATE(A2516,"-6"),$B$8:$F$2996,5,FALSE)</f>
        <v>4082461.89</v>
      </c>
      <c r="J2516" s="300">
        <v>1.2699999999999999E-2</v>
      </c>
      <c r="K2516" s="59">
        <f t="shared" ref="K2516:K2527" si="838">I2516*J2516/12</f>
        <v>4320.6055002499997</v>
      </c>
      <c r="L2516" s="62">
        <f t="shared" ref="L2516:L2579" si="839">ROUND(K2516-H2516,2)</f>
        <v>0.01</v>
      </c>
      <c r="M2516" t="s">
        <v>10</v>
      </c>
      <c r="O2516" s="3" t="str">
        <f t="shared" ref="O2516:O2527" si="840">LEFT(A2516,4)</f>
        <v>E345</v>
      </c>
      <c r="P2516" s="4"/>
      <c r="Q2516" s="245">
        <f t="shared" si="823"/>
        <v>0</v>
      </c>
      <c r="S2516" s="243"/>
      <c r="T2516" s="243"/>
      <c r="V2516" s="243"/>
      <c r="W2516" s="243"/>
      <c r="Y2516" s="243"/>
    </row>
    <row r="2517" spans="1:25" outlineLevel="2" x14ac:dyDescent="0.25">
      <c r="A2517" s="3" t="s">
        <v>384</v>
      </c>
      <c r="B2517" s="3" t="str">
        <f t="shared" si="836"/>
        <v>E345 PRD Accessory, Sumas OP-8</v>
      </c>
      <c r="C2517" s="3" t="s">
        <v>9</v>
      </c>
      <c r="D2517" s="3"/>
      <c r="E2517" s="256">
        <v>43708</v>
      </c>
      <c r="F2517" s="61">
        <v>4082461.89</v>
      </c>
      <c r="G2517" s="300">
        <v>1.2699999999999999E-2</v>
      </c>
      <c r="H2517" s="62">
        <v>4320.6000000000004</v>
      </c>
      <c r="I2517" s="276">
        <f t="shared" si="837"/>
        <v>4082461.89</v>
      </c>
      <c r="J2517" s="300">
        <v>1.2699999999999999E-2</v>
      </c>
      <c r="K2517" s="61">
        <f t="shared" si="838"/>
        <v>4320.6055002499997</v>
      </c>
      <c r="L2517" s="62">
        <f t="shared" si="839"/>
        <v>0.01</v>
      </c>
      <c r="M2517" t="s">
        <v>10</v>
      </c>
      <c r="O2517" s="3" t="str">
        <f t="shared" si="840"/>
        <v>E345</v>
      </c>
      <c r="P2517" s="4"/>
      <c r="Q2517" s="245">
        <f t="shared" si="823"/>
        <v>0</v>
      </c>
      <c r="S2517" s="243"/>
      <c r="T2517" s="243"/>
      <c r="V2517" s="243"/>
      <c r="W2517" s="243"/>
      <c r="Y2517" s="243"/>
    </row>
    <row r="2518" spans="1:25" outlineLevel="2" x14ac:dyDescent="0.25">
      <c r="A2518" s="3" t="s">
        <v>384</v>
      </c>
      <c r="B2518" s="3" t="str">
        <f t="shared" si="836"/>
        <v>E345 PRD Accessory, Sumas OP-9</v>
      </c>
      <c r="C2518" s="3" t="s">
        <v>9</v>
      </c>
      <c r="D2518" s="3"/>
      <c r="E2518" s="256">
        <v>43738</v>
      </c>
      <c r="F2518" s="61">
        <v>4082461.89</v>
      </c>
      <c r="G2518" s="300">
        <v>1.2699999999999999E-2</v>
      </c>
      <c r="H2518" s="62">
        <v>4320.6000000000004</v>
      </c>
      <c r="I2518" s="276">
        <f t="shared" si="837"/>
        <v>4082461.89</v>
      </c>
      <c r="J2518" s="300">
        <v>1.2699999999999999E-2</v>
      </c>
      <c r="K2518" s="61">
        <f t="shared" si="838"/>
        <v>4320.6055002499997</v>
      </c>
      <c r="L2518" s="62">
        <f t="shared" si="839"/>
        <v>0.01</v>
      </c>
      <c r="M2518" t="s">
        <v>10</v>
      </c>
      <c r="O2518" s="3" t="str">
        <f t="shared" si="840"/>
        <v>E345</v>
      </c>
      <c r="P2518" s="4"/>
      <c r="Q2518" s="245">
        <f t="shared" si="823"/>
        <v>0</v>
      </c>
      <c r="S2518" s="243"/>
      <c r="T2518" s="243"/>
      <c r="V2518" s="243"/>
      <c r="W2518" s="243"/>
      <c r="Y2518" s="243"/>
    </row>
    <row r="2519" spans="1:25" outlineLevel="2" x14ac:dyDescent="0.25">
      <c r="A2519" s="3" t="s">
        <v>384</v>
      </c>
      <c r="B2519" s="3" t="str">
        <f t="shared" si="836"/>
        <v>E345 PRD Accessory, Sumas OP-10</v>
      </c>
      <c r="C2519" s="3" t="s">
        <v>9</v>
      </c>
      <c r="D2519" s="3"/>
      <c r="E2519" s="256">
        <v>43769</v>
      </c>
      <c r="F2519" s="61">
        <v>4082461.89</v>
      </c>
      <c r="G2519" s="300">
        <v>1.2699999999999999E-2</v>
      </c>
      <c r="H2519" s="62">
        <v>4320.6000000000004</v>
      </c>
      <c r="I2519" s="276">
        <f t="shared" si="837"/>
        <v>4082461.89</v>
      </c>
      <c r="J2519" s="300">
        <v>1.2699999999999999E-2</v>
      </c>
      <c r="K2519" s="61">
        <f t="shared" si="838"/>
        <v>4320.6055002499997</v>
      </c>
      <c r="L2519" s="62">
        <f t="shared" si="839"/>
        <v>0.01</v>
      </c>
      <c r="M2519" t="s">
        <v>10</v>
      </c>
      <c r="O2519" s="3" t="str">
        <f t="shared" si="840"/>
        <v>E345</v>
      </c>
      <c r="P2519" s="4"/>
      <c r="Q2519" s="245">
        <f t="shared" si="823"/>
        <v>0</v>
      </c>
      <c r="S2519" s="243"/>
      <c r="T2519" s="243"/>
      <c r="V2519" s="243"/>
      <c r="W2519" s="243"/>
      <c r="Y2519" s="243"/>
    </row>
    <row r="2520" spans="1:25" outlineLevel="2" x14ac:dyDescent="0.25">
      <c r="A2520" s="3" t="s">
        <v>384</v>
      </c>
      <c r="B2520" s="3" t="str">
        <f t="shared" si="836"/>
        <v>E345 PRD Accessory, Sumas OP-11</v>
      </c>
      <c r="C2520" s="3" t="s">
        <v>9</v>
      </c>
      <c r="D2520" s="3"/>
      <c r="E2520" s="256">
        <v>43799</v>
      </c>
      <c r="F2520" s="61">
        <v>4082461.89</v>
      </c>
      <c r="G2520" s="300">
        <v>1.2699999999999999E-2</v>
      </c>
      <c r="H2520" s="62">
        <v>4320.6000000000004</v>
      </c>
      <c r="I2520" s="276">
        <f t="shared" si="837"/>
        <v>4082461.89</v>
      </c>
      <c r="J2520" s="300">
        <v>1.2699999999999999E-2</v>
      </c>
      <c r="K2520" s="61">
        <f t="shared" si="838"/>
        <v>4320.6055002499997</v>
      </c>
      <c r="L2520" s="62">
        <f t="shared" si="839"/>
        <v>0.01</v>
      </c>
      <c r="M2520" t="s">
        <v>10</v>
      </c>
      <c r="O2520" s="3" t="str">
        <f t="shared" si="840"/>
        <v>E345</v>
      </c>
      <c r="P2520" s="4"/>
      <c r="Q2520" s="245">
        <f t="shared" si="823"/>
        <v>0</v>
      </c>
      <c r="S2520" s="243"/>
      <c r="T2520" s="243"/>
      <c r="V2520" s="243"/>
      <c r="W2520" s="243"/>
      <c r="Y2520" s="243"/>
    </row>
    <row r="2521" spans="1:25" outlineLevel="2" x14ac:dyDescent="0.25">
      <c r="A2521" s="3" t="s">
        <v>384</v>
      </c>
      <c r="B2521" s="3" t="str">
        <f t="shared" si="836"/>
        <v>E345 PRD Accessory, Sumas OP-12</v>
      </c>
      <c r="C2521" s="3" t="s">
        <v>9</v>
      </c>
      <c r="D2521" s="3"/>
      <c r="E2521" s="256">
        <v>43830</v>
      </c>
      <c r="F2521" s="61">
        <v>4082461.89</v>
      </c>
      <c r="G2521" s="300">
        <v>1.2699999999999999E-2</v>
      </c>
      <c r="H2521" s="62">
        <v>4320.6000000000004</v>
      </c>
      <c r="I2521" s="276">
        <f t="shared" si="837"/>
        <v>4082461.89</v>
      </c>
      <c r="J2521" s="300">
        <v>1.2699999999999999E-2</v>
      </c>
      <c r="K2521" s="61">
        <f t="shared" si="838"/>
        <v>4320.6055002499997</v>
      </c>
      <c r="L2521" s="62">
        <f t="shared" si="839"/>
        <v>0.01</v>
      </c>
      <c r="M2521" t="s">
        <v>10</v>
      </c>
      <c r="O2521" s="3" t="str">
        <f t="shared" si="840"/>
        <v>E345</v>
      </c>
      <c r="P2521" s="4"/>
      <c r="Q2521" s="245">
        <f t="shared" si="823"/>
        <v>0</v>
      </c>
      <c r="S2521" s="243"/>
      <c r="T2521" s="243"/>
      <c r="V2521" s="243"/>
      <c r="W2521" s="243"/>
      <c r="Y2521" s="243"/>
    </row>
    <row r="2522" spans="1:25" outlineLevel="2" x14ac:dyDescent="0.25">
      <c r="A2522" s="3" t="s">
        <v>384</v>
      </c>
      <c r="B2522" s="3" t="str">
        <f t="shared" si="836"/>
        <v>E345 PRD Accessory, Sumas OP-1</v>
      </c>
      <c r="C2522" s="3" t="s">
        <v>9</v>
      </c>
      <c r="D2522" s="3"/>
      <c r="E2522" s="256">
        <v>43861</v>
      </c>
      <c r="F2522" s="61">
        <v>4082461.89</v>
      </c>
      <c r="G2522" s="300">
        <v>1.2699999999999999E-2</v>
      </c>
      <c r="H2522" s="62">
        <v>4320.6000000000004</v>
      </c>
      <c r="I2522" s="276">
        <f t="shared" si="837"/>
        <v>4082461.89</v>
      </c>
      <c r="J2522" s="300">
        <v>1.2699999999999999E-2</v>
      </c>
      <c r="K2522" s="61">
        <f t="shared" si="838"/>
        <v>4320.6055002499997</v>
      </c>
      <c r="L2522" s="62">
        <f t="shared" si="839"/>
        <v>0.01</v>
      </c>
      <c r="M2522" t="s">
        <v>10</v>
      </c>
      <c r="O2522" s="3" t="str">
        <f t="shared" si="840"/>
        <v>E345</v>
      </c>
      <c r="P2522" s="4"/>
      <c r="Q2522" s="245">
        <f t="shared" si="823"/>
        <v>0</v>
      </c>
      <c r="S2522" s="243"/>
      <c r="T2522" s="243"/>
      <c r="V2522" s="243"/>
      <c r="W2522" s="243"/>
      <c r="Y2522" s="243"/>
    </row>
    <row r="2523" spans="1:25" outlineLevel="2" x14ac:dyDescent="0.25">
      <c r="A2523" s="3" t="s">
        <v>384</v>
      </c>
      <c r="B2523" s="3" t="str">
        <f t="shared" si="836"/>
        <v>E345 PRD Accessory, Sumas OP-2</v>
      </c>
      <c r="C2523" s="3" t="s">
        <v>9</v>
      </c>
      <c r="D2523" s="3"/>
      <c r="E2523" s="256">
        <v>43889</v>
      </c>
      <c r="F2523" s="61">
        <v>4082461.89</v>
      </c>
      <c r="G2523" s="300">
        <v>1.2699999999999999E-2</v>
      </c>
      <c r="H2523" s="62">
        <v>4320.6000000000004</v>
      </c>
      <c r="I2523" s="276">
        <f t="shared" si="837"/>
        <v>4082461.89</v>
      </c>
      <c r="J2523" s="300">
        <v>1.2699999999999999E-2</v>
      </c>
      <c r="K2523" s="61">
        <f t="shared" si="838"/>
        <v>4320.6055002499997</v>
      </c>
      <c r="L2523" s="62">
        <f t="shared" si="839"/>
        <v>0.01</v>
      </c>
      <c r="M2523" t="s">
        <v>10</v>
      </c>
      <c r="O2523" s="3" t="str">
        <f t="shared" si="840"/>
        <v>E345</v>
      </c>
      <c r="P2523" s="4"/>
      <c r="Q2523" s="245">
        <f t="shared" si="823"/>
        <v>0</v>
      </c>
      <c r="S2523" s="243"/>
      <c r="T2523" s="243"/>
      <c r="V2523" s="243"/>
      <c r="W2523" s="243"/>
      <c r="Y2523" s="243"/>
    </row>
    <row r="2524" spans="1:25" outlineLevel="2" x14ac:dyDescent="0.25">
      <c r="A2524" s="3" t="s">
        <v>384</v>
      </c>
      <c r="B2524" s="3" t="str">
        <f t="shared" si="836"/>
        <v>E345 PRD Accessory, Sumas OP-3</v>
      </c>
      <c r="C2524" s="3" t="s">
        <v>9</v>
      </c>
      <c r="D2524" s="3"/>
      <c r="E2524" s="256">
        <v>43921</v>
      </c>
      <c r="F2524" s="61">
        <v>4082461.89</v>
      </c>
      <c r="G2524" s="300">
        <v>1.2699999999999999E-2</v>
      </c>
      <c r="H2524" s="62">
        <v>4320.6000000000004</v>
      </c>
      <c r="I2524" s="276">
        <f t="shared" si="837"/>
        <v>4082461.89</v>
      </c>
      <c r="J2524" s="300">
        <v>1.2699999999999999E-2</v>
      </c>
      <c r="K2524" s="61">
        <f t="shared" si="838"/>
        <v>4320.6055002499997</v>
      </c>
      <c r="L2524" s="62">
        <f t="shared" si="839"/>
        <v>0.01</v>
      </c>
      <c r="M2524" t="s">
        <v>10</v>
      </c>
      <c r="O2524" s="3" t="str">
        <f t="shared" si="840"/>
        <v>E345</v>
      </c>
      <c r="P2524" s="4"/>
      <c r="Q2524" s="245">
        <f t="shared" si="823"/>
        <v>0</v>
      </c>
      <c r="S2524" s="243"/>
      <c r="T2524" s="243"/>
      <c r="V2524" s="243"/>
      <c r="W2524" s="243"/>
      <c r="Y2524" s="243"/>
    </row>
    <row r="2525" spans="1:25" outlineLevel="2" x14ac:dyDescent="0.25">
      <c r="A2525" s="3" t="s">
        <v>384</v>
      </c>
      <c r="B2525" s="3" t="str">
        <f t="shared" si="836"/>
        <v>E345 PRD Accessory, Sumas OP-4</v>
      </c>
      <c r="C2525" s="3" t="s">
        <v>9</v>
      </c>
      <c r="D2525" s="3"/>
      <c r="E2525" s="256">
        <v>43951</v>
      </c>
      <c r="F2525" s="61">
        <v>4082461.89</v>
      </c>
      <c r="G2525" s="300">
        <v>1.2699999999999999E-2</v>
      </c>
      <c r="H2525" s="62">
        <v>4320.6000000000004</v>
      </c>
      <c r="I2525" s="276">
        <f t="shared" si="837"/>
        <v>4082461.89</v>
      </c>
      <c r="J2525" s="300">
        <v>1.2699999999999999E-2</v>
      </c>
      <c r="K2525" s="61">
        <f t="shared" si="838"/>
        <v>4320.6055002499997</v>
      </c>
      <c r="L2525" s="62">
        <f t="shared" si="839"/>
        <v>0.01</v>
      </c>
      <c r="M2525" t="s">
        <v>10</v>
      </c>
      <c r="O2525" s="3" t="str">
        <f t="shared" si="840"/>
        <v>E345</v>
      </c>
      <c r="P2525" s="4"/>
      <c r="Q2525" s="245">
        <f t="shared" si="823"/>
        <v>0</v>
      </c>
      <c r="S2525" s="243"/>
      <c r="T2525" s="243"/>
      <c r="V2525" s="243"/>
      <c r="W2525" s="243"/>
      <c r="Y2525" s="243"/>
    </row>
    <row r="2526" spans="1:25" outlineLevel="2" x14ac:dyDescent="0.25">
      <c r="A2526" s="3" t="s">
        <v>384</v>
      </c>
      <c r="B2526" s="3" t="str">
        <f t="shared" si="836"/>
        <v>E345 PRD Accessory, Sumas OP-5</v>
      </c>
      <c r="C2526" s="3" t="s">
        <v>9</v>
      </c>
      <c r="D2526" s="3"/>
      <c r="E2526" s="256">
        <v>43982</v>
      </c>
      <c r="F2526" s="61">
        <v>4082461.89</v>
      </c>
      <c r="G2526" s="300">
        <v>1.2699999999999999E-2</v>
      </c>
      <c r="H2526" s="62">
        <v>4320.6000000000004</v>
      </c>
      <c r="I2526" s="276">
        <f t="shared" si="837"/>
        <v>4082461.89</v>
      </c>
      <c r="J2526" s="300">
        <v>1.2699999999999999E-2</v>
      </c>
      <c r="K2526" s="61">
        <f t="shared" si="838"/>
        <v>4320.6055002499997</v>
      </c>
      <c r="L2526" s="62">
        <f t="shared" si="839"/>
        <v>0.01</v>
      </c>
      <c r="M2526" t="s">
        <v>10</v>
      </c>
      <c r="O2526" s="3" t="str">
        <f t="shared" si="840"/>
        <v>E345</v>
      </c>
      <c r="P2526" s="4"/>
      <c r="Q2526" s="245">
        <f t="shared" si="823"/>
        <v>0</v>
      </c>
      <c r="S2526" s="243"/>
      <c r="T2526" s="243"/>
      <c r="V2526" s="243"/>
      <c r="W2526" s="243"/>
      <c r="Y2526" s="243"/>
    </row>
    <row r="2527" spans="1:25" outlineLevel="2" x14ac:dyDescent="0.25">
      <c r="A2527" s="3" t="s">
        <v>384</v>
      </c>
      <c r="B2527" s="3" t="str">
        <f t="shared" si="836"/>
        <v>E345 PRD Accessory, Sumas OP-6</v>
      </c>
      <c r="C2527" s="3" t="s">
        <v>9</v>
      </c>
      <c r="D2527" s="3"/>
      <c r="E2527" s="256">
        <v>44012</v>
      </c>
      <c r="F2527" s="61">
        <v>4082461.89</v>
      </c>
      <c r="G2527" s="300">
        <v>1.2699999999999999E-2</v>
      </c>
      <c r="H2527" s="62">
        <v>4320.6000000000004</v>
      </c>
      <c r="I2527" s="276">
        <f t="shared" si="837"/>
        <v>4082461.89</v>
      </c>
      <c r="J2527" s="300">
        <v>1.2699999999999999E-2</v>
      </c>
      <c r="K2527" s="61">
        <f t="shared" si="838"/>
        <v>4320.6055002499997</v>
      </c>
      <c r="L2527" s="62">
        <f t="shared" si="839"/>
        <v>0.01</v>
      </c>
      <c r="M2527" t="s">
        <v>10</v>
      </c>
      <c r="O2527" s="3" t="str">
        <f t="shared" si="840"/>
        <v>E345</v>
      </c>
      <c r="P2527" s="4"/>
      <c r="Q2527" s="245">
        <f t="shared" si="823"/>
        <v>4082461.89</v>
      </c>
      <c r="S2527" s="243">
        <f>AVERAGE(F2516:F2527)-F2527</f>
        <v>0</v>
      </c>
      <c r="T2527" s="243">
        <f>AVERAGE(I2516:I2527)-I2527</f>
        <v>0</v>
      </c>
      <c r="V2527" s="243"/>
      <c r="W2527" s="243"/>
      <c r="Y2527" s="243"/>
    </row>
    <row r="2528" spans="1:25" ht="15.75" outlineLevel="1" thickBot="1" x14ac:dyDescent="0.3">
      <c r="A2528" s="5" t="s">
        <v>385</v>
      </c>
      <c r="C2528" s="14" t="s">
        <v>264</v>
      </c>
      <c r="E2528" s="255" t="s">
        <v>5</v>
      </c>
      <c r="F2528" s="8"/>
      <c r="G2528" s="299"/>
      <c r="H2528" s="264">
        <f>SUBTOTAL(9,H2516:H2527)</f>
        <v>51847.19999999999</v>
      </c>
      <c r="I2528" s="275"/>
      <c r="J2528" s="299"/>
      <c r="K2528" s="25">
        <f>SUBTOTAL(9,K2516:K2527)</f>
        <v>51847.266002999997</v>
      </c>
      <c r="L2528" s="264">
        <f>SUBTOTAL(9,L2516:L2527)</f>
        <v>0.11999999999999998</v>
      </c>
      <c r="O2528" s="3" t="str">
        <f>LEFT(A2528,5)</f>
        <v xml:space="preserve">E345 </v>
      </c>
      <c r="P2528" s="4">
        <f>-L2528</f>
        <v>-0.11999999999999998</v>
      </c>
      <c r="Q2528" s="245">
        <f t="shared" ref="Q2528:Q2591" si="841">IF(E2528=DATE(2020,6,30),I2528,0)</f>
        <v>0</v>
      </c>
      <c r="S2528" s="243"/>
    </row>
    <row r="2529" spans="1:25" ht="15.75" outlineLevel="2" thickTop="1" x14ac:dyDescent="0.25">
      <c r="A2529" s="3" t="s">
        <v>386</v>
      </c>
      <c r="B2529" s="3" t="str">
        <f t="shared" ref="B2529:B2540" si="842">CONCATENATE(A2529,"-",MONTH(E2529))</f>
        <v>E345 PRD Accessory, Whitehorn 2-3 C-7</v>
      </c>
      <c r="C2529" s="3" t="s">
        <v>9</v>
      </c>
      <c r="D2529" s="3"/>
      <c r="E2529" s="256">
        <v>43676</v>
      </c>
      <c r="F2529" s="61">
        <v>201938.39</v>
      </c>
      <c r="G2529" s="300">
        <v>9.9000000000000008E-3</v>
      </c>
      <c r="H2529" s="62">
        <v>166.6</v>
      </c>
      <c r="I2529" s="276">
        <f t="shared" ref="I2529:I2540" si="843">VLOOKUP(CONCATENATE(A2529,"-6"),$B$8:$F$2996,5,FALSE)</f>
        <v>305015.72000000003</v>
      </c>
      <c r="J2529" s="300">
        <v>9.9000000000000008E-3</v>
      </c>
      <c r="K2529" s="59">
        <f t="shared" ref="K2529:K2540" si="844">I2529*J2529/12</f>
        <v>251.63796900000003</v>
      </c>
      <c r="L2529" s="62">
        <f t="shared" si="839"/>
        <v>85.04</v>
      </c>
      <c r="M2529" t="s">
        <v>10</v>
      </c>
      <c r="O2529" s="3" t="str">
        <f t="shared" ref="O2529:O2540" si="845">LEFT(A2529,4)</f>
        <v>E345</v>
      </c>
      <c r="P2529" s="4"/>
      <c r="Q2529" s="245">
        <f t="shared" si="841"/>
        <v>0</v>
      </c>
      <c r="S2529" s="243"/>
      <c r="T2529" s="243"/>
      <c r="V2529" s="243"/>
      <c r="W2529" s="243"/>
      <c r="Y2529" s="243"/>
    </row>
    <row r="2530" spans="1:25" outlineLevel="2" x14ac:dyDescent="0.25">
      <c r="A2530" s="3" t="s">
        <v>386</v>
      </c>
      <c r="B2530" s="3" t="str">
        <f t="shared" si="842"/>
        <v>E345 PRD Accessory, Whitehorn 2-3 C-8</v>
      </c>
      <c r="C2530" s="3" t="s">
        <v>9</v>
      </c>
      <c r="D2530" s="3"/>
      <c r="E2530" s="256">
        <v>43708</v>
      </c>
      <c r="F2530" s="61">
        <v>201938.39</v>
      </c>
      <c r="G2530" s="300">
        <v>9.9000000000000008E-3</v>
      </c>
      <c r="H2530" s="62">
        <v>166.6</v>
      </c>
      <c r="I2530" s="276">
        <f t="shared" si="843"/>
        <v>305015.72000000003</v>
      </c>
      <c r="J2530" s="300">
        <v>9.9000000000000008E-3</v>
      </c>
      <c r="K2530" s="61">
        <f t="shared" si="844"/>
        <v>251.63796900000003</v>
      </c>
      <c r="L2530" s="62">
        <f t="shared" si="839"/>
        <v>85.04</v>
      </c>
      <c r="M2530" t="s">
        <v>10</v>
      </c>
      <c r="O2530" s="3" t="str">
        <f t="shared" si="845"/>
        <v>E345</v>
      </c>
      <c r="P2530" s="4"/>
      <c r="Q2530" s="245">
        <f t="shared" si="841"/>
        <v>0</v>
      </c>
      <c r="S2530" s="243"/>
      <c r="T2530" s="243"/>
      <c r="V2530" s="243"/>
      <c r="W2530" s="243"/>
      <c r="Y2530" s="243"/>
    </row>
    <row r="2531" spans="1:25" outlineLevel="2" x14ac:dyDescent="0.25">
      <c r="A2531" s="3" t="s">
        <v>386</v>
      </c>
      <c r="B2531" s="3" t="str">
        <f t="shared" si="842"/>
        <v>E345 PRD Accessory, Whitehorn 2-3 C-9</v>
      </c>
      <c r="C2531" s="3" t="s">
        <v>9</v>
      </c>
      <c r="D2531" s="3"/>
      <c r="E2531" s="256">
        <v>43738</v>
      </c>
      <c r="F2531" s="61">
        <v>201938.39</v>
      </c>
      <c r="G2531" s="300">
        <v>9.9000000000000008E-3</v>
      </c>
      <c r="H2531" s="62">
        <v>166.6</v>
      </c>
      <c r="I2531" s="276">
        <f t="shared" si="843"/>
        <v>305015.72000000003</v>
      </c>
      <c r="J2531" s="300">
        <v>9.9000000000000008E-3</v>
      </c>
      <c r="K2531" s="61">
        <f t="shared" si="844"/>
        <v>251.63796900000003</v>
      </c>
      <c r="L2531" s="62">
        <f t="shared" si="839"/>
        <v>85.04</v>
      </c>
      <c r="M2531" t="s">
        <v>10</v>
      </c>
      <c r="O2531" s="3" t="str">
        <f t="shared" si="845"/>
        <v>E345</v>
      </c>
      <c r="P2531" s="4"/>
      <c r="Q2531" s="245">
        <f t="shared" si="841"/>
        <v>0</v>
      </c>
      <c r="S2531" s="243"/>
      <c r="T2531" s="243"/>
      <c r="V2531" s="243"/>
      <c r="W2531" s="243"/>
      <c r="Y2531" s="243"/>
    </row>
    <row r="2532" spans="1:25" outlineLevel="2" x14ac:dyDescent="0.25">
      <c r="A2532" s="3" t="s">
        <v>386</v>
      </c>
      <c r="B2532" s="3" t="str">
        <f t="shared" si="842"/>
        <v>E345 PRD Accessory, Whitehorn 2-3 C-10</v>
      </c>
      <c r="C2532" s="3" t="s">
        <v>9</v>
      </c>
      <c r="D2532" s="3"/>
      <c r="E2532" s="256">
        <v>43769</v>
      </c>
      <c r="F2532" s="61">
        <v>305015.72000000003</v>
      </c>
      <c r="G2532" s="300">
        <v>9.9000000000000008E-3</v>
      </c>
      <c r="H2532" s="62">
        <v>108478.12000000001</v>
      </c>
      <c r="I2532" s="276">
        <f t="shared" si="843"/>
        <v>305015.72000000003</v>
      </c>
      <c r="J2532" s="300">
        <v>9.9000000000000008E-3</v>
      </c>
      <c r="K2532" s="61">
        <f t="shared" si="844"/>
        <v>251.63796900000003</v>
      </c>
      <c r="L2532" s="62">
        <f t="shared" si="839"/>
        <v>-108226.48</v>
      </c>
      <c r="M2532" t="s">
        <v>10</v>
      </c>
      <c r="O2532" s="3" t="str">
        <f t="shared" si="845"/>
        <v>E345</v>
      </c>
      <c r="P2532" s="4"/>
      <c r="Q2532" s="245">
        <f t="shared" si="841"/>
        <v>0</v>
      </c>
      <c r="S2532" s="243"/>
      <c r="T2532" s="243"/>
      <c r="V2532" s="243"/>
      <c r="W2532" s="243"/>
      <c r="Y2532" s="243"/>
    </row>
    <row r="2533" spans="1:25" outlineLevel="2" x14ac:dyDescent="0.25">
      <c r="A2533" s="3" t="s">
        <v>386</v>
      </c>
      <c r="B2533" s="3" t="str">
        <f t="shared" si="842"/>
        <v>E345 PRD Accessory, Whitehorn 2-3 C-11</v>
      </c>
      <c r="C2533" s="3" t="s">
        <v>9</v>
      </c>
      <c r="D2533" s="3"/>
      <c r="E2533" s="256">
        <v>43799</v>
      </c>
      <c r="F2533" s="61">
        <v>305015.72000000003</v>
      </c>
      <c r="G2533" s="300">
        <v>9.9000000000000008E-3</v>
      </c>
      <c r="H2533" s="62">
        <v>251.64000000000001</v>
      </c>
      <c r="I2533" s="276">
        <f t="shared" si="843"/>
        <v>305015.72000000003</v>
      </c>
      <c r="J2533" s="300">
        <v>9.9000000000000008E-3</v>
      </c>
      <c r="K2533" s="61">
        <f t="shared" si="844"/>
        <v>251.63796900000003</v>
      </c>
      <c r="L2533" s="62">
        <f t="shared" si="839"/>
        <v>0</v>
      </c>
      <c r="M2533" t="s">
        <v>10</v>
      </c>
      <c r="O2533" s="3" t="str">
        <f t="shared" si="845"/>
        <v>E345</v>
      </c>
      <c r="P2533" s="4"/>
      <c r="Q2533" s="245">
        <f t="shared" si="841"/>
        <v>0</v>
      </c>
      <c r="S2533" s="243"/>
      <c r="T2533" s="243"/>
      <c r="V2533" s="243"/>
      <c r="W2533" s="243"/>
      <c r="Y2533" s="243"/>
    </row>
    <row r="2534" spans="1:25" outlineLevel="2" x14ac:dyDescent="0.25">
      <c r="A2534" s="3" t="s">
        <v>386</v>
      </c>
      <c r="B2534" s="3" t="str">
        <f t="shared" si="842"/>
        <v>E345 PRD Accessory, Whitehorn 2-3 C-12</v>
      </c>
      <c r="C2534" s="3" t="s">
        <v>9</v>
      </c>
      <c r="D2534" s="3"/>
      <c r="E2534" s="256">
        <v>43830</v>
      </c>
      <c r="F2534" s="61">
        <v>305015.72000000003</v>
      </c>
      <c r="G2534" s="300">
        <v>9.9000000000000008E-3</v>
      </c>
      <c r="H2534" s="62">
        <v>251.64000000000001</v>
      </c>
      <c r="I2534" s="276">
        <f t="shared" si="843"/>
        <v>305015.72000000003</v>
      </c>
      <c r="J2534" s="300">
        <v>9.9000000000000008E-3</v>
      </c>
      <c r="K2534" s="61">
        <f t="shared" si="844"/>
        <v>251.63796900000003</v>
      </c>
      <c r="L2534" s="62">
        <f t="shared" si="839"/>
        <v>0</v>
      </c>
      <c r="M2534" t="s">
        <v>10</v>
      </c>
      <c r="O2534" s="3" t="str">
        <f t="shared" si="845"/>
        <v>E345</v>
      </c>
      <c r="P2534" s="4"/>
      <c r="Q2534" s="245">
        <f t="shared" si="841"/>
        <v>0</v>
      </c>
      <c r="S2534" s="243"/>
      <c r="T2534" s="243"/>
      <c r="V2534" s="243"/>
      <c r="W2534" s="243"/>
      <c r="Y2534" s="243"/>
    </row>
    <row r="2535" spans="1:25" outlineLevel="2" x14ac:dyDescent="0.25">
      <c r="A2535" s="3" t="s">
        <v>386</v>
      </c>
      <c r="B2535" s="3" t="str">
        <f t="shared" si="842"/>
        <v>E345 PRD Accessory, Whitehorn 2-3 C-1</v>
      </c>
      <c r="C2535" s="3" t="s">
        <v>9</v>
      </c>
      <c r="D2535" s="3"/>
      <c r="E2535" s="256">
        <v>43861</v>
      </c>
      <c r="F2535" s="61">
        <v>305015.72000000003</v>
      </c>
      <c r="G2535" s="300">
        <v>9.9000000000000008E-3</v>
      </c>
      <c r="H2535" s="62">
        <v>251.64000000000001</v>
      </c>
      <c r="I2535" s="276">
        <f t="shared" si="843"/>
        <v>305015.72000000003</v>
      </c>
      <c r="J2535" s="300">
        <v>9.9000000000000008E-3</v>
      </c>
      <c r="K2535" s="61">
        <f t="shared" si="844"/>
        <v>251.63796900000003</v>
      </c>
      <c r="L2535" s="62">
        <f t="shared" si="839"/>
        <v>0</v>
      </c>
      <c r="M2535" t="s">
        <v>10</v>
      </c>
      <c r="O2535" s="3" t="str">
        <f t="shared" si="845"/>
        <v>E345</v>
      </c>
      <c r="P2535" s="4"/>
      <c r="Q2535" s="245">
        <f t="shared" si="841"/>
        <v>0</v>
      </c>
      <c r="S2535" s="243"/>
      <c r="T2535" s="243"/>
      <c r="V2535" s="243"/>
      <c r="W2535" s="243"/>
      <c r="Y2535" s="243"/>
    </row>
    <row r="2536" spans="1:25" outlineLevel="2" x14ac:dyDescent="0.25">
      <c r="A2536" s="3" t="s">
        <v>386</v>
      </c>
      <c r="B2536" s="3" t="str">
        <f t="shared" si="842"/>
        <v>E345 PRD Accessory, Whitehorn 2-3 C-2</v>
      </c>
      <c r="C2536" s="3" t="s">
        <v>9</v>
      </c>
      <c r="D2536" s="3"/>
      <c r="E2536" s="256">
        <v>43889</v>
      </c>
      <c r="F2536" s="61">
        <v>305015.72000000003</v>
      </c>
      <c r="G2536" s="300">
        <v>9.9000000000000008E-3</v>
      </c>
      <c r="H2536" s="62">
        <v>251.64000000000001</v>
      </c>
      <c r="I2536" s="276">
        <f t="shared" si="843"/>
        <v>305015.72000000003</v>
      </c>
      <c r="J2536" s="300">
        <v>9.9000000000000008E-3</v>
      </c>
      <c r="K2536" s="61">
        <f t="shared" si="844"/>
        <v>251.63796900000003</v>
      </c>
      <c r="L2536" s="62">
        <f t="shared" si="839"/>
        <v>0</v>
      </c>
      <c r="M2536" t="s">
        <v>10</v>
      </c>
      <c r="O2536" s="3" t="str">
        <f t="shared" si="845"/>
        <v>E345</v>
      </c>
      <c r="P2536" s="4"/>
      <c r="Q2536" s="245">
        <f t="shared" si="841"/>
        <v>0</v>
      </c>
      <c r="S2536" s="243"/>
      <c r="T2536" s="243"/>
      <c r="V2536" s="243"/>
      <c r="W2536" s="243"/>
      <c r="Y2536" s="243"/>
    </row>
    <row r="2537" spans="1:25" outlineLevel="2" x14ac:dyDescent="0.25">
      <c r="A2537" s="3" t="s">
        <v>386</v>
      </c>
      <c r="B2537" s="3" t="str">
        <f t="shared" si="842"/>
        <v>E345 PRD Accessory, Whitehorn 2-3 C-3</v>
      </c>
      <c r="C2537" s="3" t="s">
        <v>9</v>
      </c>
      <c r="D2537" s="3"/>
      <c r="E2537" s="256">
        <v>43921</v>
      </c>
      <c r="F2537" s="61">
        <v>305015.72000000003</v>
      </c>
      <c r="G2537" s="300">
        <v>9.9000000000000008E-3</v>
      </c>
      <c r="H2537" s="62">
        <v>251.64000000000001</v>
      </c>
      <c r="I2537" s="276">
        <f t="shared" si="843"/>
        <v>305015.72000000003</v>
      </c>
      <c r="J2537" s="300">
        <v>9.9000000000000008E-3</v>
      </c>
      <c r="K2537" s="61">
        <f t="shared" si="844"/>
        <v>251.63796900000003</v>
      </c>
      <c r="L2537" s="62">
        <f t="shared" si="839"/>
        <v>0</v>
      </c>
      <c r="M2537" t="s">
        <v>10</v>
      </c>
      <c r="O2537" s="3" t="str">
        <f t="shared" si="845"/>
        <v>E345</v>
      </c>
      <c r="P2537" s="4"/>
      <c r="Q2537" s="245">
        <f t="shared" si="841"/>
        <v>0</v>
      </c>
      <c r="S2537" s="243"/>
      <c r="T2537" s="243"/>
      <c r="V2537" s="243"/>
      <c r="W2537" s="243"/>
      <c r="Y2537" s="243"/>
    </row>
    <row r="2538" spans="1:25" outlineLevel="2" x14ac:dyDescent="0.25">
      <c r="A2538" s="3" t="s">
        <v>386</v>
      </c>
      <c r="B2538" s="3" t="str">
        <f t="shared" si="842"/>
        <v>E345 PRD Accessory, Whitehorn 2-3 C-4</v>
      </c>
      <c r="C2538" s="3" t="s">
        <v>9</v>
      </c>
      <c r="D2538" s="3"/>
      <c r="E2538" s="256">
        <v>43951</v>
      </c>
      <c r="F2538" s="61">
        <v>305015.72000000003</v>
      </c>
      <c r="G2538" s="300">
        <v>9.9000000000000008E-3</v>
      </c>
      <c r="H2538" s="62">
        <v>251.64000000000001</v>
      </c>
      <c r="I2538" s="276">
        <f t="shared" si="843"/>
        <v>305015.72000000003</v>
      </c>
      <c r="J2538" s="300">
        <v>9.9000000000000008E-3</v>
      </c>
      <c r="K2538" s="61">
        <f t="shared" si="844"/>
        <v>251.63796900000003</v>
      </c>
      <c r="L2538" s="62">
        <f t="shared" si="839"/>
        <v>0</v>
      </c>
      <c r="M2538" t="s">
        <v>10</v>
      </c>
      <c r="O2538" s="3" t="str">
        <f t="shared" si="845"/>
        <v>E345</v>
      </c>
      <c r="P2538" s="4"/>
      <c r="Q2538" s="245">
        <f t="shared" si="841"/>
        <v>0</v>
      </c>
      <c r="S2538" s="243"/>
      <c r="T2538" s="243"/>
      <c r="V2538" s="243"/>
      <c r="W2538" s="243"/>
      <c r="Y2538" s="243"/>
    </row>
    <row r="2539" spans="1:25" outlineLevel="2" x14ac:dyDescent="0.25">
      <c r="A2539" s="3" t="s">
        <v>386</v>
      </c>
      <c r="B2539" s="3" t="str">
        <f t="shared" si="842"/>
        <v>E345 PRD Accessory, Whitehorn 2-3 C-5</v>
      </c>
      <c r="C2539" s="3" t="s">
        <v>9</v>
      </c>
      <c r="D2539" s="3"/>
      <c r="E2539" s="256">
        <v>43982</v>
      </c>
      <c r="F2539" s="61">
        <v>305015.72000000003</v>
      </c>
      <c r="G2539" s="300">
        <v>9.9000000000000008E-3</v>
      </c>
      <c r="H2539" s="62">
        <v>251.64000000000001</v>
      </c>
      <c r="I2539" s="276">
        <f t="shared" si="843"/>
        <v>305015.72000000003</v>
      </c>
      <c r="J2539" s="300">
        <v>9.9000000000000008E-3</v>
      </c>
      <c r="K2539" s="61">
        <f t="shared" si="844"/>
        <v>251.63796900000003</v>
      </c>
      <c r="L2539" s="62">
        <f t="shared" si="839"/>
        <v>0</v>
      </c>
      <c r="M2539" t="s">
        <v>10</v>
      </c>
      <c r="O2539" s="3" t="str">
        <f t="shared" si="845"/>
        <v>E345</v>
      </c>
      <c r="P2539" s="4"/>
      <c r="Q2539" s="245">
        <f t="shared" si="841"/>
        <v>0</v>
      </c>
      <c r="S2539" s="243"/>
      <c r="T2539" s="243"/>
      <c r="V2539" s="243"/>
      <c r="W2539" s="243"/>
      <c r="Y2539" s="243"/>
    </row>
    <row r="2540" spans="1:25" outlineLevel="2" x14ac:dyDescent="0.25">
      <c r="A2540" s="3" t="s">
        <v>386</v>
      </c>
      <c r="B2540" s="3" t="str">
        <f t="shared" si="842"/>
        <v>E345 PRD Accessory, Whitehorn 2-3 C-6</v>
      </c>
      <c r="C2540" s="3" t="s">
        <v>9</v>
      </c>
      <c r="D2540" s="3"/>
      <c r="E2540" s="256">
        <v>44012</v>
      </c>
      <c r="F2540" s="61">
        <v>305015.72000000003</v>
      </c>
      <c r="G2540" s="300">
        <v>9.9000000000000008E-3</v>
      </c>
      <c r="H2540" s="62">
        <v>251.64000000000001</v>
      </c>
      <c r="I2540" s="276">
        <f t="shared" si="843"/>
        <v>305015.72000000003</v>
      </c>
      <c r="J2540" s="300">
        <v>9.9000000000000008E-3</v>
      </c>
      <c r="K2540" s="61">
        <f t="shared" si="844"/>
        <v>251.63796900000003</v>
      </c>
      <c r="L2540" s="62">
        <f t="shared" si="839"/>
        <v>0</v>
      </c>
      <c r="M2540" t="s">
        <v>10</v>
      </c>
      <c r="O2540" s="3" t="str">
        <f t="shared" si="845"/>
        <v>E345</v>
      </c>
      <c r="P2540" s="4"/>
      <c r="Q2540" s="245">
        <f t="shared" si="841"/>
        <v>305015.72000000003</v>
      </c>
      <c r="S2540" s="243">
        <f>AVERAGE(F2529:F2540)-F2540</f>
        <v>-25769.33249999996</v>
      </c>
      <c r="T2540" s="243">
        <f>AVERAGE(I2529:I2540)-I2540</f>
        <v>0</v>
      </c>
      <c r="V2540" s="243"/>
      <c r="W2540" s="243"/>
      <c r="Y2540" s="243"/>
    </row>
    <row r="2541" spans="1:25" ht="15.75" outlineLevel="1" thickBot="1" x14ac:dyDescent="0.3">
      <c r="A2541" s="5" t="s">
        <v>387</v>
      </c>
      <c r="C2541" s="14" t="s">
        <v>264</v>
      </c>
      <c r="E2541" s="255" t="s">
        <v>5</v>
      </c>
      <c r="F2541" s="8"/>
      <c r="G2541" s="299"/>
      <c r="H2541" s="264">
        <f>SUBTOTAL(9,H2529:H2540)</f>
        <v>110991.04000000001</v>
      </c>
      <c r="I2541" s="275"/>
      <c r="J2541" s="299"/>
      <c r="K2541" s="25">
        <f>SUBTOTAL(9,K2529:K2540)</f>
        <v>3019.655628</v>
      </c>
      <c r="L2541" s="264">
        <f>SUBTOTAL(9,L2529:L2540)</f>
        <v>-107971.36</v>
      </c>
      <c r="O2541" s="3" t="str">
        <f>LEFT(A2541,5)</f>
        <v xml:space="preserve">E345 </v>
      </c>
      <c r="P2541" s="4">
        <f>-L2541</f>
        <v>107971.36</v>
      </c>
      <c r="Q2541" s="245">
        <f t="shared" si="841"/>
        <v>0</v>
      </c>
      <c r="S2541" s="243"/>
    </row>
    <row r="2542" spans="1:25" ht="15.75" outlineLevel="2" thickTop="1" x14ac:dyDescent="0.25">
      <c r="A2542" s="3" t="s">
        <v>388</v>
      </c>
      <c r="B2542" s="3" t="str">
        <f t="shared" ref="B2542:B2553" si="846">CONCATENATE(A2542,"-",MONTH(E2542))</f>
        <v>E34501 PRD Accessory, Hopkins Ridge-7</v>
      </c>
      <c r="C2542" s="3" t="s">
        <v>9</v>
      </c>
      <c r="D2542" s="3"/>
      <c r="E2542" s="256">
        <v>43676</v>
      </c>
      <c r="F2542" s="61">
        <v>13780750.82</v>
      </c>
      <c r="G2542" s="300">
        <v>4.7899999999999998E-2</v>
      </c>
      <c r="H2542" s="62">
        <v>54966.9</v>
      </c>
      <c r="I2542" s="276">
        <f t="shared" ref="I2542:I2553" si="847">VLOOKUP(CONCATENATE(A2542,"-6"),$B$8:$F$2996,5,FALSE)</f>
        <v>13919304.07</v>
      </c>
      <c r="J2542" s="300">
        <v>4.7899999999999998E-2</v>
      </c>
      <c r="K2542" s="59">
        <f t="shared" ref="K2542:K2553" si="848">I2542*J2542/12</f>
        <v>55561.222079416671</v>
      </c>
      <c r="L2542" s="62">
        <f t="shared" si="839"/>
        <v>594.32000000000005</v>
      </c>
      <c r="M2542" t="s">
        <v>10</v>
      </c>
      <c r="O2542" s="3" t="str">
        <f t="shared" ref="O2542:O2553" si="849">LEFT(A2542,4)</f>
        <v>E345</v>
      </c>
      <c r="P2542" s="4"/>
      <c r="Q2542" s="245">
        <f t="shared" si="841"/>
        <v>0</v>
      </c>
      <c r="S2542" s="243"/>
      <c r="T2542" s="243"/>
      <c r="V2542" s="243"/>
      <c r="W2542" s="243"/>
      <c r="Y2542" s="243"/>
    </row>
    <row r="2543" spans="1:25" outlineLevel="2" x14ac:dyDescent="0.25">
      <c r="A2543" s="3" t="s">
        <v>388</v>
      </c>
      <c r="B2543" s="3" t="str">
        <f t="shared" si="846"/>
        <v>E34501 PRD Accessory, Hopkins Ridge-8</v>
      </c>
      <c r="C2543" s="3" t="s">
        <v>9</v>
      </c>
      <c r="D2543" s="3"/>
      <c r="E2543" s="256">
        <v>43708</v>
      </c>
      <c r="F2543" s="61">
        <v>13760078.75</v>
      </c>
      <c r="G2543" s="300">
        <v>4.7899999999999998E-2</v>
      </c>
      <c r="H2543" s="62">
        <v>54966.91</v>
      </c>
      <c r="I2543" s="276">
        <f t="shared" si="847"/>
        <v>13919304.07</v>
      </c>
      <c r="J2543" s="300">
        <v>4.7899999999999998E-2</v>
      </c>
      <c r="K2543" s="61">
        <f t="shared" si="848"/>
        <v>55561.222079416671</v>
      </c>
      <c r="L2543" s="62">
        <f t="shared" si="839"/>
        <v>594.30999999999995</v>
      </c>
      <c r="M2543" t="s">
        <v>10</v>
      </c>
      <c r="O2543" s="3" t="str">
        <f t="shared" si="849"/>
        <v>E345</v>
      </c>
      <c r="P2543" s="4"/>
      <c r="Q2543" s="245">
        <f t="shared" si="841"/>
        <v>0</v>
      </c>
      <c r="S2543" s="243"/>
      <c r="T2543" s="243"/>
      <c r="V2543" s="243"/>
      <c r="W2543" s="243"/>
      <c r="Y2543" s="243"/>
    </row>
    <row r="2544" spans="1:25" outlineLevel="2" x14ac:dyDescent="0.25">
      <c r="A2544" s="3" t="s">
        <v>388</v>
      </c>
      <c r="B2544" s="3" t="str">
        <f t="shared" si="846"/>
        <v>E34501 PRD Accessory, Hopkins Ridge-9</v>
      </c>
      <c r="C2544" s="3" t="s">
        <v>9</v>
      </c>
      <c r="D2544" s="3"/>
      <c r="E2544" s="256">
        <v>43738</v>
      </c>
      <c r="F2544" s="61">
        <v>13764343.77</v>
      </c>
      <c r="G2544" s="300">
        <v>4.7899999999999998E-2</v>
      </c>
      <c r="H2544" s="62">
        <v>54934.16</v>
      </c>
      <c r="I2544" s="276">
        <f t="shared" si="847"/>
        <v>13919304.07</v>
      </c>
      <c r="J2544" s="300">
        <v>4.7899999999999998E-2</v>
      </c>
      <c r="K2544" s="61">
        <f t="shared" si="848"/>
        <v>55561.222079416671</v>
      </c>
      <c r="L2544" s="62">
        <f t="shared" si="839"/>
        <v>627.05999999999995</v>
      </c>
      <c r="M2544" t="s">
        <v>10</v>
      </c>
      <c r="O2544" s="3" t="str">
        <f t="shared" si="849"/>
        <v>E345</v>
      </c>
      <c r="P2544" s="4"/>
      <c r="Q2544" s="245">
        <f t="shared" si="841"/>
        <v>0</v>
      </c>
      <c r="S2544" s="243"/>
      <c r="T2544" s="243"/>
      <c r="V2544" s="243"/>
      <c r="W2544" s="243"/>
      <c r="Y2544" s="243"/>
    </row>
    <row r="2545" spans="1:25" outlineLevel="2" x14ac:dyDescent="0.25">
      <c r="A2545" s="3" t="s">
        <v>388</v>
      </c>
      <c r="B2545" s="3" t="str">
        <f t="shared" si="846"/>
        <v>E34501 PRD Accessory, Hopkins Ridge-10</v>
      </c>
      <c r="C2545" s="3" t="s">
        <v>9</v>
      </c>
      <c r="D2545" s="3"/>
      <c r="E2545" s="256">
        <v>43769</v>
      </c>
      <c r="F2545" s="61">
        <v>13764838.6</v>
      </c>
      <c r="G2545" s="300">
        <v>4.7899999999999998E-2</v>
      </c>
      <c r="H2545" s="62">
        <v>54943.66</v>
      </c>
      <c r="I2545" s="276">
        <f t="shared" si="847"/>
        <v>13919304.07</v>
      </c>
      <c r="J2545" s="300">
        <v>4.7899999999999998E-2</v>
      </c>
      <c r="K2545" s="61">
        <f t="shared" si="848"/>
        <v>55561.222079416671</v>
      </c>
      <c r="L2545" s="62">
        <f t="shared" si="839"/>
        <v>617.55999999999995</v>
      </c>
      <c r="M2545" t="s">
        <v>10</v>
      </c>
      <c r="O2545" s="3" t="str">
        <f t="shared" si="849"/>
        <v>E345</v>
      </c>
      <c r="P2545" s="4"/>
      <c r="Q2545" s="245">
        <f t="shared" si="841"/>
        <v>0</v>
      </c>
      <c r="S2545" s="243"/>
      <c r="T2545" s="243"/>
      <c r="V2545" s="243"/>
      <c r="W2545" s="243"/>
      <c r="Y2545" s="243"/>
    </row>
    <row r="2546" spans="1:25" outlineLevel="2" x14ac:dyDescent="0.25">
      <c r="A2546" s="3" t="s">
        <v>388</v>
      </c>
      <c r="B2546" s="3" t="str">
        <f t="shared" si="846"/>
        <v>E34501 PRD Accessory, Hopkins Ridge-11</v>
      </c>
      <c r="C2546" s="3" t="s">
        <v>9</v>
      </c>
      <c r="D2546" s="3"/>
      <c r="E2546" s="256">
        <v>43799</v>
      </c>
      <c r="F2546" s="61">
        <v>13770441.15</v>
      </c>
      <c r="G2546" s="300">
        <v>4.7899999999999998E-2</v>
      </c>
      <c r="H2546" s="62">
        <v>54955.83</v>
      </c>
      <c r="I2546" s="276">
        <f t="shared" si="847"/>
        <v>13919304.07</v>
      </c>
      <c r="J2546" s="300">
        <v>4.7899999999999998E-2</v>
      </c>
      <c r="K2546" s="61">
        <f t="shared" si="848"/>
        <v>55561.222079416671</v>
      </c>
      <c r="L2546" s="62">
        <f t="shared" si="839"/>
        <v>605.39</v>
      </c>
      <c r="M2546" t="s">
        <v>10</v>
      </c>
      <c r="O2546" s="3" t="str">
        <f t="shared" si="849"/>
        <v>E345</v>
      </c>
      <c r="P2546" s="4"/>
      <c r="Q2546" s="245">
        <f t="shared" si="841"/>
        <v>0</v>
      </c>
      <c r="S2546" s="243"/>
      <c r="T2546" s="243"/>
      <c r="V2546" s="243"/>
      <c r="W2546" s="243"/>
      <c r="Y2546" s="243"/>
    </row>
    <row r="2547" spans="1:25" outlineLevel="2" x14ac:dyDescent="0.25">
      <c r="A2547" s="3" t="s">
        <v>388</v>
      </c>
      <c r="B2547" s="3" t="str">
        <f t="shared" si="846"/>
        <v>E34501 PRD Accessory, Hopkins Ridge-12</v>
      </c>
      <c r="C2547" s="3" t="s">
        <v>9</v>
      </c>
      <c r="D2547" s="3"/>
      <c r="E2547" s="256">
        <v>43830</v>
      </c>
      <c r="F2547" s="61">
        <v>13917759.08</v>
      </c>
      <c r="G2547" s="300">
        <v>4.7899999999999998E-2</v>
      </c>
      <c r="H2547" s="62">
        <v>55261.03</v>
      </c>
      <c r="I2547" s="276">
        <f t="shared" si="847"/>
        <v>13919304.07</v>
      </c>
      <c r="J2547" s="300">
        <v>4.7899999999999998E-2</v>
      </c>
      <c r="K2547" s="61">
        <f t="shared" si="848"/>
        <v>55561.222079416671</v>
      </c>
      <c r="L2547" s="62">
        <f t="shared" si="839"/>
        <v>300.19</v>
      </c>
      <c r="M2547" t="s">
        <v>10</v>
      </c>
      <c r="O2547" s="3" t="str">
        <f t="shared" si="849"/>
        <v>E345</v>
      </c>
      <c r="P2547" s="4"/>
      <c r="Q2547" s="245">
        <f t="shared" si="841"/>
        <v>0</v>
      </c>
      <c r="S2547" s="243"/>
      <c r="T2547" s="243"/>
      <c r="V2547" s="243"/>
      <c r="W2547" s="243"/>
      <c r="Y2547" s="243"/>
    </row>
    <row r="2548" spans="1:25" outlineLevel="2" x14ac:dyDescent="0.25">
      <c r="A2548" s="3" t="s">
        <v>388</v>
      </c>
      <c r="B2548" s="3" t="str">
        <f t="shared" si="846"/>
        <v>E34501 PRD Accessory, Hopkins Ridge-1</v>
      </c>
      <c r="C2548" s="3" t="s">
        <v>9</v>
      </c>
      <c r="D2548" s="3"/>
      <c r="E2548" s="256">
        <v>43861</v>
      </c>
      <c r="F2548" s="61">
        <v>13920287.15</v>
      </c>
      <c r="G2548" s="300">
        <v>4.7899999999999998E-2</v>
      </c>
      <c r="H2548" s="62">
        <v>55560.1</v>
      </c>
      <c r="I2548" s="276">
        <f t="shared" si="847"/>
        <v>13919304.07</v>
      </c>
      <c r="J2548" s="300">
        <v>4.7899999999999998E-2</v>
      </c>
      <c r="K2548" s="61">
        <f t="shared" si="848"/>
        <v>55561.222079416671</v>
      </c>
      <c r="L2548" s="62">
        <f t="shared" si="839"/>
        <v>1.1200000000000001</v>
      </c>
      <c r="M2548" t="s">
        <v>10</v>
      </c>
      <c r="O2548" s="3" t="str">
        <f t="shared" si="849"/>
        <v>E345</v>
      </c>
      <c r="P2548" s="4"/>
      <c r="Q2548" s="245">
        <f t="shared" si="841"/>
        <v>0</v>
      </c>
      <c r="S2548" s="243"/>
      <c r="T2548" s="243"/>
      <c r="V2548" s="243"/>
      <c r="W2548" s="243"/>
      <c r="Y2548" s="243"/>
    </row>
    <row r="2549" spans="1:25" outlineLevel="2" x14ac:dyDescent="0.25">
      <c r="A2549" s="3" t="s">
        <v>388</v>
      </c>
      <c r="B2549" s="3" t="str">
        <f t="shared" si="846"/>
        <v>E34501 PRD Accessory, Hopkins Ridge-2</v>
      </c>
      <c r="C2549" s="3" t="s">
        <v>9</v>
      </c>
      <c r="D2549" s="3"/>
      <c r="E2549" s="256">
        <v>43889</v>
      </c>
      <c r="F2549" s="61">
        <v>13919826.939999999</v>
      </c>
      <c r="G2549" s="300">
        <v>4.7899999999999998E-2</v>
      </c>
      <c r="H2549" s="62">
        <v>55564.23</v>
      </c>
      <c r="I2549" s="276">
        <f t="shared" si="847"/>
        <v>13919304.07</v>
      </c>
      <c r="J2549" s="300">
        <v>4.7899999999999998E-2</v>
      </c>
      <c r="K2549" s="61">
        <f t="shared" si="848"/>
        <v>55561.222079416671</v>
      </c>
      <c r="L2549" s="62">
        <f t="shared" si="839"/>
        <v>-3.01</v>
      </c>
      <c r="M2549" t="s">
        <v>10</v>
      </c>
      <c r="O2549" s="3" t="str">
        <f t="shared" si="849"/>
        <v>E345</v>
      </c>
      <c r="P2549" s="4"/>
      <c r="Q2549" s="245">
        <f t="shared" si="841"/>
        <v>0</v>
      </c>
      <c r="S2549" s="243"/>
      <c r="T2549" s="243"/>
      <c r="V2549" s="243"/>
      <c r="W2549" s="243"/>
      <c r="Y2549" s="243"/>
    </row>
    <row r="2550" spans="1:25" outlineLevel="2" x14ac:dyDescent="0.25">
      <c r="A2550" s="3" t="s">
        <v>388</v>
      </c>
      <c r="B2550" s="3" t="str">
        <f t="shared" si="846"/>
        <v>E34501 PRD Accessory, Hopkins Ridge-3</v>
      </c>
      <c r="C2550" s="3" t="s">
        <v>9</v>
      </c>
      <c r="D2550" s="3"/>
      <c r="E2550" s="256">
        <v>43921</v>
      </c>
      <c r="F2550" s="61">
        <v>13919826.939999999</v>
      </c>
      <c r="G2550" s="300">
        <v>4.7899999999999998E-2</v>
      </c>
      <c r="H2550" s="62">
        <v>55563.310000000005</v>
      </c>
      <c r="I2550" s="276">
        <f t="shared" si="847"/>
        <v>13919304.07</v>
      </c>
      <c r="J2550" s="300">
        <v>4.7899999999999998E-2</v>
      </c>
      <c r="K2550" s="61">
        <f t="shared" si="848"/>
        <v>55561.222079416671</v>
      </c>
      <c r="L2550" s="62">
        <f t="shared" si="839"/>
        <v>-2.09</v>
      </c>
      <c r="M2550" t="s">
        <v>10</v>
      </c>
      <c r="O2550" s="3" t="str">
        <f t="shared" si="849"/>
        <v>E345</v>
      </c>
      <c r="P2550" s="4"/>
      <c r="Q2550" s="245">
        <f t="shared" si="841"/>
        <v>0</v>
      </c>
      <c r="S2550" s="243"/>
      <c r="T2550" s="243"/>
      <c r="V2550" s="243"/>
      <c r="W2550" s="243"/>
      <c r="Y2550" s="243"/>
    </row>
    <row r="2551" spans="1:25" outlineLevel="2" x14ac:dyDescent="0.25">
      <c r="A2551" s="3" t="s">
        <v>388</v>
      </c>
      <c r="B2551" s="3" t="str">
        <f t="shared" si="846"/>
        <v>E34501 PRD Accessory, Hopkins Ridge-4</v>
      </c>
      <c r="C2551" s="3" t="s">
        <v>9</v>
      </c>
      <c r="D2551" s="3"/>
      <c r="E2551" s="256">
        <v>43951</v>
      </c>
      <c r="F2551" s="61">
        <v>13921528.49</v>
      </c>
      <c r="G2551" s="300">
        <v>4.7899999999999998E-2</v>
      </c>
      <c r="H2551" s="62">
        <v>55566.71</v>
      </c>
      <c r="I2551" s="276">
        <f t="shared" si="847"/>
        <v>13919304.07</v>
      </c>
      <c r="J2551" s="300">
        <v>4.7899999999999998E-2</v>
      </c>
      <c r="K2551" s="61">
        <f t="shared" si="848"/>
        <v>55561.222079416671</v>
      </c>
      <c r="L2551" s="62">
        <f t="shared" si="839"/>
        <v>-5.49</v>
      </c>
      <c r="M2551" t="s">
        <v>10</v>
      </c>
      <c r="O2551" s="3" t="str">
        <f t="shared" si="849"/>
        <v>E345</v>
      </c>
      <c r="P2551" s="4"/>
      <c r="Q2551" s="245">
        <f t="shared" si="841"/>
        <v>0</v>
      </c>
      <c r="S2551" s="243"/>
      <c r="T2551" s="243"/>
      <c r="V2551" s="243"/>
      <c r="W2551" s="243"/>
      <c r="Y2551" s="243"/>
    </row>
    <row r="2552" spans="1:25" outlineLevel="2" x14ac:dyDescent="0.25">
      <c r="A2552" s="3" t="s">
        <v>388</v>
      </c>
      <c r="B2552" s="3" t="str">
        <f t="shared" si="846"/>
        <v>E34501 PRD Accessory, Hopkins Ridge-5</v>
      </c>
      <c r="C2552" s="3" t="s">
        <v>9</v>
      </c>
      <c r="D2552" s="3"/>
      <c r="E2552" s="256">
        <v>43982</v>
      </c>
      <c r="F2552" s="61">
        <v>13917910.109999999</v>
      </c>
      <c r="G2552" s="300">
        <v>4.7899999999999998E-2</v>
      </c>
      <c r="H2552" s="62">
        <v>55562.879999999997</v>
      </c>
      <c r="I2552" s="276">
        <f t="shared" si="847"/>
        <v>13919304.07</v>
      </c>
      <c r="J2552" s="300">
        <v>4.7899999999999998E-2</v>
      </c>
      <c r="K2552" s="61">
        <f t="shared" si="848"/>
        <v>55561.222079416671</v>
      </c>
      <c r="L2552" s="62">
        <f t="shared" si="839"/>
        <v>-1.66</v>
      </c>
      <c r="M2552" t="s">
        <v>10</v>
      </c>
      <c r="O2552" s="3" t="str">
        <f t="shared" si="849"/>
        <v>E345</v>
      </c>
      <c r="P2552" s="4"/>
      <c r="Q2552" s="245">
        <f t="shared" si="841"/>
        <v>0</v>
      </c>
      <c r="S2552" s="243"/>
      <c r="T2552" s="243"/>
      <c r="V2552" s="243"/>
      <c r="W2552" s="243"/>
      <c r="Y2552" s="243"/>
    </row>
    <row r="2553" spans="1:25" outlineLevel="2" x14ac:dyDescent="0.25">
      <c r="A2553" s="3" t="s">
        <v>388</v>
      </c>
      <c r="B2553" s="3" t="str">
        <f t="shared" si="846"/>
        <v>E34501 PRD Accessory, Hopkins Ridge-6</v>
      </c>
      <c r="C2553" s="3" t="s">
        <v>9</v>
      </c>
      <c r="D2553" s="3"/>
      <c r="E2553" s="256">
        <v>44012</v>
      </c>
      <c r="F2553" s="61">
        <v>13919304.07</v>
      </c>
      <c r="G2553" s="300">
        <v>4.7899999999999998E-2</v>
      </c>
      <c r="H2553" s="62">
        <v>55558.44</v>
      </c>
      <c r="I2553" s="276">
        <f t="shared" si="847"/>
        <v>13919304.07</v>
      </c>
      <c r="J2553" s="300">
        <v>4.7899999999999998E-2</v>
      </c>
      <c r="K2553" s="61">
        <f t="shared" si="848"/>
        <v>55561.222079416671</v>
      </c>
      <c r="L2553" s="62">
        <f t="shared" si="839"/>
        <v>2.78</v>
      </c>
      <c r="M2553" t="s">
        <v>10</v>
      </c>
      <c r="O2553" s="3" t="str">
        <f t="shared" si="849"/>
        <v>E345</v>
      </c>
      <c r="P2553" s="4"/>
      <c r="Q2553" s="245">
        <f t="shared" si="841"/>
        <v>13919304.07</v>
      </c>
      <c r="S2553" s="243">
        <f>AVERAGE(F2542:F2553)-F2553</f>
        <v>-62896.080833332613</v>
      </c>
      <c r="T2553" s="243">
        <f>AVERAGE(I2542:I2553)-I2553</f>
        <v>0</v>
      </c>
      <c r="V2553" s="243"/>
      <c r="W2553" s="243"/>
      <c r="Y2553" s="243"/>
    </row>
    <row r="2554" spans="1:25" ht="15.75" outlineLevel="1" thickBot="1" x14ac:dyDescent="0.3">
      <c r="A2554" s="5" t="s">
        <v>389</v>
      </c>
      <c r="C2554" s="14" t="s">
        <v>264</v>
      </c>
      <c r="E2554" s="255" t="s">
        <v>5</v>
      </c>
      <c r="F2554" s="8"/>
      <c r="G2554" s="299"/>
      <c r="H2554" s="264">
        <f>SUBTOTAL(9,H2542:H2553)</f>
        <v>663404.15999999992</v>
      </c>
      <c r="I2554" s="275"/>
      <c r="J2554" s="299"/>
      <c r="K2554" s="25">
        <f>SUBTOTAL(9,K2542:K2553)</f>
        <v>666734.66495299991</v>
      </c>
      <c r="L2554" s="264">
        <f>SUBTOTAL(9,L2542:L2553)</f>
        <v>3330.48</v>
      </c>
      <c r="O2554" s="3" t="str">
        <f>LEFT(A2554,5)</f>
        <v>E3450</v>
      </c>
      <c r="P2554" s="4">
        <f>-L2554</f>
        <v>-3330.48</v>
      </c>
      <c r="Q2554" s="245">
        <f t="shared" si="841"/>
        <v>0</v>
      </c>
      <c r="S2554" s="243"/>
    </row>
    <row r="2555" spans="1:25" ht="15.75" outlineLevel="2" thickTop="1" x14ac:dyDescent="0.25">
      <c r="A2555" s="3" t="s">
        <v>390</v>
      </c>
      <c r="B2555" s="3" t="str">
        <f t="shared" ref="B2555:B2566" si="850">CONCATENATE(A2555,"-",MONTH(E2555))</f>
        <v>E34501 PRD Accessory, LSR-7</v>
      </c>
      <c r="C2555" s="3" t="s">
        <v>9</v>
      </c>
      <c r="D2555" s="3"/>
      <c r="E2555" s="256">
        <v>43676</v>
      </c>
      <c r="F2555" s="61">
        <v>68761812</v>
      </c>
      <c r="G2555" s="300">
        <v>4.2700000000000002E-2</v>
      </c>
      <c r="H2555" s="62">
        <v>244672.12</v>
      </c>
      <c r="I2555" s="276">
        <f t="shared" ref="I2555:I2566" si="851">VLOOKUP(CONCATENATE(A2555,"-6"),$B$8:$F$2996,5,FALSE)</f>
        <v>68777334.760000005</v>
      </c>
      <c r="J2555" s="300">
        <v>4.2700000000000002E-2</v>
      </c>
      <c r="K2555" s="59">
        <f t="shared" ref="K2555:K2566" si="852">I2555*J2555/12</f>
        <v>244732.68285433334</v>
      </c>
      <c r="L2555" s="62">
        <f t="shared" si="839"/>
        <v>60.56</v>
      </c>
      <c r="M2555" t="s">
        <v>10</v>
      </c>
      <c r="O2555" s="3" t="str">
        <f t="shared" ref="O2555:O2566" si="853">LEFT(A2555,4)</f>
        <v>E345</v>
      </c>
      <c r="P2555" s="4"/>
      <c r="Q2555" s="245">
        <f t="shared" si="841"/>
        <v>0</v>
      </c>
      <c r="S2555" s="243"/>
      <c r="T2555" s="243"/>
      <c r="V2555" s="243"/>
      <c r="W2555" s="243"/>
      <c r="Y2555" s="243"/>
    </row>
    <row r="2556" spans="1:25" outlineLevel="2" x14ac:dyDescent="0.25">
      <c r="A2556" s="3" t="s">
        <v>390</v>
      </c>
      <c r="B2556" s="3" t="str">
        <f t="shared" si="850"/>
        <v>E34501 PRD Accessory, LSR-8</v>
      </c>
      <c r="C2556" s="3" t="s">
        <v>9</v>
      </c>
      <c r="D2556" s="3"/>
      <c r="E2556" s="256">
        <v>43708</v>
      </c>
      <c r="F2556" s="61">
        <v>68762988.719999999</v>
      </c>
      <c r="G2556" s="300">
        <v>4.2700000000000002E-2</v>
      </c>
      <c r="H2556" s="62">
        <v>244679.54</v>
      </c>
      <c r="I2556" s="276">
        <f t="shared" si="851"/>
        <v>68777334.760000005</v>
      </c>
      <c r="J2556" s="300">
        <v>4.2700000000000002E-2</v>
      </c>
      <c r="K2556" s="61">
        <f t="shared" si="852"/>
        <v>244732.68285433334</v>
      </c>
      <c r="L2556" s="62">
        <f t="shared" si="839"/>
        <v>53.14</v>
      </c>
      <c r="M2556" t="s">
        <v>10</v>
      </c>
      <c r="O2556" s="3" t="str">
        <f t="shared" si="853"/>
        <v>E345</v>
      </c>
      <c r="P2556" s="4"/>
      <c r="Q2556" s="245">
        <f t="shared" si="841"/>
        <v>0</v>
      </c>
      <c r="S2556" s="243"/>
      <c r="T2556" s="243"/>
      <c r="V2556" s="243"/>
      <c r="W2556" s="243"/>
      <c r="Y2556" s="243"/>
    </row>
    <row r="2557" spans="1:25" outlineLevel="2" x14ac:dyDescent="0.25">
      <c r="A2557" s="3" t="s">
        <v>390</v>
      </c>
      <c r="B2557" s="3" t="str">
        <f t="shared" si="850"/>
        <v>E34501 PRD Accessory, LSR-9</v>
      </c>
      <c r="C2557" s="3" t="s">
        <v>9</v>
      </c>
      <c r="D2557" s="3"/>
      <c r="E2557" s="256">
        <v>43738</v>
      </c>
      <c r="F2557" s="61">
        <v>68765024.010000005</v>
      </c>
      <c r="G2557" s="300">
        <v>4.2700000000000002E-2</v>
      </c>
      <c r="H2557" s="62">
        <v>244685.26</v>
      </c>
      <c r="I2557" s="276">
        <f t="shared" si="851"/>
        <v>68777334.760000005</v>
      </c>
      <c r="J2557" s="300">
        <v>4.2700000000000002E-2</v>
      </c>
      <c r="K2557" s="61">
        <f t="shared" si="852"/>
        <v>244732.68285433334</v>
      </c>
      <c r="L2557" s="62">
        <f t="shared" si="839"/>
        <v>47.42</v>
      </c>
      <c r="M2557" t="s">
        <v>10</v>
      </c>
      <c r="O2557" s="3" t="str">
        <f t="shared" si="853"/>
        <v>E345</v>
      </c>
      <c r="P2557" s="4"/>
      <c r="Q2557" s="245">
        <f t="shared" si="841"/>
        <v>0</v>
      </c>
      <c r="S2557" s="243"/>
      <c r="T2557" s="243"/>
      <c r="V2557" s="243"/>
      <c r="W2557" s="243"/>
      <c r="Y2557" s="243"/>
    </row>
    <row r="2558" spans="1:25" outlineLevel="2" x14ac:dyDescent="0.25">
      <c r="A2558" s="3" t="s">
        <v>390</v>
      </c>
      <c r="B2558" s="3" t="str">
        <f t="shared" si="850"/>
        <v>E34501 PRD Accessory, LSR-10</v>
      </c>
      <c r="C2558" s="3" t="s">
        <v>9</v>
      </c>
      <c r="D2558" s="3"/>
      <c r="E2558" s="256">
        <v>43769</v>
      </c>
      <c r="F2558" s="61">
        <v>68765024.010000005</v>
      </c>
      <c r="G2558" s="300">
        <v>4.2700000000000002E-2</v>
      </c>
      <c r="H2558" s="62">
        <v>244688.88</v>
      </c>
      <c r="I2558" s="276">
        <f t="shared" si="851"/>
        <v>68777334.760000005</v>
      </c>
      <c r="J2558" s="300">
        <v>4.2700000000000002E-2</v>
      </c>
      <c r="K2558" s="61">
        <f t="shared" si="852"/>
        <v>244732.68285433334</v>
      </c>
      <c r="L2558" s="62">
        <f t="shared" si="839"/>
        <v>43.8</v>
      </c>
      <c r="M2558" t="s">
        <v>10</v>
      </c>
      <c r="O2558" s="3" t="str">
        <f t="shared" si="853"/>
        <v>E345</v>
      </c>
      <c r="P2558" s="4"/>
      <c r="Q2558" s="245">
        <f t="shared" si="841"/>
        <v>0</v>
      </c>
      <c r="S2558" s="243"/>
      <c r="T2558" s="243"/>
      <c r="V2558" s="243"/>
      <c r="W2558" s="243"/>
      <c r="Y2558" s="243"/>
    </row>
    <row r="2559" spans="1:25" outlineLevel="2" x14ac:dyDescent="0.25">
      <c r="A2559" s="3" t="s">
        <v>390</v>
      </c>
      <c r="B2559" s="3" t="str">
        <f t="shared" si="850"/>
        <v>E34501 PRD Accessory, LSR-11</v>
      </c>
      <c r="C2559" s="3" t="s">
        <v>9</v>
      </c>
      <c r="D2559" s="3"/>
      <c r="E2559" s="256">
        <v>43799</v>
      </c>
      <c r="F2559" s="61">
        <v>68790817.769999996</v>
      </c>
      <c r="G2559" s="300">
        <v>4.2700000000000002E-2</v>
      </c>
      <c r="H2559" s="62">
        <v>244734.77</v>
      </c>
      <c r="I2559" s="276">
        <f t="shared" si="851"/>
        <v>68777334.760000005</v>
      </c>
      <c r="J2559" s="300">
        <v>4.2700000000000002E-2</v>
      </c>
      <c r="K2559" s="61">
        <f t="shared" si="852"/>
        <v>244732.68285433334</v>
      </c>
      <c r="L2559" s="62">
        <f t="shared" si="839"/>
        <v>-2.09</v>
      </c>
      <c r="M2559" t="s">
        <v>10</v>
      </c>
      <c r="O2559" s="3" t="str">
        <f t="shared" si="853"/>
        <v>E345</v>
      </c>
      <c r="P2559" s="4"/>
      <c r="Q2559" s="245">
        <f t="shared" si="841"/>
        <v>0</v>
      </c>
      <c r="S2559" s="243"/>
      <c r="T2559" s="243"/>
      <c r="V2559" s="243"/>
      <c r="W2559" s="243"/>
      <c r="Y2559" s="243"/>
    </row>
    <row r="2560" spans="1:25" outlineLevel="2" x14ac:dyDescent="0.25">
      <c r="A2560" s="3" t="s">
        <v>390</v>
      </c>
      <c r="B2560" s="3" t="str">
        <f t="shared" si="850"/>
        <v>E34501 PRD Accessory, LSR-12</v>
      </c>
      <c r="C2560" s="3" t="s">
        <v>9</v>
      </c>
      <c r="D2560" s="3"/>
      <c r="E2560" s="256">
        <v>43830</v>
      </c>
      <c r="F2560" s="61">
        <v>68790817.769999996</v>
      </c>
      <c r="G2560" s="300">
        <v>4.2700000000000002E-2</v>
      </c>
      <c r="H2560" s="62">
        <v>244780.66000000003</v>
      </c>
      <c r="I2560" s="276">
        <f t="shared" si="851"/>
        <v>68777334.760000005</v>
      </c>
      <c r="J2560" s="300">
        <v>4.2700000000000002E-2</v>
      </c>
      <c r="K2560" s="61">
        <f t="shared" si="852"/>
        <v>244732.68285433334</v>
      </c>
      <c r="L2560" s="62">
        <f t="shared" si="839"/>
        <v>-47.98</v>
      </c>
      <c r="M2560" t="s">
        <v>10</v>
      </c>
      <c r="O2560" s="3" t="str">
        <f t="shared" si="853"/>
        <v>E345</v>
      </c>
      <c r="P2560" s="4"/>
      <c r="Q2560" s="245">
        <f t="shared" si="841"/>
        <v>0</v>
      </c>
      <c r="S2560" s="243"/>
      <c r="T2560" s="243"/>
      <c r="V2560" s="243"/>
      <c r="W2560" s="243"/>
      <c r="Y2560" s="243"/>
    </row>
    <row r="2561" spans="1:25" outlineLevel="2" x14ac:dyDescent="0.25">
      <c r="A2561" s="3" t="s">
        <v>390</v>
      </c>
      <c r="B2561" s="3" t="str">
        <f t="shared" si="850"/>
        <v>E34501 PRD Accessory, LSR-1</v>
      </c>
      <c r="C2561" s="3" t="s">
        <v>9</v>
      </c>
      <c r="D2561" s="3"/>
      <c r="E2561" s="256">
        <v>43861</v>
      </c>
      <c r="F2561" s="61">
        <v>68788259.950000003</v>
      </c>
      <c r="G2561" s="300">
        <v>4.2700000000000002E-2</v>
      </c>
      <c r="H2561" s="62">
        <v>244776.11000000002</v>
      </c>
      <c r="I2561" s="276">
        <f t="shared" si="851"/>
        <v>68777334.760000005</v>
      </c>
      <c r="J2561" s="300">
        <v>4.2700000000000002E-2</v>
      </c>
      <c r="K2561" s="61">
        <f t="shared" si="852"/>
        <v>244732.68285433334</v>
      </c>
      <c r="L2561" s="62">
        <f t="shared" si="839"/>
        <v>-43.43</v>
      </c>
      <c r="M2561" t="s">
        <v>10</v>
      </c>
      <c r="O2561" s="3" t="str">
        <f t="shared" si="853"/>
        <v>E345</v>
      </c>
      <c r="P2561" s="4"/>
      <c r="Q2561" s="245">
        <f t="shared" si="841"/>
        <v>0</v>
      </c>
      <c r="S2561" s="243"/>
      <c r="T2561" s="243"/>
      <c r="V2561" s="243"/>
      <c r="W2561" s="243"/>
      <c r="Y2561" s="243"/>
    </row>
    <row r="2562" spans="1:25" outlineLevel="2" x14ac:dyDescent="0.25">
      <c r="A2562" s="3" t="s">
        <v>390</v>
      </c>
      <c r="B2562" s="3" t="str">
        <f t="shared" si="850"/>
        <v>E34501 PRD Accessory, LSR-2</v>
      </c>
      <c r="C2562" s="3" t="s">
        <v>9</v>
      </c>
      <c r="D2562" s="3"/>
      <c r="E2562" s="256">
        <v>43889</v>
      </c>
      <c r="F2562" s="61">
        <v>68778222.890000001</v>
      </c>
      <c r="G2562" s="300">
        <v>4.2700000000000002E-2</v>
      </c>
      <c r="H2562" s="62">
        <v>244753.7</v>
      </c>
      <c r="I2562" s="276">
        <f t="shared" si="851"/>
        <v>68777334.760000005</v>
      </c>
      <c r="J2562" s="300">
        <v>4.2700000000000002E-2</v>
      </c>
      <c r="K2562" s="61">
        <f t="shared" si="852"/>
        <v>244732.68285433334</v>
      </c>
      <c r="L2562" s="62">
        <f t="shared" si="839"/>
        <v>-21.02</v>
      </c>
      <c r="M2562" t="s">
        <v>10</v>
      </c>
      <c r="O2562" s="3" t="str">
        <f t="shared" si="853"/>
        <v>E345</v>
      </c>
      <c r="P2562" s="4"/>
      <c r="Q2562" s="245">
        <f t="shared" si="841"/>
        <v>0</v>
      </c>
      <c r="S2562" s="243"/>
      <c r="T2562" s="243"/>
      <c r="V2562" s="243"/>
      <c r="W2562" s="243"/>
      <c r="Y2562" s="243"/>
    </row>
    <row r="2563" spans="1:25" outlineLevel="2" x14ac:dyDescent="0.25">
      <c r="A2563" s="3" t="s">
        <v>390</v>
      </c>
      <c r="B2563" s="3" t="str">
        <f t="shared" si="850"/>
        <v>E34501 PRD Accessory, LSR-3</v>
      </c>
      <c r="C2563" s="3" t="s">
        <v>9</v>
      </c>
      <c r="D2563" s="3"/>
      <c r="E2563" s="256">
        <v>43921</v>
      </c>
      <c r="F2563" s="61">
        <v>68778222.890000001</v>
      </c>
      <c r="G2563" s="300">
        <v>4.2700000000000002E-2</v>
      </c>
      <c r="H2563" s="62">
        <v>244735.85</v>
      </c>
      <c r="I2563" s="276">
        <f t="shared" si="851"/>
        <v>68777334.760000005</v>
      </c>
      <c r="J2563" s="300">
        <v>4.2700000000000002E-2</v>
      </c>
      <c r="K2563" s="61">
        <f t="shared" si="852"/>
        <v>244732.68285433334</v>
      </c>
      <c r="L2563" s="62">
        <f t="shared" si="839"/>
        <v>-3.17</v>
      </c>
      <c r="M2563" t="s">
        <v>10</v>
      </c>
      <c r="O2563" s="3" t="str">
        <f t="shared" si="853"/>
        <v>E345</v>
      </c>
      <c r="P2563" s="4"/>
      <c r="Q2563" s="245">
        <f t="shared" si="841"/>
        <v>0</v>
      </c>
      <c r="S2563" s="243"/>
      <c r="T2563" s="243"/>
      <c r="V2563" s="243"/>
      <c r="W2563" s="243"/>
      <c r="Y2563" s="243"/>
    </row>
    <row r="2564" spans="1:25" outlineLevel="2" x14ac:dyDescent="0.25">
      <c r="A2564" s="3" t="s">
        <v>390</v>
      </c>
      <c r="B2564" s="3" t="str">
        <f t="shared" si="850"/>
        <v>E34501 PRD Accessory, LSR-4</v>
      </c>
      <c r="C2564" s="3" t="s">
        <v>9</v>
      </c>
      <c r="D2564" s="3"/>
      <c r="E2564" s="256">
        <v>43951</v>
      </c>
      <c r="F2564" s="61">
        <v>68777838.319999993</v>
      </c>
      <c r="G2564" s="300">
        <v>4.2700000000000002E-2</v>
      </c>
      <c r="H2564" s="62">
        <v>244735.16</v>
      </c>
      <c r="I2564" s="276">
        <f t="shared" si="851"/>
        <v>68777334.760000005</v>
      </c>
      <c r="J2564" s="300">
        <v>4.2700000000000002E-2</v>
      </c>
      <c r="K2564" s="61">
        <f t="shared" si="852"/>
        <v>244732.68285433334</v>
      </c>
      <c r="L2564" s="62">
        <f t="shared" si="839"/>
        <v>-2.48</v>
      </c>
      <c r="M2564" t="s">
        <v>10</v>
      </c>
      <c r="O2564" s="3" t="str">
        <f t="shared" si="853"/>
        <v>E345</v>
      </c>
      <c r="P2564" s="4"/>
      <c r="Q2564" s="245">
        <f t="shared" si="841"/>
        <v>0</v>
      </c>
      <c r="S2564" s="243"/>
      <c r="T2564" s="243"/>
      <c r="V2564" s="243"/>
      <c r="W2564" s="243"/>
      <c r="Y2564" s="243"/>
    </row>
    <row r="2565" spans="1:25" outlineLevel="2" x14ac:dyDescent="0.25">
      <c r="A2565" s="3" t="s">
        <v>390</v>
      </c>
      <c r="B2565" s="3" t="str">
        <f t="shared" si="850"/>
        <v>E34501 PRD Accessory, LSR-5</v>
      </c>
      <c r="C2565" s="3" t="s">
        <v>9</v>
      </c>
      <c r="D2565" s="3"/>
      <c r="E2565" s="256">
        <v>43982</v>
      </c>
      <c r="F2565" s="61">
        <v>68777334.760000005</v>
      </c>
      <c r="G2565" s="300">
        <v>4.2700000000000002E-2</v>
      </c>
      <c r="H2565" s="62">
        <v>244733.58</v>
      </c>
      <c r="I2565" s="276">
        <f t="shared" si="851"/>
        <v>68777334.760000005</v>
      </c>
      <c r="J2565" s="300">
        <v>4.2700000000000002E-2</v>
      </c>
      <c r="K2565" s="61">
        <f t="shared" si="852"/>
        <v>244732.68285433334</v>
      </c>
      <c r="L2565" s="62">
        <f t="shared" si="839"/>
        <v>-0.9</v>
      </c>
      <c r="M2565" t="s">
        <v>10</v>
      </c>
      <c r="O2565" s="3" t="str">
        <f t="shared" si="853"/>
        <v>E345</v>
      </c>
      <c r="P2565" s="4"/>
      <c r="Q2565" s="245">
        <f t="shared" si="841"/>
        <v>0</v>
      </c>
      <c r="S2565" s="243"/>
      <c r="T2565" s="243"/>
      <c r="V2565" s="243"/>
      <c r="W2565" s="243"/>
      <c r="Y2565" s="243"/>
    </row>
    <row r="2566" spans="1:25" outlineLevel="2" x14ac:dyDescent="0.25">
      <c r="A2566" s="3" t="s">
        <v>390</v>
      </c>
      <c r="B2566" s="3" t="str">
        <f t="shared" si="850"/>
        <v>E34501 PRD Accessory, LSR-6</v>
      </c>
      <c r="C2566" s="3" t="s">
        <v>9</v>
      </c>
      <c r="D2566" s="3"/>
      <c r="E2566" s="256">
        <v>44012</v>
      </c>
      <c r="F2566" s="61">
        <v>68777334.760000005</v>
      </c>
      <c r="G2566" s="300">
        <v>4.2700000000000002E-2</v>
      </c>
      <c r="H2566" s="62">
        <v>244732.68</v>
      </c>
      <c r="I2566" s="276">
        <f t="shared" si="851"/>
        <v>68777334.760000005</v>
      </c>
      <c r="J2566" s="300">
        <v>4.2700000000000002E-2</v>
      </c>
      <c r="K2566" s="61">
        <f t="shared" si="852"/>
        <v>244732.68285433334</v>
      </c>
      <c r="L2566" s="62">
        <f t="shared" si="839"/>
        <v>0</v>
      </c>
      <c r="M2566" t="s">
        <v>10</v>
      </c>
      <c r="O2566" s="3" t="str">
        <f t="shared" si="853"/>
        <v>E345</v>
      </c>
      <c r="P2566" s="4"/>
      <c r="Q2566" s="245">
        <f t="shared" si="841"/>
        <v>68777334.760000005</v>
      </c>
      <c r="S2566" s="243">
        <f>AVERAGE(F2555:F2566)-F2566</f>
        <v>-1193.2725000083447</v>
      </c>
      <c r="T2566" s="243">
        <f>AVERAGE(I2555:I2566)-I2566</f>
        <v>0</v>
      </c>
      <c r="V2566" s="243"/>
      <c r="W2566" s="243"/>
      <c r="Y2566" s="243"/>
    </row>
    <row r="2567" spans="1:25" ht="15.75" outlineLevel="1" thickBot="1" x14ac:dyDescent="0.3">
      <c r="A2567" s="5" t="s">
        <v>391</v>
      </c>
      <c r="C2567" s="14" t="s">
        <v>264</v>
      </c>
      <c r="E2567" s="255" t="s">
        <v>5</v>
      </c>
      <c r="F2567" s="8"/>
      <c r="G2567" s="299"/>
      <c r="H2567" s="264">
        <f>SUBTOTAL(9,H2555:H2566)</f>
        <v>2936708.3100000005</v>
      </c>
      <c r="I2567" s="275"/>
      <c r="J2567" s="299"/>
      <c r="K2567" s="25">
        <f>SUBTOTAL(9,K2555:K2566)</f>
        <v>2936792.1942520007</v>
      </c>
      <c r="L2567" s="264">
        <f>SUBTOTAL(9,L2555:L2566)</f>
        <v>83.850000000000009</v>
      </c>
      <c r="O2567" s="3" t="str">
        <f>LEFT(A2567,5)</f>
        <v>E3450</v>
      </c>
      <c r="P2567" s="4">
        <f>-L2567</f>
        <v>-83.850000000000009</v>
      </c>
      <c r="Q2567" s="245">
        <f t="shared" si="841"/>
        <v>0</v>
      </c>
      <c r="S2567" s="243"/>
    </row>
    <row r="2568" spans="1:25" ht="15.75" outlineLevel="2" thickTop="1" x14ac:dyDescent="0.25">
      <c r="A2568" s="3" t="s">
        <v>392</v>
      </c>
      <c r="B2568" s="3" t="str">
        <f t="shared" ref="B2568:B2579" si="854">CONCATENATE(A2568,"-",MONTH(E2568))</f>
        <v>E34501 PRD Accessory,Wild Horse Exp-7</v>
      </c>
      <c r="C2568" s="3" t="s">
        <v>9</v>
      </c>
      <c r="D2568" s="3"/>
      <c r="E2568" s="256">
        <v>43676</v>
      </c>
      <c r="F2568" s="61">
        <v>9214323.2899999991</v>
      </c>
      <c r="G2568" s="300">
        <v>4.7899999999999998E-2</v>
      </c>
      <c r="H2568" s="62">
        <v>36780.51</v>
      </c>
      <c r="I2568" s="276">
        <f t="shared" ref="I2568:I2579" si="855">VLOOKUP(CONCATENATE(A2568,"-6"),$B$8:$F$2996,5,FALSE)</f>
        <v>9214323.2899999991</v>
      </c>
      <c r="J2568" s="300">
        <v>4.7899999999999998E-2</v>
      </c>
      <c r="K2568" s="59">
        <f t="shared" ref="K2568:K2579" si="856">I2568*J2568/12</f>
        <v>36780.507132583327</v>
      </c>
      <c r="L2568" s="62">
        <f t="shared" si="839"/>
        <v>0</v>
      </c>
      <c r="M2568" t="s">
        <v>10</v>
      </c>
      <c r="O2568" s="3" t="str">
        <f t="shared" ref="O2568:O2579" si="857">LEFT(A2568,4)</f>
        <v>E345</v>
      </c>
      <c r="P2568" s="4"/>
      <c r="Q2568" s="245">
        <f t="shared" si="841"/>
        <v>0</v>
      </c>
      <c r="S2568" s="243"/>
      <c r="T2568" s="243"/>
      <c r="V2568" s="243"/>
      <c r="W2568" s="243"/>
      <c r="Y2568" s="243"/>
    </row>
    <row r="2569" spans="1:25" outlineLevel="2" x14ac:dyDescent="0.25">
      <c r="A2569" s="3" t="s">
        <v>392</v>
      </c>
      <c r="B2569" s="3" t="str">
        <f t="shared" si="854"/>
        <v>E34501 PRD Accessory,Wild Horse Exp-8</v>
      </c>
      <c r="C2569" s="3" t="s">
        <v>9</v>
      </c>
      <c r="D2569" s="3"/>
      <c r="E2569" s="256">
        <v>43708</v>
      </c>
      <c r="F2569" s="61">
        <v>9214323.2899999991</v>
      </c>
      <c r="G2569" s="300">
        <v>4.7899999999999998E-2</v>
      </c>
      <c r="H2569" s="62">
        <v>36780.51</v>
      </c>
      <c r="I2569" s="276">
        <f t="shared" si="855"/>
        <v>9214323.2899999991</v>
      </c>
      <c r="J2569" s="300">
        <v>4.7899999999999998E-2</v>
      </c>
      <c r="K2569" s="61">
        <f t="shared" si="856"/>
        <v>36780.507132583327</v>
      </c>
      <c r="L2569" s="62">
        <f t="shared" si="839"/>
        <v>0</v>
      </c>
      <c r="M2569" t="s">
        <v>10</v>
      </c>
      <c r="O2569" s="3" t="str">
        <f t="shared" si="857"/>
        <v>E345</v>
      </c>
      <c r="P2569" s="4"/>
      <c r="Q2569" s="245">
        <f t="shared" si="841"/>
        <v>0</v>
      </c>
      <c r="S2569" s="243"/>
      <c r="T2569" s="243"/>
      <c r="V2569" s="243"/>
      <c r="W2569" s="243"/>
      <c r="Y2569" s="243"/>
    </row>
    <row r="2570" spans="1:25" outlineLevel="2" x14ac:dyDescent="0.25">
      <c r="A2570" s="3" t="s">
        <v>392</v>
      </c>
      <c r="B2570" s="3" t="str">
        <f t="shared" si="854"/>
        <v>E34501 PRD Accessory,Wild Horse Exp-9</v>
      </c>
      <c r="C2570" s="3" t="s">
        <v>9</v>
      </c>
      <c r="D2570" s="3"/>
      <c r="E2570" s="256">
        <v>43738</v>
      </c>
      <c r="F2570" s="61">
        <v>9214323.2899999991</v>
      </c>
      <c r="G2570" s="300">
        <v>4.7899999999999998E-2</v>
      </c>
      <c r="H2570" s="62">
        <v>36780.51</v>
      </c>
      <c r="I2570" s="276">
        <f t="shared" si="855"/>
        <v>9214323.2899999991</v>
      </c>
      <c r="J2570" s="300">
        <v>4.7899999999999998E-2</v>
      </c>
      <c r="K2570" s="61">
        <f t="shared" si="856"/>
        <v>36780.507132583327</v>
      </c>
      <c r="L2570" s="62">
        <f t="shared" si="839"/>
        <v>0</v>
      </c>
      <c r="M2570" t="s">
        <v>10</v>
      </c>
      <c r="O2570" s="3" t="str">
        <f t="shared" si="857"/>
        <v>E345</v>
      </c>
      <c r="P2570" s="4"/>
      <c r="Q2570" s="245">
        <f t="shared" si="841"/>
        <v>0</v>
      </c>
      <c r="S2570" s="243"/>
      <c r="T2570" s="243"/>
      <c r="V2570" s="243"/>
      <c r="W2570" s="243"/>
      <c r="Y2570" s="243"/>
    </row>
    <row r="2571" spans="1:25" outlineLevel="2" x14ac:dyDescent="0.25">
      <c r="A2571" s="3" t="s">
        <v>392</v>
      </c>
      <c r="B2571" s="3" t="str">
        <f t="shared" si="854"/>
        <v>E34501 PRD Accessory,Wild Horse Exp-10</v>
      </c>
      <c r="C2571" s="3" t="s">
        <v>9</v>
      </c>
      <c r="D2571" s="3"/>
      <c r="E2571" s="256">
        <v>43769</v>
      </c>
      <c r="F2571" s="61">
        <v>9214323.2899999991</v>
      </c>
      <c r="G2571" s="300">
        <v>4.7899999999999998E-2</v>
      </c>
      <c r="H2571" s="62">
        <v>36780.51</v>
      </c>
      <c r="I2571" s="276">
        <f t="shared" si="855"/>
        <v>9214323.2899999991</v>
      </c>
      <c r="J2571" s="300">
        <v>4.7899999999999998E-2</v>
      </c>
      <c r="K2571" s="61">
        <f t="shared" si="856"/>
        <v>36780.507132583327</v>
      </c>
      <c r="L2571" s="62">
        <f t="shared" si="839"/>
        <v>0</v>
      </c>
      <c r="M2571" t="s">
        <v>10</v>
      </c>
      <c r="O2571" s="3" t="str">
        <f t="shared" si="857"/>
        <v>E345</v>
      </c>
      <c r="P2571" s="4"/>
      <c r="Q2571" s="245">
        <f t="shared" si="841"/>
        <v>0</v>
      </c>
      <c r="S2571" s="243"/>
      <c r="T2571" s="243"/>
      <c r="V2571" s="243"/>
      <c r="W2571" s="243"/>
      <c r="Y2571" s="243"/>
    </row>
    <row r="2572" spans="1:25" outlineLevel="2" x14ac:dyDescent="0.25">
      <c r="A2572" s="3" t="s">
        <v>392</v>
      </c>
      <c r="B2572" s="3" t="str">
        <f t="shared" si="854"/>
        <v>E34501 PRD Accessory,Wild Horse Exp-11</v>
      </c>
      <c r="C2572" s="3" t="s">
        <v>9</v>
      </c>
      <c r="D2572" s="3"/>
      <c r="E2572" s="256">
        <v>43799</v>
      </c>
      <c r="F2572" s="61">
        <v>9214323.2899999991</v>
      </c>
      <c r="G2572" s="300">
        <v>4.7899999999999998E-2</v>
      </c>
      <c r="H2572" s="62">
        <v>36780.51</v>
      </c>
      <c r="I2572" s="276">
        <f t="shared" si="855"/>
        <v>9214323.2899999991</v>
      </c>
      <c r="J2572" s="300">
        <v>4.7899999999999998E-2</v>
      </c>
      <c r="K2572" s="61">
        <f t="shared" si="856"/>
        <v>36780.507132583327</v>
      </c>
      <c r="L2572" s="62">
        <f t="shared" si="839"/>
        <v>0</v>
      </c>
      <c r="M2572" t="s">
        <v>10</v>
      </c>
      <c r="O2572" s="3" t="str">
        <f t="shared" si="857"/>
        <v>E345</v>
      </c>
      <c r="P2572" s="4"/>
      <c r="Q2572" s="245">
        <f t="shared" si="841"/>
        <v>0</v>
      </c>
      <c r="S2572" s="243"/>
      <c r="T2572" s="243"/>
      <c r="V2572" s="243"/>
      <c r="W2572" s="243"/>
      <c r="Y2572" s="243"/>
    </row>
    <row r="2573" spans="1:25" outlineLevel="2" x14ac:dyDescent="0.25">
      <c r="A2573" s="3" t="s">
        <v>392</v>
      </c>
      <c r="B2573" s="3" t="str">
        <f t="shared" si="854"/>
        <v>E34501 PRD Accessory,Wild Horse Exp-12</v>
      </c>
      <c r="C2573" s="3" t="s">
        <v>9</v>
      </c>
      <c r="D2573" s="3"/>
      <c r="E2573" s="256">
        <v>43830</v>
      </c>
      <c r="F2573" s="61">
        <v>9214323.2899999991</v>
      </c>
      <c r="G2573" s="300">
        <v>4.7899999999999998E-2</v>
      </c>
      <c r="H2573" s="62">
        <v>36780.51</v>
      </c>
      <c r="I2573" s="276">
        <f t="shared" si="855"/>
        <v>9214323.2899999991</v>
      </c>
      <c r="J2573" s="300">
        <v>4.7899999999999998E-2</v>
      </c>
      <c r="K2573" s="61">
        <f t="shared" si="856"/>
        <v>36780.507132583327</v>
      </c>
      <c r="L2573" s="62">
        <f t="shared" si="839"/>
        <v>0</v>
      </c>
      <c r="M2573" t="s">
        <v>10</v>
      </c>
      <c r="O2573" s="3" t="str">
        <f t="shared" si="857"/>
        <v>E345</v>
      </c>
      <c r="P2573" s="4"/>
      <c r="Q2573" s="245">
        <f t="shared" si="841"/>
        <v>0</v>
      </c>
      <c r="S2573" s="243"/>
      <c r="T2573" s="243"/>
      <c r="V2573" s="243"/>
      <c r="W2573" s="243"/>
      <c r="Y2573" s="243"/>
    </row>
    <row r="2574" spans="1:25" outlineLevel="2" x14ac:dyDescent="0.25">
      <c r="A2574" s="3" t="s">
        <v>392</v>
      </c>
      <c r="B2574" s="3" t="str">
        <f t="shared" si="854"/>
        <v>E34501 PRD Accessory,Wild Horse Exp-1</v>
      </c>
      <c r="C2574" s="3" t="s">
        <v>9</v>
      </c>
      <c r="D2574" s="3"/>
      <c r="E2574" s="256">
        <v>43861</v>
      </c>
      <c r="F2574" s="61">
        <v>9214323.2899999991</v>
      </c>
      <c r="G2574" s="300">
        <v>4.7899999999999998E-2</v>
      </c>
      <c r="H2574" s="62">
        <v>36780.51</v>
      </c>
      <c r="I2574" s="276">
        <f t="shared" si="855"/>
        <v>9214323.2899999991</v>
      </c>
      <c r="J2574" s="300">
        <v>4.7899999999999998E-2</v>
      </c>
      <c r="K2574" s="61">
        <f t="shared" si="856"/>
        <v>36780.507132583327</v>
      </c>
      <c r="L2574" s="62">
        <f t="shared" si="839"/>
        <v>0</v>
      </c>
      <c r="M2574" t="s">
        <v>10</v>
      </c>
      <c r="O2574" s="3" t="str">
        <f t="shared" si="857"/>
        <v>E345</v>
      </c>
      <c r="P2574" s="4"/>
      <c r="Q2574" s="245">
        <f t="shared" si="841"/>
        <v>0</v>
      </c>
      <c r="S2574" s="243"/>
      <c r="T2574" s="243"/>
      <c r="V2574" s="243"/>
      <c r="W2574" s="243"/>
      <c r="Y2574" s="243"/>
    </row>
    <row r="2575" spans="1:25" outlineLevel="2" x14ac:dyDescent="0.25">
      <c r="A2575" s="3" t="s">
        <v>392</v>
      </c>
      <c r="B2575" s="3" t="str">
        <f t="shared" si="854"/>
        <v>E34501 PRD Accessory,Wild Horse Exp-2</v>
      </c>
      <c r="C2575" s="3" t="s">
        <v>9</v>
      </c>
      <c r="D2575" s="3"/>
      <c r="E2575" s="256">
        <v>43889</v>
      </c>
      <c r="F2575" s="61">
        <v>9214323.2899999991</v>
      </c>
      <c r="G2575" s="300">
        <v>4.7899999999999998E-2</v>
      </c>
      <c r="H2575" s="62">
        <v>36780.51</v>
      </c>
      <c r="I2575" s="276">
        <f t="shared" si="855"/>
        <v>9214323.2899999991</v>
      </c>
      <c r="J2575" s="300">
        <v>4.7899999999999998E-2</v>
      </c>
      <c r="K2575" s="61">
        <f t="shared" si="856"/>
        <v>36780.507132583327</v>
      </c>
      <c r="L2575" s="62">
        <f t="shared" si="839"/>
        <v>0</v>
      </c>
      <c r="M2575" t="s">
        <v>10</v>
      </c>
      <c r="O2575" s="3" t="str">
        <f t="shared" si="857"/>
        <v>E345</v>
      </c>
      <c r="P2575" s="4"/>
      <c r="Q2575" s="245">
        <f t="shared" si="841"/>
        <v>0</v>
      </c>
      <c r="S2575" s="243"/>
      <c r="T2575" s="243"/>
      <c r="V2575" s="243"/>
      <c r="W2575" s="243"/>
      <c r="Y2575" s="243"/>
    </row>
    <row r="2576" spans="1:25" outlineLevel="2" x14ac:dyDescent="0.25">
      <c r="A2576" s="3" t="s">
        <v>392</v>
      </c>
      <c r="B2576" s="3" t="str">
        <f t="shared" si="854"/>
        <v>E34501 PRD Accessory,Wild Horse Exp-3</v>
      </c>
      <c r="C2576" s="3" t="s">
        <v>9</v>
      </c>
      <c r="D2576" s="3"/>
      <c r="E2576" s="256">
        <v>43921</v>
      </c>
      <c r="F2576" s="61">
        <v>9214323.2899999991</v>
      </c>
      <c r="G2576" s="300">
        <v>4.7899999999999998E-2</v>
      </c>
      <c r="H2576" s="62">
        <v>36780.51</v>
      </c>
      <c r="I2576" s="276">
        <f t="shared" si="855"/>
        <v>9214323.2899999991</v>
      </c>
      <c r="J2576" s="300">
        <v>4.7899999999999998E-2</v>
      </c>
      <c r="K2576" s="61">
        <f t="shared" si="856"/>
        <v>36780.507132583327</v>
      </c>
      <c r="L2576" s="62">
        <f t="shared" si="839"/>
        <v>0</v>
      </c>
      <c r="M2576" t="s">
        <v>10</v>
      </c>
      <c r="O2576" s="3" t="str">
        <f t="shared" si="857"/>
        <v>E345</v>
      </c>
      <c r="P2576" s="4"/>
      <c r="Q2576" s="245">
        <f t="shared" si="841"/>
        <v>0</v>
      </c>
      <c r="S2576" s="243"/>
      <c r="T2576" s="243"/>
      <c r="V2576" s="243"/>
      <c r="W2576" s="243"/>
      <c r="Y2576" s="243"/>
    </row>
    <row r="2577" spans="1:25" outlineLevel="2" x14ac:dyDescent="0.25">
      <c r="A2577" s="3" t="s">
        <v>392</v>
      </c>
      <c r="B2577" s="3" t="str">
        <f t="shared" si="854"/>
        <v>E34501 PRD Accessory,Wild Horse Exp-4</v>
      </c>
      <c r="C2577" s="3" t="s">
        <v>9</v>
      </c>
      <c r="D2577" s="3"/>
      <c r="E2577" s="256">
        <v>43951</v>
      </c>
      <c r="F2577" s="61">
        <v>9214323.2899999991</v>
      </c>
      <c r="G2577" s="300">
        <v>4.7899999999999998E-2</v>
      </c>
      <c r="H2577" s="62">
        <v>36780.51</v>
      </c>
      <c r="I2577" s="276">
        <f t="shared" si="855"/>
        <v>9214323.2899999991</v>
      </c>
      <c r="J2577" s="300">
        <v>4.7899999999999998E-2</v>
      </c>
      <c r="K2577" s="61">
        <f t="shared" si="856"/>
        <v>36780.507132583327</v>
      </c>
      <c r="L2577" s="62">
        <f t="shared" si="839"/>
        <v>0</v>
      </c>
      <c r="M2577" t="s">
        <v>10</v>
      </c>
      <c r="O2577" s="3" t="str">
        <f t="shared" si="857"/>
        <v>E345</v>
      </c>
      <c r="P2577" s="4"/>
      <c r="Q2577" s="245">
        <f t="shared" si="841"/>
        <v>0</v>
      </c>
      <c r="S2577" s="243"/>
      <c r="T2577" s="243"/>
      <c r="V2577" s="243"/>
      <c r="W2577" s="243"/>
      <c r="Y2577" s="243"/>
    </row>
    <row r="2578" spans="1:25" outlineLevel="2" x14ac:dyDescent="0.25">
      <c r="A2578" s="3" t="s">
        <v>392</v>
      </c>
      <c r="B2578" s="3" t="str">
        <f t="shared" si="854"/>
        <v>E34501 PRD Accessory,Wild Horse Exp-5</v>
      </c>
      <c r="C2578" s="3" t="s">
        <v>9</v>
      </c>
      <c r="D2578" s="3"/>
      <c r="E2578" s="256">
        <v>43982</v>
      </c>
      <c r="F2578" s="61">
        <v>9214323.2899999991</v>
      </c>
      <c r="G2578" s="300">
        <v>4.7899999999999998E-2</v>
      </c>
      <c r="H2578" s="62">
        <v>36780.51</v>
      </c>
      <c r="I2578" s="276">
        <f t="shared" si="855"/>
        <v>9214323.2899999991</v>
      </c>
      <c r="J2578" s="300">
        <v>4.7899999999999998E-2</v>
      </c>
      <c r="K2578" s="61">
        <f t="shared" si="856"/>
        <v>36780.507132583327</v>
      </c>
      <c r="L2578" s="62">
        <f t="shared" si="839"/>
        <v>0</v>
      </c>
      <c r="M2578" t="s">
        <v>10</v>
      </c>
      <c r="O2578" s="3" t="str">
        <f t="shared" si="857"/>
        <v>E345</v>
      </c>
      <c r="P2578" s="4"/>
      <c r="Q2578" s="245">
        <f t="shared" si="841"/>
        <v>0</v>
      </c>
      <c r="S2578" s="243"/>
      <c r="T2578" s="243"/>
      <c r="V2578" s="243"/>
      <c r="W2578" s="243"/>
      <c r="Y2578" s="243"/>
    </row>
    <row r="2579" spans="1:25" outlineLevel="2" x14ac:dyDescent="0.25">
      <c r="A2579" s="3" t="s">
        <v>392</v>
      </c>
      <c r="B2579" s="3" t="str">
        <f t="shared" si="854"/>
        <v>E34501 PRD Accessory,Wild Horse Exp-6</v>
      </c>
      <c r="C2579" s="3" t="s">
        <v>9</v>
      </c>
      <c r="D2579" s="3"/>
      <c r="E2579" s="256">
        <v>44012</v>
      </c>
      <c r="F2579" s="61">
        <v>9214323.2899999991</v>
      </c>
      <c r="G2579" s="300">
        <v>4.7899999999999998E-2</v>
      </c>
      <c r="H2579" s="62">
        <v>36780.51</v>
      </c>
      <c r="I2579" s="276">
        <f t="shared" si="855"/>
        <v>9214323.2899999991</v>
      </c>
      <c r="J2579" s="300">
        <v>4.7899999999999998E-2</v>
      </c>
      <c r="K2579" s="61">
        <f t="shared" si="856"/>
        <v>36780.507132583327</v>
      </c>
      <c r="L2579" s="62">
        <f t="shared" si="839"/>
        <v>0</v>
      </c>
      <c r="M2579" t="s">
        <v>10</v>
      </c>
      <c r="O2579" s="3" t="str">
        <f t="shared" si="857"/>
        <v>E345</v>
      </c>
      <c r="P2579" s="4"/>
      <c r="Q2579" s="245">
        <f t="shared" si="841"/>
        <v>9214323.2899999991</v>
      </c>
      <c r="S2579" s="243">
        <f>AVERAGE(F2568:F2579)-F2579</f>
        <v>0</v>
      </c>
      <c r="T2579" s="243">
        <f>AVERAGE(I2568:I2579)-I2579</f>
        <v>0</v>
      </c>
      <c r="V2579" s="243"/>
      <c r="W2579" s="243"/>
      <c r="Y2579" s="243"/>
    </row>
    <row r="2580" spans="1:25" ht="15.75" outlineLevel="1" thickBot="1" x14ac:dyDescent="0.3">
      <c r="A2580" s="5" t="s">
        <v>393</v>
      </c>
      <c r="C2580" s="14" t="s">
        <v>264</v>
      </c>
      <c r="E2580" s="255" t="s">
        <v>5</v>
      </c>
      <c r="F2580" s="8"/>
      <c r="G2580" s="299"/>
      <c r="H2580" s="264">
        <f>SUBTOTAL(9,H2568:H2579)</f>
        <v>441366.12000000005</v>
      </c>
      <c r="I2580" s="275"/>
      <c r="J2580" s="299"/>
      <c r="K2580" s="25">
        <f>SUBTOTAL(9,K2568:K2579)</f>
        <v>441366.08559099981</v>
      </c>
      <c r="L2580" s="264">
        <f>SUBTOTAL(9,L2568:L2579)</f>
        <v>0</v>
      </c>
      <c r="O2580" s="3" t="str">
        <f>LEFT(A2580,5)</f>
        <v>E3450</v>
      </c>
      <c r="P2580" s="4">
        <f>-L2580</f>
        <v>0</v>
      </c>
      <c r="Q2580" s="245">
        <f t="shared" si="841"/>
        <v>0</v>
      </c>
      <c r="S2580" s="243"/>
    </row>
    <row r="2581" spans="1:25" ht="15.75" outlineLevel="2" thickTop="1" x14ac:dyDescent="0.25">
      <c r="A2581" s="3" t="s">
        <v>394</v>
      </c>
      <c r="B2581" s="3" t="str">
        <f t="shared" ref="B2581:B2592" si="858">CONCATENATE(A2581,"-",MONTH(E2581))</f>
        <v>E34501 PRD Accessory,Wild HorseWind-7</v>
      </c>
      <c r="C2581" s="3" t="s">
        <v>9</v>
      </c>
      <c r="D2581" s="3"/>
      <c r="E2581" s="256">
        <v>43676</v>
      </c>
      <c r="F2581" s="61">
        <v>26654566.609999999</v>
      </c>
      <c r="G2581" s="300">
        <v>4.7899999999999998E-2</v>
      </c>
      <c r="H2581" s="62">
        <v>106367.3</v>
      </c>
      <c r="I2581" s="276">
        <f t="shared" ref="I2581:I2592" si="859">VLOOKUP(CONCATENATE(A2581,"-6"),$B$8:$F$2996,5,FALSE)</f>
        <v>26608725.280000001</v>
      </c>
      <c r="J2581" s="300">
        <v>4.7899999999999998E-2</v>
      </c>
      <c r="K2581" s="59">
        <f t="shared" ref="K2581:K2592" si="860">I2581*J2581/12</f>
        <v>106213.16174266666</v>
      </c>
      <c r="L2581" s="62">
        <f t="shared" ref="L2581:L2643" si="861">ROUND(K2581-H2581,2)</f>
        <v>-154.13999999999999</v>
      </c>
      <c r="M2581" t="s">
        <v>10</v>
      </c>
      <c r="O2581" s="3" t="str">
        <f t="shared" ref="O2581:O2592" si="862">LEFT(A2581,4)</f>
        <v>E345</v>
      </c>
      <c r="P2581" s="4"/>
      <c r="Q2581" s="245">
        <f t="shared" si="841"/>
        <v>0</v>
      </c>
      <c r="S2581" s="243"/>
      <c r="T2581" s="243"/>
      <c r="V2581" s="243"/>
      <c r="W2581" s="243"/>
      <c r="Y2581" s="243"/>
    </row>
    <row r="2582" spans="1:25" outlineLevel="2" x14ac:dyDescent="0.25">
      <c r="A2582" s="3" t="s">
        <v>394</v>
      </c>
      <c r="B2582" s="3" t="str">
        <f t="shared" si="858"/>
        <v>E34501 PRD Accessory,Wild HorseWind-8</v>
      </c>
      <c r="C2582" s="3" t="s">
        <v>9</v>
      </c>
      <c r="D2582" s="3"/>
      <c r="E2582" s="256">
        <v>43708</v>
      </c>
      <c r="F2582" s="61">
        <v>26634105.219999999</v>
      </c>
      <c r="G2582" s="300">
        <v>4.7899999999999998E-2</v>
      </c>
      <c r="H2582" s="62">
        <v>106355.31</v>
      </c>
      <c r="I2582" s="276">
        <f t="shared" si="859"/>
        <v>26608725.280000001</v>
      </c>
      <c r="J2582" s="300">
        <v>4.7899999999999998E-2</v>
      </c>
      <c r="K2582" s="61">
        <f t="shared" si="860"/>
        <v>106213.16174266666</v>
      </c>
      <c r="L2582" s="62">
        <f t="shared" si="861"/>
        <v>-142.15</v>
      </c>
      <c r="M2582" t="s">
        <v>10</v>
      </c>
      <c r="O2582" s="3" t="str">
        <f t="shared" si="862"/>
        <v>E345</v>
      </c>
      <c r="P2582" s="4"/>
      <c r="Q2582" s="245">
        <f t="shared" si="841"/>
        <v>0</v>
      </c>
      <c r="S2582" s="243"/>
      <c r="T2582" s="243"/>
      <c r="V2582" s="243"/>
      <c r="W2582" s="243"/>
      <c r="Y2582" s="243"/>
    </row>
    <row r="2583" spans="1:25" outlineLevel="2" x14ac:dyDescent="0.25">
      <c r="A2583" s="3" t="s">
        <v>394</v>
      </c>
      <c r="B2583" s="3" t="str">
        <f t="shared" si="858"/>
        <v>E34501 PRD Accessory,Wild HorseWind-9</v>
      </c>
      <c r="C2583" s="3" t="s">
        <v>9</v>
      </c>
      <c r="D2583" s="3"/>
      <c r="E2583" s="256">
        <v>43738</v>
      </c>
      <c r="F2583" s="61">
        <v>26634105.219999999</v>
      </c>
      <c r="G2583" s="300">
        <v>4.7899999999999998E-2</v>
      </c>
      <c r="H2583" s="62">
        <v>106314.47</v>
      </c>
      <c r="I2583" s="276">
        <f t="shared" si="859"/>
        <v>26608725.280000001</v>
      </c>
      <c r="J2583" s="300">
        <v>4.7899999999999998E-2</v>
      </c>
      <c r="K2583" s="61">
        <f t="shared" si="860"/>
        <v>106213.16174266666</v>
      </c>
      <c r="L2583" s="62">
        <f t="shared" si="861"/>
        <v>-101.31</v>
      </c>
      <c r="M2583" t="s">
        <v>10</v>
      </c>
      <c r="O2583" s="3" t="str">
        <f t="shared" si="862"/>
        <v>E345</v>
      </c>
      <c r="P2583" s="4"/>
      <c r="Q2583" s="245">
        <f t="shared" si="841"/>
        <v>0</v>
      </c>
      <c r="S2583" s="243"/>
      <c r="T2583" s="243"/>
      <c r="V2583" s="243"/>
      <c r="W2583" s="243"/>
      <c r="Y2583" s="243"/>
    </row>
    <row r="2584" spans="1:25" outlineLevel="2" x14ac:dyDescent="0.25">
      <c r="A2584" s="3" t="s">
        <v>394</v>
      </c>
      <c r="B2584" s="3" t="str">
        <f t="shared" si="858"/>
        <v>E34501 PRD Accessory,Wild HorseWind-10</v>
      </c>
      <c r="C2584" s="3" t="s">
        <v>9</v>
      </c>
      <c r="D2584" s="3"/>
      <c r="E2584" s="256">
        <v>43769</v>
      </c>
      <c r="F2584" s="61">
        <v>26632468.460000001</v>
      </c>
      <c r="G2584" s="300">
        <v>4.7899999999999998E-2</v>
      </c>
      <c r="H2584" s="62">
        <v>106311.20000000001</v>
      </c>
      <c r="I2584" s="276">
        <f t="shared" si="859"/>
        <v>26608725.280000001</v>
      </c>
      <c r="J2584" s="300">
        <v>4.7899999999999998E-2</v>
      </c>
      <c r="K2584" s="61">
        <f t="shared" si="860"/>
        <v>106213.16174266666</v>
      </c>
      <c r="L2584" s="62">
        <f t="shared" si="861"/>
        <v>-98.04</v>
      </c>
      <c r="M2584" t="s">
        <v>10</v>
      </c>
      <c r="O2584" s="3" t="str">
        <f t="shared" si="862"/>
        <v>E345</v>
      </c>
      <c r="P2584" s="4"/>
      <c r="Q2584" s="245">
        <f t="shared" si="841"/>
        <v>0</v>
      </c>
      <c r="S2584" s="243"/>
      <c r="T2584" s="243"/>
      <c r="V2584" s="243"/>
      <c r="W2584" s="243"/>
      <c r="Y2584" s="243"/>
    </row>
    <row r="2585" spans="1:25" outlineLevel="2" x14ac:dyDescent="0.25">
      <c r="A2585" s="3" t="s">
        <v>394</v>
      </c>
      <c r="B2585" s="3" t="str">
        <f t="shared" si="858"/>
        <v>E34501 PRD Accessory,Wild HorseWind-11</v>
      </c>
      <c r="C2585" s="3" t="s">
        <v>9</v>
      </c>
      <c r="D2585" s="3"/>
      <c r="E2585" s="256">
        <v>43799</v>
      </c>
      <c r="F2585" s="61">
        <v>26628935.780000001</v>
      </c>
      <c r="G2585" s="300">
        <v>4.7899999999999998E-2</v>
      </c>
      <c r="H2585" s="62">
        <v>106300.89</v>
      </c>
      <c r="I2585" s="276">
        <f t="shared" si="859"/>
        <v>26608725.280000001</v>
      </c>
      <c r="J2585" s="300">
        <v>4.7899999999999998E-2</v>
      </c>
      <c r="K2585" s="61">
        <f t="shared" si="860"/>
        <v>106213.16174266666</v>
      </c>
      <c r="L2585" s="62">
        <f t="shared" si="861"/>
        <v>-87.73</v>
      </c>
      <c r="M2585" t="s">
        <v>10</v>
      </c>
      <c r="O2585" s="3" t="str">
        <f t="shared" si="862"/>
        <v>E345</v>
      </c>
      <c r="P2585" s="4"/>
      <c r="Q2585" s="245">
        <f t="shared" si="841"/>
        <v>0</v>
      </c>
      <c r="S2585" s="243"/>
      <c r="T2585" s="243"/>
      <c r="V2585" s="243"/>
      <c r="W2585" s="243"/>
      <c r="Y2585" s="243"/>
    </row>
    <row r="2586" spans="1:25" outlineLevel="2" x14ac:dyDescent="0.25">
      <c r="A2586" s="3" t="s">
        <v>394</v>
      </c>
      <c r="B2586" s="3" t="str">
        <f t="shared" si="858"/>
        <v>E34501 PRD Accessory,Wild HorseWind-12</v>
      </c>
      <c r="C2586" s="3" t="s">
        <v>9</v>
      </c>
      <c r="D2586" s="3"/>
      <c r="E2586" s="256">
        <v>43830</v>
      </c>
      <c r="F2586" s="61">
        <v>26621888.030000001</v>
      </c>
      <c r="G2586" s="300">
        <v>4.7899999999999998E-2</v>
      </c>
      <c r="H2586" s="62">
        <v>106279.77</v>
      </c>
      <c r="I2586" s="276">
        <f t="shared" si="859"/>
        <v>26608725.280000001</v>
      </c>
      <c r="J2586" s="300">
        <v>4.7899999999999998E-2</v>
      </c>
      <c r="K2586" s="61">
        <f t="shared" si="860"/>
        <v>106213.16174266666</v>
      </c>
      <c r="L2586" s="62">
        <f t="shared" si="861"/>
        <v>-66.61</v>
      </c>
      <c r="M2586" t="s">
        <v>10</v>
      </c>
      <c r="O2586" s="3" t="str">
        <f t="shared" si="862"/>
        <v>E345</v>
      </c>
      <c r="P2586" s="4"/>
      <c r="Q2586" s="245">
        <f t="shared" si="841"/>
        <v>0</v>
      </c>
      <c r="S2586" s="243"/>
      <c r="T2586" s="243"/>
      <c r="V2586" s="243"/>
      <c r="W2586" s="243"/>
      <c r="Y2586" s="243"/>
    </row>
    <row r="2587" spans="1:25" outlineLevel="2" x14ac:dyDescent="0.25">
      <c r="A2587" s="3" t="s">
        <v>394</v>
      </c>
      <c r="B2587" s="3" t="str">
        <f t="shared" si="858"/>
        <v>E34501 PRD Accessory,Wild HorseWind-1</v>
      </c>
      <c r="C2587" s="3" t="s">
        <v>9</v>
      </c>
      <c r="D2587" s="3"/>
      <c r="E2587" s="256">
        <v>43861</v>
      </c>
      <c r="F2587" s="61">
        <v>26621888.030000001</v>
      </c>
      <c r="G2587" s="300">
        <v>4.7899999999999998E-2</v>
      </c>
      <c r="H2587" s="62">
        <v>106265.7</v>
      </c>
      <c r="I2587" s="276">
        <f t="shared" si="859"/>
        <v>26608725.280000001</v>
      </c>
      <c r="J2587" s="300">
        <v>4.7899999999999998E-2</v>
      </c>
      <c r="K2587" s="61">
        <f t="shared" si="860"/>
        <v>106213.16174266666</v>
      </c>
      <c r="L2587" s="62">
        <f t="shared" si="861"/>
        <v>-52.54</v>
      </c>
      <c r="M2587" t="s">
        <v>10</v>
      </c>
      <c r="O2587" s="3" t="str">
        <f t="shared" si="862"/>
        <v>E345</v>
      </c>
      <c r="P2587" s="4"/>
      <c r="Q2587" s="245">
        <f t="shared" si="841"/>
        <v>0</v>
      </c>
      <c r="S2587" s="243"/>
      <c r="T2587" s="243"/>
      <c r="V2587" s="243"/>
      <c r="W2587" s="243"/>
      <c r="Y2587" s="243"/>
    </row>
    <row r="2588" spans="1:25" outlineLevel="2" x14ac:dyDescent="0.25">
      <c r="A2588" s="3" t="s">
        <v>394</v>
      </c>
      <c r="B2588" s="3" t="str">
        <f t="shared" si="858"/>
        <v>E34501 PRD Accessory,Wild HorseWind-2</v>
      </c>
      <c r="C2588" s="3" t="s">
        <v>9</v>
      </c>
      <c r="D2588" s="3"/>
      <c r="E2588" s="256">
        <v>43889</v>
      </c>
      <c r="F2588" s="61">
        <v>26621888.030000001</v>
      </c>
      <c r="G2588" s="300">
        <v>4.7899999999999998E-2</v>
      </c>
      <c r="H2588" s="62">
        <v>106265.7</v>
      </c>
      <c r="I2588" s="276">
        <f t="shared" si="859"/>
        <v>26608725.280000001</v>
      </c>
      <c r="J2588" s="300">
        <v>4.7899999999999998E-2</v>
      </c>
      <c r="K2588" s="61">
        <f t="shared" si="860"/>
        <v>106213.16174266666</v>
      </c>
      <c r="L2588" s="62">
        <f t="shared" si="861"/>
        <v>-52.54</v>
      </c>
      <c r="M2588" t="s">
        <v>10</v>
      </c>
      <c r="O2588" s="3" t="str">
        <f t="shared" si="862"/>
        <v>E345</v>
      </c>
      <c r="P2588" s="4"/>
      <c r="Q2588" s="245">
        <f t="shared" si="841"/>
        <v>0</v>
      </c>
      <c r="S2588" s="243"/>
      <c r="T2588" s="243"/>
      <c r="V2588" s="243"/>
      <c r="W2588" s="243"/>
      <c r="Y2588" s="243"/>
    </row>
    <row r="2589" spans="1:25" outlineLevel="2" x14ac:dyDescent="0.25">
      <c r="A2589" s="3" t="s">
        <v>394</v>
      </c>
      <c r="B2589" s="3" t="str">
        <f t="shared" si="858"/>
        <v>E34501 PRD Accessory,Wild HorseWind-3</v>
      </c>
      <c r="C2589" s="3" t="s">
        <v>9</v>
      </c>
      <c r="D2589" s="3"/>
      <c r="E2589" s="256">
        <v>43921</v>
      </c>
      <c r="F2589" s="61">
        <v>26617517.280000001</v>
      </c>
      <c r="G2589" s="300">
        <v>4.7899999999999998E-2</v>
      </c>
      <c r="H2589" s="62">
        <v>106256.98</v>
      </c>
      <c r="I2589" s="276">
        <f t="shared" si="859"/>
        <v>26608725.280000001</v>
      </c>
      <c r="J2589" s="300">
        <v>4.7899999999999998E-2</v>
      </c>
      <c r="K2589" s="61">
        <f t="shared" si="860"/>
        <v>106213.16174266666</v>
      </c>
      <c r="L2589" s="62">
        <f t="shared" si="861"/>
        <v>-43.82</v>
      </c>
      <c r="M2589" t="s">
        <v>10</v>
      </c>
      <c r="O2589" s="3" t="str">
        <f t="shared" si="862"/>
        <v>E345</v>
      </c>
      <c r="P2589" s="4"/>
      <c r="Q2589" s="245">
        <f t="shared" si="841"/>
        <v>0</v>
      </c>
      <c r="S2589" s="243"/>
      <c r="T2589" s="243"/>
      <c r="V2589" s="243"/>
      <c r="W2589" s="243"/>
      <c r="Y2589" s="243"/>
    </row>
    <row r="2590" spans="1:25" outlineLevel="2" x14ac:dyDescent="0.25">
      <c r="A2590" s="3" t="s">
        <v>394</v>
      </c>
      <c r="B2590" s="3" t="str">
        <f t="shared" si="858"/>
        <v>E34501 PRD Accessory,Wild HorseWind-4</v>
      </c>
      <c r="C2590" s="3" t="s">
        <v>9</v>
      </c>
      <c r="D2590" s="3"/>
      <c r="E2590" s="256">
        <v>43951</v>
      </c>
      <c r="F2590" s="61">
        <v>26617517.280000001</v>
      </c>
      <c r="G2590" s="300">
        <v>4.7899999999999998E-2</v>
      </c>
      <c r="H2590" s="62">
        <v>106248.26000000001</v>
      </c>
      <c r="I2590" s="276">
        <f t="shared" si="859"/>
        <v>26608725.280000001</v>
      </c>
      <c r="J2590" s="300">
        <v>4.7899999999999998E-2</v>
      </c>
      <c r="K2590" s="61">
        <f t="shared" si="860"/>
        <v>106213.16174266666</v>
      </c>
      <c r="L2590" s="62">
        <f t="shared" si="861"/>
        <v>-35.1</v>
      </c>
      <c r="M2590" t="s">
        <v>10</v>
      </c>
      <c r="O2590" s="3" t="str">
        <f t="shared" si="862"/>
        <v>E345</v>
      </c>
      <c r="P2590" s="4"/>
      <c r="Q2590" s="245">
        <f t="shared" si="841"/>
        <v>0</v>
      </c>
      <c r="S2590" s="243"/>
      <c r="T2590" s="243"/>
      <c r="V2590" s="243"/>
      <c r="W2590" s="243"/>
      <c r="Y2590" s="243"/>
    </row>
    <row r="2591" spans="1:25" outlineLevel="2" x14ac:dyDescent="0.25">
      <c r="A2591" s="3" t="s">
        <v>394</v>
      </c>
      <c r="B2591" s="3" t="str">
        <f t="shared" si="858"/>
        <v>E34501 PRD Accessory,Wild HorseWind-5</v>
      </c>
      <c r="C2591" s="3" t="s">
        <v>9</v>
      </c>
      <c r="D2591" s="3"/>
      <c r="E2591" s="256">
        <v>43982</v>
      </c>
      <c r="F2591" s="61">
        <v>26609132.5</v>
      </c>
      <c r="G2591" s="300">
        <v>4.7899999999999998E-2</v>
      </c>
      <c r="H2591" s="62">
        <v>106231.52</v>
      </c>
      <c r="I2591" s="276">
        <f t="shared" si="859"/>
        <v>26608725.280000001</v>
      </c>
      <c r="J2591" s="300">
        <v>4.7899999999999998E-2</v>
      </c>
      <c r="K2591" s="61">
        <f t="shared" si="860"/>
        <v>106213.16174266666</v>
      </c>
      <c r="L2591" s="62">
        <f t="shared" si="861"/>
        <v>-18.36</v>
      </c>
      <c r="M2591" t="s">
        <v>10</v>
      </c>
      <c r="O2591" s="3" t="str">
        <f t="shared" si="862"/>
        <v>E345</v>
      </c>
      <c r="P2591" s="4"/>
      <c r="Q2591" s="245">
        <f t="shared" si="841"/>
        <v>0</v>
      </c>
      <c r="S2591" s="243"/>
      <c r="T2591" s="243"/>
      <c r="V2591" s="243"/>
      <c r="W2591" s="243"/>
      <c r="Y2591" s="243"/>
    </row>
    <row r="2592" spans="1:25" outlineLevel="2" x14ac:dyDescent="0.25">
      <c r="A2592" s="3" t="s">
        <v>394</v>
      </c>
      <c r="B2592" s="3" t="str">
        <f t="shared" si="858"/>
        <v>E34501 PRD Accessory,Wild HorseWind-6</v>
      </c>
      <c r="C2592" s="3" t="s">
        <v>9</v>
      </c>
      <c r="D2592" s="3"/>
      <c r="E2592" s="256">
        <v>44012</v>
      </c>
      <c r="F2592" s="61">
        <v>26608725.280000001</v>
      </c>
      <c r="G2592" s="300">
        <v>4.7899999999999998E-2</v>
      </c>
      <c r="H2592" s="62">
        <v>106213.97</v>
      </c>
      <c r="I2592" s="276">
        <f t="shared" si="859"/>
        <v>26608725.280000001</v>
      </c>
      <c r="J2592" s="300">
        <v>4.7899999999999998E-2</v>
      </c>
      <c r="K2592" s="61">
        <f t="shared" si="860"/>
        <v>106213.16174266666</v>
      </c>
      <c r="L2592" s="62">
        <f t="shared" si="861"/>
        <v>-0.81</v>
      </c>
      <c r="M2592" t="s">
        <v>10</v>
      </c>
      <c r="O2592" s="3" t="str">
        <f t="shared" si="862"/>
        <v>E345</v>
      </c>
      <c r="P2592" s="4"/>
      <c r="Q2592" s="245">
        <f t="shared" ref="Q2592:Q2655" si="863">IF(E2592=DATE(2020,6,30),I2592,0)</f>
        <v>26608725.280000001</v>
      </c>
      <c r="S2592" s="243">
        <f>AVERAGE(F2581:F2592)-F2592</f>
        <v>16502.863333333284</v>
      </c>
      <c r="T2592" s="243">
        <f>AVERAGE(I2581:I2592)-I2592</f>
        <v>0</v>
      </c>
      <c r="V2592" s="243"/>
      <c r="W2592" s="243"/>
      <c r="Y2592" s="243"/>
    </row>
    <row r="2593" spans="1:25" ht="15.75" outlineLevel="1" thickBot="1" x14ac:dyDescent="0.3">
      <c r="A2593" s="5" t="s">
        <v>395</v>
      </c>
      <c r="C2593" s="14" t="s">
        <v>264</v>
      </c>
      <c r="E2593" s="255" t="s">
        <v>5</v>
      </c>
      <c r="F2593" s="8"/>
      <c r="G2593" s="299"/>
      <c r="H2593" s="264">
        <f>SUBTOTAL(9,H2581:H2592)</f>
        <v>1275411.0699999998</v>
      </c>
      <c r="I2593" s="275"/>
      <c r="J2593" s="299"/>
      <c r="K2593" s="25">
        <f>SUBTOTAL(9,K2581:K2592)</f>
        <v>1274557.9409119999</v>
      </c>
      <c r="L2593" s="264">
        <f>SUBTOTAL(9,L2581:L2592)</f>
        <v>-853.15</v>
      </c>
      <c r="O2593" s="3" t="str">
        <f>LEFT(A2593,5)</f>
        <v>E3450</v>
      </c>
      <c r="P2593" s="4">
        <f>-L2593</f>
        <v>853.15</v>
      </c>
      <c r="Q2593" s="245">
        <f t="shared" si="863"/>
        <v>0</v>
      </c>
      <c r="S2593" s="243"/>
    </row>
    <row r="2594" spans="1:25" ht="15.75" outlineLevel="2" thickTop="1" x14ac:dyDescent="0.25">
      <c r="A2594" s="3" t="s">
        <v>396</v>
      </c>
      <c r="B2594" s="3" t="str">
        <f t="shared" ref="B2594:B2605" si="864">CONCATENATE(A2594,"-",MONTH(E2594))</f>
        <v>E34501 PRD Accessory,WildHorseSolar-7</v>
      </c>
      <c r="C2594" s="3" t="s">
        <v>9</v>
      </c>
      <c r="D2594" s="3"/>
      <c r="E2594" s="256">
        <v>43676</v>
      </c>
      <c r="F2594" s="61">
        <v>1081259.06</v>
      </c>
      <c r="G2594" s="300">
        <v>4.7899999999999998E-2</v>
      </c>
      <c r="H2594" s="62">
        <v>4316.0199999999995</v>
      </c>
      <c r="I2594" s="276">
        <f t="shared" ref="I2594:I2605" si="865">VLOOKUP(CONCATENATE(A2594,"-6"),$B$8:$F$2996,5,FALSE)</f>
        <v>1081259.06</v>
      </c>
      <c r="J2594" s="300">
        <v>4.7899999999999998E-2</v>
      </c>
      <c r="K2594" s="59">
        <f t="shared" ref="K2594:K2605" si="866">I2594*J2594/12</f>
        <v>4316.0257478333333</v>
      </c>
      <c r="L2594" s="62">
        <f t="shared" si="861"/>
        <v>0.01</v>
      </c>
      <c r="M2594" t="s">
        <v>10</v>
      </c>
      <c r="O2594" s="3" t="str">
        <f t="shared" ref="O2594:O2605" si="867">LEFT(A2594,4)</f>
        <v>E345</v>
      </c>
      <c r="P2594" s="4"/>
      <c r="Q2594" s="245">
        <f t="shared" si="863"/>
        <v>0</v>
      </c>
      <c r="S2594" s="243"/>
      <c r="T2594" s="243"/>
      <c r="V2594" s="243"/>
      <c r="W2594" s="243"/>
      <c r="Y2594" s="243"/>
    </row>
    <row r="2595" spans="1:25" outlineLevel="2" x14ac:dyDescent="0.25">
      <c r="A2595" s="3" t="s">
        <v>396</v>
      </c>
      <c r="B2595" s="3" t="str">
        <f t="shared" si="864"/>
        <v>E34501 PRD Accessory,WildHorseSolar-8</v>
      </c>
      <c r="C2595" s="3" t="s">
        <v>9</v>
      </c>
      <c r="D2595" s="3"/>
      <c r="E2595" s="256">
        <v>43708</v>
      </c>
      <c r="F2595" s="61">
        <v>1081259.06</v>
      </c>
      <c r="G2595" s="300">
        <v>4.7899999999999998E-2</v>
      </c>
      <c r="H2595" s="62">
        <v>4316.0199999999995</v>
      </c>
      <c r="I2595" s="276">
        <f t="shared" si="865"/>
        <v>1081259.06</v>
      </c>
      <c r="J2595" s="300">
        <v>4.7899999999999998E-2</v>
      </c>
      <c r="K2595" s="61">
        <f t="shared" si="866"/>
        <v>4316.0257478333333</v>
      </c>
      <c r="L2595" s="62">
        <f t="shared" si="861"/>
        <v>0.01</v>
      </c>
      <c r="M2595" t="s">
        <v>10</v>
      </c>
      <c r="O2595" s="3" t="str">
        <f t="shared" si="867"/>
        <v>E345</v>
      </c>
      <c r="P2595" s="4"/>
      <c r="Q2595" s="245">
        <f t="shared" si="863"/>
        <v>0</v>
      </c>
      <c r="S2595" s="243"/>
      <c r="T2595" s="243"/>
      <c r="V2595" s="243"/>
      <c r="W2595" s="243"/>
      <c r="Y2595" s="243"/>
    </row>
    <row r="2596" spans="1:25" outlineLevel="2" x14ac:dyDescent="0.25">
      <c r="A2596" s="3" t="s">
        <v>396</v>
      </c>
      <c r="B2596" s="3" t="str">
        <f t="shared" si="864"/>
        <v>E34501 PRD Accessory,WildHorseSolar-9</v>
      </c>
      <c r="C2596" s="3" t="s">
        <v>9</v>
      </c>
      <c r="D2596" s="3"/>
      <c r="E2596" s="256">
        <v>43738</v>
      </c>
      <c r="F2596" s="61">
        <v>1081259.06</v>
      </c>
      <c r="G2596" s="300">
        <v>4.7899999999999998E-2</v>
      </c>
      <c r="H2596" s="62">
        <v>4316.0199999999995</v>
      </c>
      <c r="I2596" s="276">
        <f t="shared" si="865"/>
        <v>1081259.06</v>
      </c>
      <c r="J2596" s="300">
        <v>4.7899999999999998E-2</v>
      </c>
      <c r="K2596" s="61">
        <f t="shared" si="866"/>
        <v>4316.0257478333333</v>
      </c>
      <c r="L2596" s="62">
        <f t="shared" si="861"/>
        <v>0.01</v>
      </c>
      <c r="M2596" t="s">
        <v>10</v>
      </c>
      <c r="O2596" s="3" t="str">
        <f t="shared" si="867"/>
        <v>E345</v>
      </c>
      <c r="P2596" s="4"/>
      <c r="Q2596" s="245">
        <f t="shared" si="863"/>
        <v>0</v>
      </c>
      <c r="S2596" s="243"/>
      <c r="T2596" s="243"/>
      <c r="V2596" s="243"/>
      <c r="W2596" s="243"/>
      <c r="Y2596" s="243"/>
    </row>
    <row r="2597" spans="1:25" outlineLevel="2" x14ac:dyDescent="0.25">
      <c r="A2597" s="3" t="s">
        <v>396</v>
      </c>
      <c r="B2597" s="3" t="str">
        <f t="shared" si="864"/>
        <v>E34501 PRD Accessory,WildHorseSolar-10</v>
      </c>
      <c r="C2597" s="3" t="s">
        <v>9</v>
      </c>
      <c r="D2597" s="3"/>
      <c r="E2597" s="256">
        <v>43769</v>
      </c>
      <c r="F2597" s="61">
        <v>1081259.06</v>
      </c>
      <c r="G2597" s="300">
        <v>4.7899999999999998E-2</v>
      </c>
      <c r="H2597" s="62">
        <v>4316.0199999999995</v>
      </c>
      <c r="I2597" s="276">
        <f t="shared" si="865"/>
        <v>1081259.06</v>
      </c>
      <c r="J2597" s="300">
        <v>4.7899999999999998E-2</v>
      </c>
      <c r="K2597" s="61">
        <f t="shared" si="866"/>
        <v>4316.0257478333333</v>
      </c>
      <c r="L2597" s="62">
        <f t="shared" si="861"/>
        <v>0.01</v>
      </c>
      <c r="M2597" t="s">
        <v>10</v>
      </c>
      <c r="O2597" s="3" t="str">
        <f t="shared" si="867"/>
        <v>E345</v>
      </c>
      <c r="P2597" s="4"/>
      <c r="Q2597" s="245">
        <f t="shared" si="863"/>
        <v>0</v>
      </c>
      <c r="S2597" s="243"/>
      <c r="T2597" s="243"/>
      <c r="V2597" s="243"/>
      <c r="W2597" s="243"/>
      <c r="Y2597" s="243"/>
    </row>
    <row r="2598" spans="1:25" outlineLevel="2" x14ac:dyDescent="0.25">
      <c r="A2598" s="3" t="s">
        <v>396</v>
      </c>
      <c r="B2598" s="3" t="str">
        <f t="shared" si="864"/>
        <v>E34501 PRD Accessory,WildHorseSolar-11</v>
      </c>
      <c r="C2598" s="3" t="s">
        <v>9</v>
      </c>
      <c r="D2598" s="3"/>
      <c r="E2598" s="256">
        <v>43799</v>
      </c>
      <c r="F2598" s="61">
        <v>1081259.06</v>
      </c>
      <c r="G2598" s="300">
        <v>4.7899999999999998E-2</v>
      </c>
      <c r="H2598" s="62">
        <v>4316.0199999999995</v>
      </c>
      <c r="I2598" s="276">
        <f t="shared" si="865"/>
        <v>1081259.06</v>
      </c>
      <c r="J2598" s="300">
        <v>4.7899999999999998E-2</v>
      </c>
      <c r="K2598" s="61">
        <f t="shared" si="866"/>
        <v>4316.0257478333333</v>
      </c>
      <c r="L2598" s="62">
        <f t="shared" si="861"/>
        <v>0.01</v>
      </c>
      <c r="M2598" t="s">
        <v>10</v>
      </c>
      <c r="O2598" s="3" t="str">
        <f t="shared" si="867"/>
        <v>E345</v>
      </c>
      <c r="P2598" s="4"/>
      <c r="Q2598" s="245">
        <f t="shared" si="863"/>
        <v>0</v>
      </c>
      <c r="S2598" s="243"/>
      <c r="T2598" s="243"/>
      <c r="V2598" s="243"/>
      <c r="W2598" s="243"/>
      <c r="Y2598" s="243"/>
    </row>
    <row r="2599" spans="1:25" outlineLevel="2" x14ac:dyDescent="0.25">
      <c r="A2599" s="3" t="s">
        <v>396</v>
      </c>
      <c r="B2599" s="3" t="str">
        <f t="shared" si="864"/>
        <v>E34501 PRD Accessory,WildHorseSolar-12</v>
      </c>
      <c r="C2599" s="3" t="s">
        <v>9</v>
      </c>
      <c r="D2599" s="3"/>
      <c r="E2599" s="256">
        <v>43830</v>
      </c>
      <c r="F2599" s="61">
        <v>1081259.06</v>
      </c>
      <c r="G2599" s="300">
        <v>4.7899999999999998E-2</v>
      </c>
      <c r="H2599" s="62">
        <v>4316.0199999999995</v>
      </c>
      <c r="I2599" s="276">
        <f t="shared" si="865"/>
        <v>1081259.06</v>
      </c>
      <c r="J2599" s="300">
        <v>4.7899999999999998E-2</v>
      </c>
      <c r="K2599" s="61">
        <f t="shared" si="866"/>
        <v>4316.0257478333333</v>
      </c>
      <c r="L2599" s="62">
        <f t="shared" si="861"/>
        <v>0.01</v>
      </c>
      <c r="M2599" t="s">
        <v>10</v>
      </c>
      <c r="O2599" s="3" t="str">
        <f t="shared" si="867"/>
        <v>E345</v>
      </c>
      <c r="P2599" s="4"/>
      <c r="Q2599" s="245">
        <f t="shared" si="863"/>
        <v>0</v>
      </c>
      <c r="S2599" s="243"/>
      <c r="T2599" s="243"/>
      <c r="V2599" s="243"/>
      <c r="W2599" s="243"/>
      <c r="Y2599" s="243"/>
    </row>
    <row r="2600" spans="1:25" outlineLevel="2" x14ac:dyDescent="0.25">
      <c r="A2600" s="3" t="s">
        <v>396</v>
      </c>
      <c r="B2600" s="3" t="str">
        <f t="shared" si="864"/>
        <v>E34501 PRD Accessory,WildHorseSolar-1</v>
      </c>
      <c r="C2600" s="3" t="s">
        <v>9</v>
      </c>
      <c r="D2600" s="3"/>
      <c r="E2600" s="256">
        <v>43861</v>
      </c>
      <c r="F2600" s="61">
        <v>1081259.06</v>
      </c>
      <c r="G2600" s="300">
        <v>4.7899999999999998E-2</v>
      </c>
      <c r="H2600" s="62">
        <v>4316.0199999999995</v>
      </c>
      <c r="I2600" s="276">
        <f t="shared" si="865"/>
        <v>1081259.06</v>
      </c>
      <c r="J2600" s="300">
        <v>4.7899999999999998E-2</v>
      </c>
      <c r="K2600" s="61">
        <f t="shared" si="866"/>
        <v>4316.0257478333333</v>
      </c>
      <c r="L2600" s="62">
        <f t="shared" si="861"/>
        <v>0.01</v>
      </c>
      <c r="M2600" t="s">
        <v>10</v>
      </c>
      <c r="O2600" s="3" t="str">
        <f t="shared" si="867"/>
        <v>E345</v>
      </c>
      <c r="P2600" s="4"/>
      <c r="Q2600" s="245">
        <f t="shared" si="863"/>
        <v>0</v>
      </c>
      <c r="S2600" s="243"/>
      <c r="T2600" s="243"/>
      <c r="V2600" s="243"/>
      <c r="W2600" s="243"/>
      <c r="Y2600" s="243"/>
    </row>
    <row r="2601" spans="1:25" outlineLevel="2" x14ac:dyDescent="0.25">
      <c r="A2601" s="3" t="s">
        <v>396</v>
      </c>
      <c r="B2601" s="3" t="str">
        <f t="shared" si="864"/>
        <v>E34501 PRD Accessory,WildHorseSolar-2</v>
      </c>
      <c r="C2601" s="3" t="s">
        <v>9</v>
      </c>
      <c r="D2601" s="3"/>
      <c r="E2601" s="256">
        <v>43889</v>
      </c>
      <c r="F2601" s="61">
        <v>1081259.06</v>
      </c>
      <c r="G2601" s="300">
        <v>4.7899999999999998E-2</v>
      </c>
      <c r="H2601" s="62">
        <v>4316.0199999999995</v>
      </c>
      <c r="I2601" s="276">
        <f t="shared" si="865"/>
        <v>1081259.06</v>
      </c>
      <c r="J2601" s="300">
        <v>4.7899999999999998E-2</v>
      </c>
      <c r="K2601" s="61">
        <f t="shared" si="866"/>
        <v>4316.0257478333333</v>
      </c>
      <c r="L2601" s="62">
        <f t="shared" si="861"/>
        <v>0.01</v>
      </c>
      <c r="M2601" t="s">
        <v>10</v>
      </c>
      <c r="O2601" s="3" t="str">
        <f t="shared" si="867"/>
        <v>E345</v>
      </c>
      <c r="P2601" s="4"/>
      <c r="Q2601" s="245">
        <f t="shared" si="863"/>
        <v>0</v>
      </c>
      <c r="S2601" s="243"/>
      <c r="T2601" s="243"/>
      <c r="V2601" s="243"/>
      <c r="W2601" s="243"/>
      <c r="Y2601" s="243"/>
    </row>
    <row r="2602" spans="1:25" outlineLevel="2" x14ac:dyDescent="0.25">
      <c r="A2602" s="3" t="s">
        <v>396</v>
      </c>
      <c r="B2602" s="3" t="str">
        <f t="shared" si="864"/>
        <v>E34501 PRD Accessory,WildHorseSolar-3</v>
      </c>
      <c r="C2602" s="3" t="s">
        <v>9</v>
      </c>
      <c r="D2602" s="3"/>
      <c r="E2602" s="256">
        <v>43921</v>
      </c>
      <c r="F2602" s="61">
        <v>1081259.06</v>
      </c>
      <c r="G2602" s="300">
        <v>4.7899999999999998E-2</v>
      </c>
      <c r="H2602" s="62">
        <v>4316.0199999999995</v>
      </c>
      <c r="I2602" s="276">
        <f t="shared" si="865"/>
        <v>1081259.06</v>
      </c>
      <c r="J2602" s="300">
        <v>4.7899999999999998E-2</v>
      </c>
      <c r="K2602" s="61">
        <f t="shared" si="866"/>
        <v>4316.0257478333333</v>
      </c>
      <c r="L2602" s="62">
        <f t="shared" si="861"/>
        <v>0.01</v>
      </c>
      <c r="M2602" t="s">
        <v>10</v>
      </c>
      <c r="O2602" s="3" t="str">
        <f t="shared" si="867"/>
        <v>E345</v>
      </c>
      <c r="P2602" s="4"/>
      <c r="Q2602" s="245">
        <f t="shared" si="863"/>
        <v>0</v>
      </c>
      <c r="S2602" s="243"/>
      <c r="T2602" s="243"/>
      <c r="V2602" s="243"/>
      <c r="W2602" s="243"/>
      <c r="Y2602" s="243"/>
    </row>
    <row r="2603" spans="1:25" outlineLevel="2" x14ac:dyDescent="0.25">
      <c r="A2603" s="3" t="s">
        <v>396</v>
      </c>
      <c r="B2603" s="3" t="str">
        <f t="shared" si="864"/>
        <v>E34501 PRD Accessory,WildHorseSolar-4</v>
      </c>
      <c r="C2603" s="3" t="s">
        <v>9</v>
      </c>
      <c r="D2603" s="3"/>
      <c r="E2603" s="256">
        <v>43951</v>
      </c>
      <c r="F2603" s="61">
        <v>1081259.06</v>
      </c>
      <c r="G2603" s="300">
        <v>4.7899999999999998E-2</v>
      </c>
      <c r="H2603" s="62">
        <v>4316.0199999999995</v>
      </c>
      <c r="I2603" s="276">
        <f t="shared" si="865"/>
        <v>1081259.06</v>
      </c>
      <c r="J2603" s="300">
        <v>4.7899999999999998E-2</v>
      </c>
      <c r="K2603" s="61">
        <f t="shared" si="866"/>
        <v>4316.0257478333333</v>
      </c>
      <c r="L2603" s="62">
        <f t="shared" si="861"/>
        <v>0.01</v>
      </c>
      <c r="M2603" t="s">
        <v>10</v>
      </c>
      <c r="O2603" s="3" t="str">
        <f t="shared" si="867"/>
        <v>E345</v>
      </c>
      <c r="P2603" s="4"/>
      <c r="Q2603" s="245">
        <f t="shared" si="863"/>
        <v>0</v>
      </c>
      <c r="S2603" s="243"/>
      <c r="T2603" s="243"/>
      <c r="V2603" s="243"/>
      <c r="W2603" s="243"/>
      <c r="Y2603" s="243"/>
    </row>
    <row r="2604" spans="1:25" outlineLevel="2" x14ac:dyDescent="0.25">
      <c r="A2604" s="3" t="s">
        <v>396</v>
      </c>
      <c r="B2604" s="3" t="str">
        <f t="shared" si="864"/>
        <v>E34501 PRD Accessory,WildHorseSolar-5</v>
      </c>
      <c r="C2604" s="3" t="s">
        <v>9</v>
      </c>
      <c r="D2604" s="3"/>
      <c r="E2604" s="256">
        <v>43982</v>
      </c>
      <c r="F2604" s="61">
        <v>1081259.06</v>
      </c>
      <c r="G2604" s="300">
        <v>4.7899999999999998E-2</v>
      </c>
      <c r="H2604" s="62">
        <v>4316.0199999999995</v>
      </c>
      <c r="I2604" s="276">
        <f t="shared" si="865"/>
        <v>1081259.06</v>
      </c>
      <c r="J2604" s="300">
        <v>4.7899999999999998E-2</v>
      </c>
      <c r="K2604" s="61">
        <f t="shared" si="866"/>
        <v>4316.0257478333333</v>
      </c>
      <c r="L2604" s="62">
        <f t="shared" si="861"/>
        <v>0.01</v>
      </c>
      <c r="M2604" t="s">
        <v>10</v>
      </c>
      <c r="O2604" s="3" t="str">
        <f t="shared" si="867"/>
        <v>E345</v>
      </c>
      <c r="P2604" s="4"/>
      <c r="Q2604" s="245">
        <f t="shared" si="863"/>
        <v>0</v>
      </c>
      <c r="S2604" s="243"/>
      <c r="T2604" s="243"/>
      <c r="V2604" s="243"/>
      <c r="W2604" s="243"/>
      <c r="Y2604" s="243"/>
    </row>
    <row r="2605" spans="1:25" outlineLevel="2" x14ac:dyDescent="0.25">
      <c r="A2605" s="3" t="s">
        <v>396</v>
      </c>
      <c r="B2605" s="3" t="str">
        <f t="shared" si="864"/>
        <v>E34501 PRD Accessory,WildHorseSolar-6</v>
      </c>
      <c r="C2605" s="3" t="s">
        <v>9</v>
      </c>
      <c r="D2605" s="3"/>
      <c r="E2605" s="256">
        <v>44012</v>
      </c>
      <c r="F2605" s="61">
        <v>1081259.06</v>
      </c>
      <c r="G2605" s="300">
        <v>4.7899999999999998E-2</v>
      </c>
      <c r="H2605" s="62">
        <v>4316.0199999999995</v>
      </c>
      <c r="I2605" s="276">
        <f t="shared" si="865"/>
        <v>1081259.06</v>
      </c>
      <c r="J2605" s="300">
        <v>4.7899999999999998E-2</v>
      </c>
      <c r="K2605" s="61">
        <f t="shared" si="866"/>
        <v>4316.0257478333333</v>
      </c>
      <c r="L2605" s="62">
        <f t="shared" si="861"/>
        <v>0.01</v>
      </c>
      <c r="M2605" t="s">
        <v>10</v>
      </c>
      <c r="O2605" s="3" t="str">
        <f t="shared" si="867"/>
        <v>E345</v>
      </c>
      <c r="P2605" s="4"/>
      <c r="Q2605" s="245">
        <f t="shared" si="863"/>
        <v>1081259.06</v>
      </c>
      <c r="S2605" s="243">
        <f>AVERAGE(F2594:F2605)-F2605</f>
        <v>0</v>
      </c>
      <c r="T2605" s="243">
        <f>AVERAGE(I2594:I2605)-I2605</f>
        <v>0</v>
      </c>
      <c r="V2605" s="243"/>
      <c r="W2605" s="243"/>
      <c r="Y2605" s="243"/>
    </row>
    <row r="2606" spans="1:25" ht="15.75" outlineLevel="1" thickBot="1" x14ac:dyDescent="0.3">
      <c r="A2606" s="5" t="s">
        <v>397</v>
      </c>
      <c r="C2606" s="14" t="s">
        <v>264</v>
      </c>
      <c r="E2606" s="255" t="s">
        <v>5</v>
      </c>
      <c r="F2606" s="8"/>
      <c r="G2606" s="299"/>
      <c r="H2606" s="264">
        <f>SUBTOTAL(9,H2594:H2605)</f>
        <v>51792.239999999983</v>
      </c>
      <c r="I2606" s="275"/>
      <c r="J2606" s="299"/>
      <c r="K2606" s="25">
        <f>SUBTOTAL(9,K2594:K2605)</f>
        <v>51792.308974000014</v>
      </c>
      <c r="L2606" s="264">
        <f>SUBTOTAL(9,L2594:L2605)</f>
        <v>0.11999999999999998</v>
      </c>
      <c r="O2606" s="3" t="str">
        <f>LEFT(A2606,5)</f>
        <v>E3450</v>
      </c>
      <c r="P2606" s="4">
        <f>-L2606</f>
        <v>-0.11999999999999998</v>
      </c>
      <c r="Q2606" s="245">
        <f t="shared" si="863"/>
        <v>0</v>
      </c>
      <c r="S2606" s="243"/>
    </row>
    <row r="2607" spans="1:25" ht="15.75" outlineLevel="2" thickTop="1" x14ac:dyDescent="0.25">
      <c r="A2607" s="3" t="s">
        <v>398</v>
      </c>
      <c r="B2607" s="3" t="str">
        <f t="shared" ref="B2607:B2618" si="868">CONCATENATE(A2607,"-",MONTH(E2607))</f>
        <v>E346 PRD Other, Encogen-7</v>
      </c>
      <c r="C2607" s="3" t="s">
        <v>9</v>
      </c>
      <c r="D2607" s="3"/>
      <c r="E2607" s="256">
        <v>43676</v>
      </c>
      <c r="F2607" s="61">
        <v>792720.88</v>
      </c>
      <c r="G2607" s="300">
        <v>5.6800000000000003E-2</v>
      </c>
      <c r="H2607" s="62">
        <v>3752.21</v>
      </c>
      <c r="I2607" s="276">
        <f t="shared" ref="I2607:I2618" si="869">VLOOKUP(CONCATENATE(A2607,"-6"),$B$8:$F$2996,5,FALSE)</f>
        <v>792720.88</v>
      </c>
      <c r="J2607" s="300">
        <v>5.6800000000000003E-2</v>
      </c>
      <c r="K2607" s="59">
        <f t="shared" ref="K2607:K2618" si="870">I2607*J2607/12</f>
        <v>3752.2121653333338</v>
      </c>
      <c r="L2607" s="62">
        <f t="shared" si="861"/>
        <v>0</v>
      </c>
      <c r="M2607" t="s">
        <v>10</v>
      </c>
      <c r="O2607" s="3" t="str">
        <f t="shared" ref="O2607:O2618" si="871">LEFT(A2607,4)</f>
        <v>E346</v>
      </c>
      <c r="P2607" s="4"/>
      <c r="Q2607" s="245">
        <f t="shared" si="863"/>
        <v>0</v>
      </c>
      <c r="S2607" s="243"/>
      <c r="T2607" s="243"/>
      <c r="V2607" s="243"/>
      <c r="W2607" s="243"/>
      <c r="Y2607" s="243"/>
    </row>
    <row r="2608" spans="1:25" outlineLevel="2" x14ac:dyDescent="0.25">
      <c r="A2608" s="3" t="s">
        <v>398</v>
      </c>
      <c r="B2608" s="3" t="str">
        <f t="shared" si="868"/>
        <v>E346 PRD Other, Encogen-8</v>
      </c>
      <c r="C2608" s="3" t="s">
        <v>9</v>
      </c>
      <c r="D2608" s="3"/>
      <c r="E2608" s="256">
        <v>43708</v>
      </c>
      <c r="F2608" s="61">
        <v>792720.88</v>
      </c>
      <c r="G2608" s="300">
        <v>5.6800000000000003E-2</v>
      </c>
      <c r="H2608" s="62">
        <v>3752.21</v>
      </c>
      <c r="I2608" s="276">
        <f t="shared" si="869"/>
        <v>792720.88</v>
      </c>
      <c r="J2608" s="300">
        <v>5.6800000000000003E-2</v>
      </c>
      <c r="K2608" s="61">
        <f t="shared" si="870"/>
        <v>3752.2121653333338</v>
      </c>
      <c r="L2608" s="62">
        <f t="shared" si="861"/>
        <v>0</v>
      </c>
      <c r="M2608" t="s">
        <v>10</v>
      </c>
      <c r="O2608" s="3" t="str">
        <f t="shared" si="871"/>
        <v>E346</v>
      </c>
      <c r="P2608" s="4"/>
      <c r="Q2608" s="245">
        <f t="shared" si="863"/>
        <v>0</v>
      </c>
      <c r="S2608" s="243"/>
      <c r="T2608" s="243"/>
      <c r="V2608" s="243"/>
      <c r="W2608" s="243"/>
      <c r="Y2608" s="243"/>
    </row>
    <row r="2609" spans="1:25" outlineLevel="2" x14ac:dyDescent="0.25">
      <c r="A2609" s="3" t="s">
        <v>398</v>
      </c>
      <c r="B2609" s="3" t="str">
        <f t="shared" si="868"/>
        <v>E346 PRD Other, Encogen-9</v>
      </c>
      <c r="C2609" s="3" t="s">
        <v>9</v>
      </c>
      <c r="D2609" s="3"/>
      <c r="E2609" s="256">
        <v>43738</v>
      </c>
      <c r="F2609" s="61">
        <v>792720.88</v>
      </c>
      <c r="G2609" s="300">
        <v>5.6800000000000003E-2</v>
      </c>
      <c r="H2609" s="62">
        <v>3752.21</v>
      </c>
      <c r="I2609" s="276">
        <f t="shared" si="869"/>
        <v>792720.88</v>
      </c>
      <c r="J2609" s="300">
        <v>5.6800000000000003E-2</v>
      </c>
      <c r="K2609" s="61">
        <f t="shared" si="870"/>
        <v>3752.2121653333338</v>
      </c>
      <c r="L2609" s="62">
        <f t="shared" si="861"/>
        <v>0</v>
      </c>
      <c r="M2609" t="s">
        <v>10</v>
      </c>
      <c r="O2609" s="3" t="str">
        <f t="shared" si="871"/>
        <v>E346</v>
      </c>
      <c r="P2609" s="4"/>
      <c r="Q2609" s="245">
        <f t="shared" si="863"/>
        <v>0</v>
      </c>
      <c r="S2609" s="243"/>
      <c r="T2609" s="243"/>
      <c r="V2609" s="243"/>
      <c r="W2609" s="243"/>
      <c r="Y2609" s="243"/>
    </row>
    <row r="2610" spans="1:25" outlineLevel="2" x14ac:dyDescent="0.25">
      <c r="A2610" s="3" t="s">
        <v>398</v>
      </c>
      <c r="B2610" s="3" t="str">
        <f t="shared" si="868"/>
        <v>E346 PRD Other, Encogen-10</v>
      </c>
      <c r="C2610" s="3" t="s">
        <v>9</v>
      </c>
      <c r="D2610" s="3"/>
      <c r="E2610" s="256">
        <v>43769</v>
      </c>
      <c r="F2610" s="61">
        <v>792720.88</v>
      </c>
      <c r="G2610" s="300">
        <v>5.6800000000000003E-2</v>
      </c>
      <c r="H2610" s="62">
        <v>3752.21</v>
      </c>
      <c r="I2610" s="276">
        <f t="shared" si="869"/>
        <v>792720.88</v>
      </c>
      <c r="J2610" s="300">
        <v>5.6800000000000003E-2</v>
      </c>
      <c r="K2610" s="61">
        <f t="shared" si="870"/>
        <v>3752.2121653333338</v>
      </c>
      <c r="L2610" s="62">
        <f t="shared" si="861"/>
        <v>0</v>
      </c>
      <c r="M2610" t="s">
        <v>10</v>
      </c>
      <c r="O2610" s="3" t="str">
        <f t="shared" si="871"/>
        <v>E346</v>
      </c>
      <c r="P2610" s="4"/>
      <c r="Q2610" s="245">
        <f t="shared" si="863"/>
        <v>0</v>
      </c>
      <c r="S2610" s="243"/>
      <c r="T2610" s="243"/>
      <c r="V2610" s="243"/>
      <c r="W2610" s="243"/>
      <c r="Y2610" s="243"/>
    </row>
    <row r="2611" spans="1:25" outlineLevel="2" x14ac:dyDescent="0.25">
      <c r="A2611" s="3" t="s">
        <v>398</v>
      </c>
      <c r="B2611" s="3" t="str">
        <f t="shared" si="868"/>
        <v>E346 PRD Other, Encogen-11</v>
      </c>
      <c r="C2611" s="3" t="s">
        <v>9</v>
      </c>
      <c r="D2611" s="3"/>
      <c r="E2611" s="256">
        <v>43799</v>
      </c>
      <c r="F2611" s="61">
        <v>792720.88</v>
      </c>
      <c r="G2611" s="300">
        <v>5.6800000000000003E-2</v>
      </c>
      <c r="H2611" s="62">
        <v>3752.21</v>
      </c>
      <c r="I2611" s="276">
        <f t="shared" si="869"/>
        <v>792720.88</v>
      </c>
      <c r="J2611" s="300">
        <v>5.6800000000000003E-2</v>
      </c>
      <c r="K2611" s="61">
        <f t="shared" si="870"/>
        <v>3752.2121653333338</v>
      </c>
      <c r="L2611" s="62">
        <f t="shared" si="861"/>
        <v>0</v>
      </c>
      <c r="M2611" t="s">
        <v>10</v>
      </c>
      <c r="O2611" s="3" t="str">
        <f t="shared" si="871"/>
        <v>E346</v>
      </c>
      <c r="P2611" s="4"/>
      <c r="Q2611" s="245">
        <f t="shared" si="863"/>
        <v>0</v>
      </c>
      <c r="S2611" s="243"/>
      <c r="T2611" s="243"/>
      <c r="V2611" s="243"/>
      <c r="W2611" s="243"/>
      <c r="Y2611" s="243"/>
    </row>
    <row r="2612" spans="1:25" outlineLevel="2" x14ac:dyDescent="0.25">
      <c r="A2612" s="3" t="s">
        <v>398</v>
      </c>
      <c r="B2612" s="3" t="str">
        <f t="shared" si="868"/>
        <v>E346 PRD Other, Encogen-12</v>
      </c>
      <c r="C2612" s="3" t="s">
        <v>9</v>
      </c>
      <c r="D2612" s="3"/>
      <c r="E2612" s="256">
        <v>43830</v>
      </c>
      <c r="F2612" s="61">
        <v>792720.88</v>
      </c>
      <c r="G2612" s="300">
        <v>5.6800000000000003E-2</v>
      </c>
      <c r="H2612" s="62">
        <v>3752.21</v>
      </c>
      <c r="I2612" s="276">
        <f t="shared" si="869"/>
        <v>792720.88</v>
      </c>
      <c r="J2612" s="300">
        <v>5.6800000000000003E-2</v>
      </c>
      <c r="K2612" s="61">
        <f t="shared" si="870"/>
        <v>3752.2121653333338</v>
      </c>
      <c r="L2612" s="62">
        <f t="shared" si="861"/>
        <v>0</v>
      </c>
      <c r="M2612" t="s">
        <v>10</v>
      </c>
      <c r="O2612" s="3" t="str">
        <f t="shared" si="871"/>
        <v>E346</v>
      </c>
      <c r="P2612" s="4"/>
      <c r="Q2612" s="245">
        <f t="shared" si="863"/>
        <v>0</v>
      </c>
      <c r="S2612" s="243"/>
      <c r="T2612" s="243"/>
      <c r="V2612" s="243"/>
      <c r="W2612" s="243"/>
      <c r="Y2612" s="243"/>
    </row>
    <row r="2613" spans="1:25" outlineLevel="2" x14ac:dyDescent="0.25">
      <c r="A2613" s="3" t="s">
        <v>398</v>
      </c>
      <c r="B2613" s="3" t="str">
        <f t="shared" si="868"/>
        <v>E346 PRD Other, Encogen-1</v>
      </c>
      <c r="C2613" s="3" t="s">
        <v>9</v>
      </c>
      <c r="D2613" s="3"/>
      <c r="E2613" s="256">
        <v>43861</v>
      </c>
      <c r="F2613" s="61">
        <v>792720.88</v>
      </c>
      <c r="G2613" s="300">
        <v>5.6800000000000003E-2</v>
      </c>
      <c r="H2613" s="62">
        <v>3752.21</v>
      </c>
      <c r="I2613" s="276">
        <f t="shared" si="869"/>
        <v>792720.88</v>
      </c>
      <c r="J2613" s="300">
        <v>5.6800000000000003E-2</v>
      </c>
      <c r="K2613" s="61">
        <f t="shared" si="870"/>
        <v>3752.2121653333338</v>
      </c>
      <c r="L2613" s="62">
        <f t="shared" si="861"/>
        <v>0</v>
      </c>
      <c r="M2613" t="s">
        <v>10</v>
      </c>
      <c r="O2613" s="3" t="str">
        <f t="shared" si="871"/>
        <v>E346</v>
      </c>
      <c r="P2613" s="4"/>
      <c r="Q2613" s="245">
        <f t="shared" si="863"/>
        <v>0</v>
      </c>
      <c r="S2613" s="243"/>
      <c r="T2613" s="243"/>
      <c r="V2613" s="243"/>
      <c r="W2613" s="243"/>
      <c r="Y2613" s="243"/>
    </row>
    <row r="2614" spans="1:25" outlineLevel="2" x14ac:dyDescent="0.25">
      <c r="A2614" s="3" t="s">
        <v>398</v>
      </c>
      <c r="B2614" s="3" t="str">
        <f t="shared" si="868"/>
        <v>E346 PRD Other, Encogen-2</v>
      </c>
      <c r="C2614" s="3" t="s">
        <v>9</v>
      </c>
      <c r="D2614" s="3"/>
      <c r="E2614" s="256">
        <v>43889</v>
      </c>
      <c r="F2614" s="61">
        <v>792720.88</v>
      </c>
      <c r="G2614" s="300">
        <v>5.6800000000000003E-2</v>
      </c>
      <c r="H2614" s="62">
        <v>3752.21</v>
      </c>
      <c r="I2614" s="276">
        <f t="shared" si="869"/>
        <v>792720.88</v>
      </c>
      <c r="J2614" s="300">
        <v>5.6800000000000003E-2</v>
      </c>
      <c r="K2614" s="61">
        <f t="shared" si="870"/>
        <v>3752.2121653333338</v>
      </c>
      <c r="L2614" s="62">
        <f t="shared" si="861"/>
        <v>0</v>
      </c>
      <c r="M2614" t="s">
        <v>10</v>
      </c>
      <c r="O2614" s="3" t="str">
        <f t="shared" si="871"/>
        <v>E346</v>
      </c>
      <c r="P2614" s="4"/>
      <c r="Q2614" s="245">
        <f t="shared" si="863"/>
        <v>0</v>
      </c>
      <c r="S2614" s="243"/>
      <c r="T2614" s="243"/>
      <c r="V2614" s="243"/>
      <c r="W2614" s="243"/>
      <c r="Y2614" s="243"/>
    </row>
    <row r="2615" spans="1:25" outlineLevel="2" x14ac:dyDescent="0.25">
      <c r="A2615" s="3" t="s">
        <v>398</v>
      </c>
      <c r="B2615" s="3" t="str">
        <f t="shared" si="868"/>
        <v>E346 PRD Other, Encogen-3</v>
      </c>
      <c r="C2615" s="3" t="s">
        <v>9</v>
      </c>
      <c r="D2615" s="3"/>
      <c r="E2615" s="256">
        <v>43921</v>
      </c>
      <c r="F2615" s="61">
        <v>792720.88</v>
      </c>
      <c r="G2615" s="300">
        <v>5.6800000000000003E-2</v>
      </c>
      <c r="H2615" s="62">
        <v>3752.21</v>
      </c>
      <c r="I2615" s="276">
        <f t="shared" si="869"/>
        <v>792720.88</v>
      </c>
      <c r="J2615" s="300">
        <v>5.6800000000000003E-2</v>
      </c>
      <c r="K2615" s="61">
        <f t="shared" si="870"/>
        <v>3752.2121653333338</v>
      </c>
      <c r="L2615" s="62">
        <f t="shared" si="861"/>
        <v>0</v>
      </c>
      <c r="M2615" t="s">
        <v>10</v>
      </c>
      <c r="O2615" s="3" t="str">
        <f t="shared" si="871"/>
        <v>E346</v>
      </c>
      <c r="P2615" s="4"/>
      <c r="Q2615" s="245">
        <f t="shared" si="863"/>
        <v>0</v>
      </c>
      <c r="S2615" s="243"/>
      <c r="T2615" s="243"/>
      <c r="V2615" s="243"/>
      <c r="W2615" s="243"/>
      <c r="Y2615" s="243"/>
    </row>
    <row r="2616" spans="1:25" outlineLevel="2" x14ac:dyDescent="0.25">
      <c r="A2616" s="3" t="s">
        <v>398</v>
      </c>
      <c r="B2616" s="3" t="str">
        <f t="shared" si="868"/>
        <v>E346 PRD Other, Encogen-4</v>
      </c>
      <c r="C2616" s="3" t="s">
        <v>9</v>
      </c>
      <c r="D2616" s="3"/>
      <c r="E2616" s="256">
        <v>43951</v>
      </c>
      <c r="F2616" s="61">
        <v>792720.88</v>
      </c>
      <c r="G2616" s="300">
        <v>5.6800000000000003E-2</v>
      </c>
      <c r="H2616" s="62">
        <v>3752.21</v>
      </c>
      <c r="I2616" s="276">
        <f t="shared" si="869"/>
        <v>792720.88</v>
      </c>
      <c r="J2616" s="300">
        <v>5.6800000000000003E-2</v>
      </c>
      <c r="K2616" s="61">
        <f t="shared" si="870"/>
        <v>3752.2121653333338</v>
      </c>
      <c r="L2616" s="62">
        <f t="shared" si="861"/>
        <v>0</v>
      </c>
      <c r="M2616" t="s">
        <v>10</v>
      </c>
      <c r="O2616" s="3" t="str">
        <f t="shared" si="871"/>
        <v>E346</v>
      </c>
      <c r="P2616" s="4"/>
      <c r="Q2616" s="245">
        <f t="shared" si="863"/>
        <v>0</v>
      </c>
      <c r="S2616" s="243"/>
      <c r="T2616" s="243"/>
      <c r="V2616" s="243"/>
      <c r="W2616" s="243"/>
      <c r="Y2616" s="243"/>
    </row>
    <row r="2617" spans="1:25" outlineLevel="2" x14ac:dyDescent="0.25">
      <c r="A2617" s="3" t="s">
        <v>398</v>
      </c>
      <c r="B2617" s="3" t="str">
        <f t="shared" si="868"/>
        <v>E346 PRD Other, Encogen-5</v>
      </c>
      <c r="C2617" s="3" t="s">
        <v>9</v>
      </c>
      <c r="D2617" s="3"/>
      <c r="E2617" s="256">
        <v>43982</v>
      </c>
      <c r="F2617" s="61">
        <v>792720.88</v>
      </c>
      <c r="G2617" s="300">
        <v>5.6800000000000003E-2</v>
      </c>
      <c r="H2617" s="62">
        <v>3752.21</v>
      </c>
      <c r="I2617" s="276">
        <f t="shared" si="869"/>
        <v>792720.88</v>
      </c>
      <c r="J2617" s="300">
        <v>5.6800000000000003E-2</v>
      </c>
      <c r="K2617" s="61">
        <f t="shared" si="870"/>
        <v>3752.2121653333338</v>
      </c>
      <c r="L2617" s="62">
        <f t="shared" si="861"/>
        <v>0</v>
      </c>
      <c r="M2617" t="s">
        <v>10</v>
      </c>
      <c r="O2617" s="3" t="str">
        <f t="shared" si="871"/>
        <v>E346</v>
      </c>
      <c r="P2617" s="4"/>
      <c r="Q2617" s="245">
        <f t="shared" si="863"/>
        <v>0</v>
      </c>
      <c r="S2617" s="243"/>
      <c r="T2617" s="243"/>
      <c r="V2617" s="243"/>
      <c r="W2617" s="243"/>
      <c r="Y2617" s="243"/>
    </row>
    <row r="2618" spans="1:25" outlineLevel="2" x14ac:dyDescent="0.25">
      <c r="A2618" s="3" t="s">
        <v>398</v>
      </c>
      <c r="B2618" s="3" t="str">
        <f t="shared" si="868"/>
        <v>E346 PRD Other, Encogen-6</v>
      </c>
      <c r="C2618" s="3" t="s">
        <v>9</v>
      </c>
      <c r="D2618" s="3"/>
      <c r="E2618" s="256">
        <v>44012</v>
      </c>
      <c r="F2618" s="61">
        <v>792720.88</v>
      </c>
      <c r="G2618" s="300">
        <v>5.6800000000000003E-2</v>
      </c>
      <c r="H2618" s="62">
        <v>3752.21</v>
      </c>
      <c r="I2618" s="276">
        <f t="shared" si="869"/>
        <v>792720.88</v>
      </c>
      <c r="J2618" s="300">
        <v>5.6800000000000003E-2</v>
      </c>
      <c r="K2618" s="61">
        <f t="shared" si="870"/>
        <v>3752.2121653333338</v>
      </c>
      <c r="L2618" s="62">
        <f t="shared" si="861"/>
        <v>0</v>
      </c>
      <c r="M2618" t="s">
        <v>10</v>
      </c>
      <c r="O2618" s="3" t="str">
        <f t="shared" si="871"/>
        <v>E346</v>
      </c>
      <c r="P2618" s="4"/>
      <c r="Q2618" s="245">
        <f t="shared" si="863"/>
        <v>792720.88</v>
      </c>
      <c r="S2618" s="243">
        <f>AVERAGE(F2607:F2618)-F2618</f>
        <v>0</v>
      </c>
      <c r="T2618" s="243">
        <f>AVERAGE(I2607:I2618)-I2618</f>
        <v>0</v>
      </c>
      <c r="V2618" s="243"/>
      <c r="W2618" s="243"/>
      <c r="Y2618" s="243"/>
    </row>
    <row r="2619" spans="1:25" ht="15.75" outlineLevel="1" thickBot="1" x14ac:dyDescent="0.3">
      <c r="A2619" s="5" t="s">
        <v>399</v>
      </c>
      <c r="C2619" s="14" t="s">
        <v>264</v>
      </c>
      <c r="E2619" s="255" t="s">
        <v>5</v>
      </c>
      <c r="F2619" s="8"/>
      <c r="G2619" s="299"/>
      <c r="H2619" s="264">
        <f>SUBTOTAL(9,H2607:H2618)</f>
        <v>45026.52</v>
      </c>
      <c r="I2619" s="275"/>
      <c r="J2619" s="299"/>
      <c r="K2619" s="25">
        <f>SUBTOTAL(9,K2607:K2618)</f>
        <v>45026.545983999997</v>
      </c>
      <c r="L2619" s="264">
        <f>SUBTOTAL(9,L2607:L2618)</f>
        <v>0</v>
      </c>
      <c r="O2619" s="3" t="str">
        <f>LEFT(A2619,5)</f>
        <v xml:space="preserve">E346 </v>
      </c>
      <c r="P2619" s="4">
        <f>-L2619</f>
        <v>0</v>
      </c>
      <c r="Q2619" s="245">
        <f t="shared" si="863"/>
        <v>0</v>
      </c>
      <c r="S2619" s="243"/>
    </row>
    <row r="2620" spans="1:25" ht="15.75" outlineLevel="2" thickTop="1" x14ac:dyDescent="0.25">
      <c r="A2620" s="3" t="s">
        <v>400</v>
      </c>
      <c r="B2620" s="3" t="str">
        <f t="shared" ref="B2620:B2631" si="872">CONCATENATE(A2620,"-",MONTH(E2620))</f>
        <v>E346 PRD Other, Ferndale-7</v>
      </c>
      <c r="C2620" s="3" t="s">
        <v>9</v>
      </c>
      <c r="D2620" s="3"/>
      <c r="E2620" s="256">
        <v>43676</v>
      </c>
      <c r="F2620" s="61">
        <v>665876</v>
      </c>
      <c r="G2620" s="300">
        <v>2.1100000000000001E-2</v>
      </c>
      <c r="H2620" s="62">
        <v>1170.83</v>
      </c>
      <c r="I2620" s="276">
        <f t="shared" ref="I2620:I2631" si="873">VLOOKUP(CONCATENATE(A2620,"-6"),$B$8:$F$2996,5,FALSE)</f>
        <v>665876</v>
      </c>
      <c r="J2620" s="300">
        <v>2.1100000000000001E-2</v>
      </c>
      <c r="K2620" s="59">
        <f t="shared" ref="K2620:K2631" si="874">I2620*J2620/12</f>
        <v>1170.8319666666666</v>
      </c>
      <c r="L2620" s="62">
        <f t="shared" si="861"/>
        <v>0</v>
      </c>
      <c r="M2620" t="s">
        <v>10</v>
      </c>
      <c r="O2620" s="3" t="str">
        <f t="shared" ref="O2620:O2631" si="875">LEFT(A2620,4)</f>
        <v>E346</v>
      </c>
      <c r="P2620" s="4"/>
      <c r="Q2620" s="245">
        <f t="shared" si="863"/>
        <v>0</v>
      </c>
      <c r="S2620" s="243"/>
      <c r="T2620" s="243"/>
      <c r="V2620" s="243"/>
      <c r="W2620" s="243"/>
      <c r="Y2620" s="243"/>
    </row>
    <row r="2621" spans="1:25" outlineLevel="2" x14ac:dyDescent="0.25">
      <c r="A2621" s="3" t="s">
        <v>400</v>
      </c>
      <c r="B2621" s="3" t="str">
        <f t="shared" si="872"/>
        <v>E346 PRD Other, Ferndale-8</v>
      </c>
      <c r="C2621" s="3" t="s">
        <v>9</v>
      </c>
      <c r="D2621" s="3"/>
      <c r="E2621" s="256">
        <v>43708</v>
      </c>
      <c r="F2621" s="61">
        <v>665876</v>
      </c>
      <c r="G2621" s="300">
        <v>2.1100000000000001E-2</v>
      </c>
      <c r="H2621" s="62">
        <v>1170.83</v>
      </c>
      <c r="I2621" s="276">
        <f t="shared" si="873"/>
        <v>665876</v>
      </c>
      <c r="J2621" s="300">
        <v>2.1100000000000001E-2</v>
      </c>
      <c r="K2621" s="61">
        <f t="shared" si="874"/>
        <v>1170.8319666666666</v>
      </c>
      <c r="L2621" s="62">
        <f t="shared" si="861"/>
        <v>0</v>
      </c>
      <c r="M2621" t="s">
        <v>10</v>
      </c>
      <c r="O2621" s="3" t="str">
        <f t="shared" si="875"/>
        <v>E346</v>
      </c>
      <c r="P2621" s="4"/>
      <c r="Q2621" s="245">
        <f t="shared" si="863"/>
        <v>0</v>
      </c>
      <c r="S2621" s="243"/>
      <c r="T2621" s="243"/>
      <c r="V2621" s="243"/>
      <c r="W2621" s="243"/>
      <c r="Y2621" s="243"/>
    </row>
    <row r="2622" spans="1:25" outlineLevel="2" x14ac:dyDescent="0.25">
      <c r="A2622" s="3" t="s">
        <v>400</v>
      </c>
      <c r="B2622" s="3" t="str">
        <f t="shared" si="872"/>
        <v>E346 PRD Other, Ferndale-9</v>
      </c>
      <c r="C2622" s="3" t="s">
        <v>9</v>
      </c>
      <c r="D2622" s="3"/>
      <c r="E2622" s="256">
        <v>43738</v>
      </c>
      <c r="F2622" s="61">
        <v>665876</v>
      </c>
      <c r="G2622" s="300">
        <v>2.1100000000000001E-2</v>
      </c>
      <c r="H2622" s="62">
        <v>1170.83</v>
      </c>
      <c r="I2622" s="276">
        <f t="shared" si="873"/>
        <v>665876</v>
      </c>
      <c r="J2622" s="300">
        <v>2.1100000000000001E-2</v>
      </c>
      <c r="K2622" s="61">
        <f t="shared" si="874"/>
        <v>1170.8319666666666</v>
      </c>
      <c r="L2622" s="62">
        <f t="shared" si="861"/>
        <v>0</v>
      </c>
      <c r="M2622" t="s">
        <v>10</v>
      </c>
      <c r="O2622" s="3" t="str">
        <f t="shared" si="875"/>
        <v>E346</v>
      </c>
      <c r="P2622" s="4"/>
      <c r="Q2622" s="245">
        <f t="shared" si="863"/>
        <v>0</v>
      </c>
      <c r="S2622" s="243"/>
      <c r="T2622" s="243"/>
      <c r="V2622" s="243"/>
      <c r="W2622" s="243"/>
      <c r="Y2622" s="243"/>
    </row>
    <row r="2623" spans="1:25" outlineLevel="2" x14ac:dyDescent="0.25">
      <c r="A2623" s="3" t="s">
        <v>400</v>
      </c>
      <c r="B2623" s="3" t="str">
        <f t="shared" si="872"/>
        <v>E346 PRD Other, Ferndale-10</v>
      </c>
      <c r="C2623" s="3" t="s">
        <v>9</v>
      </c>
      <c r="D2623" s="3"/>
      <c r="E2623" s="256">
        <v>43769</v>
      </c>
      <c r="F2623" s="61">
        <v>665876</v>
      </c>
      <c r="G2623" s="300">
        <v>2.1100000000000001E-2</v>
      </c>
      <c r="H2623" s="62">
        <v>1170.83</v>
      </c>
      <c r="I2623" s="276">
        <f t="shared" si="873"/>
        <v>665876</v>
      </c>
      <c r="J2623" s="300">
        <v>2.1100000000000001E-2</v>
      </c>
      <c r="K2623" s="61">
        <f t="shared" si="874"/>
        <v>1170.8319666666666</v>
      </c>
      <c r="L2623" s="62">
        <f t="shared" si="861"/>
        <v>0</v>
      </c>
      <c r="M2623" t="s">
        <v>10</v>
      </c>
      <c r="O2623" s="3" t="str">
        <f t="shared" si="875"/>
        <v>E346</v>
      </c>
      <c r="P2623" s="4"/>
      <c r="Q2623" s="245">
        <f t="shared" si="863"/>
        <v>0</v>
      </c>
      <c r="S2623" s="243"/>
      <c r="T2623" s="243"/>
      <c r="V2623" s="243"/>
      <c r="W2623" s="243"/>
      <c r="Y2623" s="243"/>
    </row>
    <row r="2624" spans="1:25" outlineLevel="2" x14ac:dyDescent="0.25">
      <c r="A2624" s="3" t="s">
        <v>400</v>
      </c>
      <c r="B2624" s="3" t="str">
        <f t="shared" si="872"/>
        <v>E346 PRD Other, Ferndale-11</v>
      </c>
      <c r="C2624" s="3" t="s">
        <v>9</v>
      </c>
      <c r="D2624" s="3"/>
      <c r="E2624" s="256">
        <v>43799</v>
      </c>
      <c r="F2624" s="61">
        <v>665876</v>
      </c>
      <c r="G2624" s="300">
        <v>2.1100000000000001E-2</v>
      </c>
      <c r="H2624" s="62">
        <v>1170.83</v>
      </c>
      <c r="I2624" s="276">
        <f t="shared" si="873"/>
        <v>665876</v>
      </c>
      <c r="J2624" s="300">
        <v>2.1100000000000001E-2</v>
      </c>
      <c r="K2624" s="61">
        <f t="shared" si="874"/>
        <v>1170.8319666666666</v>
      </c>
      <c r="L2624" s="62">
        <f t="shared" si="861"/>
        <v>0</v>
      </c>
      <c r="M2624" t="s">
        <v>10</v>
      </c>
      <c r="O2624" s="3" t="str">
        <f t="shared" si="875"/>
        <v>E346</v>
      </c>
      <c r="P2624" s="4"/>
      <c r="Q2624" s="245">
        <f t="shared" si="863"/>
        <v>0</v>
      </c>
      <c r="S2624" s="243"/>
      <c r="T2624" s="243"/>
      <c r="V2624" s="243"/>
      <c r="W2624" s="243"/>
      <c r="Y2624" s="243"/>
    </row>
    <row r="2625" spans="1:25" outlineLevel="2" x14ac:dyDescent="0.25">
      <c r="A2625" s="3" t="s">
        <v>400</v>
      </c>
      <c r="B2625" s="3" t="str">
        <f t="shared" si="872"/>
        <v>E346 PRD Other, Ferndale-12</v>
      </c>
      <c r="C2625" s="3" t="s">
        <v>9</v>
      </c>
      <c r="D2625" s="3"/>
      <c r="E2625" s="256">
        <v>43830</v>
      </c>
      <c r="F2625" s="61">
        <v>665876</v>
      </c>
      <c r="G2625" s="300">
        <v>2.1100000000000001E-2</v>
      </c>
      <c r="H2625" s="62">
        <v>1170.83</v>
      </c>
      <c r="I2625" s="276">
        <f t="shared" si="873"/>
        <v>665876</v>
      </c>
      <c r="J2625" s="300">
        <v>2.1100000000000001E-2</v>
      </c>
      <c r="K2625" s="61">
        <f t="shared" si="874"/>
        <v>1170.8319666666666</v>
      </c>
      <c r="L2625" s="62">
        <f t="shared" si="861"/>
        <v>0</v>
      </c>
      <c r="M2625" t="s">
        <v>10</v>
      </c>
      <c r="O2625" s="3" t="str">
        <f t="shared" si="875"/>
        <v>E346</v>
      </c>
      <c r="P2625" s="4"/>
      <c r="Q2625" s="245">
        <f t="shared" si="863"/>
        <v>0</v>
      </c>
      <c r="S2625" s="243"/>
      <c r="T2625" s="243"/>
      <c r="V2625" s="243"/>
      <c r="W2625" s="243"/>
      <c r="Y2625" s="243"/>
    </row>
    <row r="2626" spans="1:25" outlineLevel="2" x14ac:dyDescent="0.25">
      <c r="A2626" s="3" t="s">
        <v>400</v>
      </c>
      <c r="B2626" s="3" t="str">
        <f t="shared" si="872"/>
        <v>E346 PRD Other, Ferndale-1</v>
      </c>
      <c r="C2626" s="3" t="s">
        <v>9</v>
      </c>
      <c r="D2626" s="3"/>
      <c r="E2626" s="256">
        <v>43861</v>
      </c>
      <c r="F2626" s="61">
        <v>665876</v>
      </c>
      <c r="G2626" s="300">
        <v>2.1100000000000001E-2</v>
      </c>
      <c r="H2626" s="62">
        <v>1170.83</v>
      </c>
      <c r="I2626" s="276">
        <f t="shared" si="873"/>
        <v>665876</v>
      </c>
      <c r="J2626" s="300">
        <v>2.1100000000000001E-2</v>
      </c>
      <c r="K2626" s="61">
        <f t="shared" si="874"/>
        <v>1170.8319666666666</v>
      </c>
      <c r="L2626" s="62">
        <f t="shared" si="861"/>
        <v>0</v>
      </c>
      <c r="M2626" t="s">
        <v>10</v>
      </c>
      <c r="O2626" s="3" t="str">
        <f t="shared" si="875"/>
        <v>E346</v>
      </c>
      <c r="P2626" s="4"/>
      <c r="Q2626" s="245">
        <f t="shared" si="863"/>
        <v>0</v>
      </c>
      <c r="S2626" s="243"/>
      <c r="T2626" s="243"/>
      <c r="V2626" s="243"/>
      <c r="W2626" s="243"/>
      <c r="Y2626" s="243"/>
    </row>
    <row r="2627" spans="1:25" outlineLevel="2" x14ac:dyDescent="0.25">
      <c r="A2627" s="3" t="s">
        <v>400</v>
      </c>
      <c r="B2627" s="3" t="str">
        <f t="shared" si="872"/>
        <v>E346 PRD Other, Ferndale-2</v>
      </c>
      <c r="C2627" s="3" t="s">
        <v>9</v>
      </c>
      <c r="D2627" s="3"/>
      <c r="E2627" s="256">
        <v>43889</v>
      </c>
      <c r="F2627" s="61">
        <v>665876</v>
      </c>
      <c r="G2627" s="300">
        <v>2.1100000000000001E-2</v>
      </c>
      <c r="H2627" s="62">
        <v>1170.83</v>
      </c>
      <c r="I2627" s="276">
        <f t="shared" si="873"/>
        <v>665876</v>
      </c>
      <c r="J2627" s="300">
        <v>2.1100000000000001E-2</v>
      </c>
      <c r="K2627" s="61">
        <f t="shared" si="874"/>
        <v>1170.8319666666666</v>
      </c>
      <c r="L2627" s="62">
        <f t="shared" si="861"/>
        <v>0</v>
      </c>
      <c r="M2627" t="s">
        <v>10</v>
      </c>
      <c r="O2627" s="3" t="str">
        <f t="shared" si="875"/>
        <v>E346</v>
      </c>
      <c r="P2627" s="4"/>
      <c r="Q2627" s="245">
        <f t="shared" si="863"/>
        <v>0</v>
      </c>
      <c r="S2627" s="243"/>
      <c r="T2627" s="243"/>
      <c r="V2627" s="243"/>
      <c r="W2627" s="243"/>
      <c r="Y2627" s="243"/>
    </row>
    <row r="2628" spans="1:25" outlineLevel="2" x14ac:dyDescent="0.25">
      <c r="A2628" s="3" t="s">
        <v>400</v>
      </c>
      <c r="B2628" s="3" t="str">
        <f t="shared" si="872"/>
        <v>E346 PRD Other, Ferndale-3</v>
      </c>
      <c r="C2628" s="3" t="s">
        <v>9</v>
      </c>
      <c r="D2628" s="3"/>
      <c r="E2628" s="256">
        <v>43921</v>
      </c>
      <c r="F2628" s="61">
        <v>665876</v>
      </c>
      <c r="G2628" s="300">
        <v>2.1100000000000001E-2</v>
      </c>
      <c r="H2628" s="62">
        <v>1170.83</v>
      </c>
      <c r="I2628" s="276">
        <f t="shared" si="873"/>
        <v>665876</v>
      </c>
      <c r="J2628" s="300">
        <v>2.1100000000000001E-2</v>
      </c>
      <c r="K2628" s="61">
        <f t="shared" si="874"/>
        <v>1170.8319666666666</v>
      </c>
      <c r="L2628" s="62">
        <f t="shared" si="861"/>
        <v>0</v>
      </c>
      <c r="M2628" t="s">
        <v>10</v>
      </c>
      <c r="O2628" s="3" t="str">
        <f t="shared" si="875"/>
        <v>E346</v>
      </c>
      <c r="P2628" s="4"/>
      <c r="Q2628" s="245">
        <f t="shared" si="863"/>
        <v>0</v>
      </c>
      <c r="S2628" s="243"/>
      <c r="T2628" s="243"/>
      <c r="V2628" s="243"/>
      <c r="W2628" s="243"/>
      <c r="Y2628" s="243"/>
    </row>
    <row r="2629" spans="1:25" outlineLevel="2" x14ac:dyDescent="0.25">
      <c r="A2629" s="3" t="s">
        <v>400</v>
      </c>
      <c r="B2629" s="3" t="str">
        <f t="shared" si="872"/>
        <v>E346 PRD Other, Ferndale-4</v>
      </c>
      <c r="C2629" s="3" t="s">
        <v>9</v>
      </c>
      <c r="D2629" s="3"/>
      <c r="E2629" s="256">
        <v>43951</v>
      </c>
      <c r="F2629" s="61">
        <v>665876</v>
      </c>
      <c r="G2629" s="300">
        <v>2.1100000000000001E-2</v>
      </c>
      <c r="H2629" s="62">
        <v>1170.83</v>
      </c>
      <c r="I2629" s="276">
        <f t="shared" si="873"/>
        <v>665876</v>
      </c>
      <c r="J2629" s="300">
        <v>2.1100000000000001E-2</v>
      </c>
      <c r="K2629" s="61">
        <f t="shared" si="874"/>
        <v>1170.8319666666666</v>
      </c>
      <c r="L2629" s="62">
        <f t="shared" si="861"/>
        <v>0</v>
      </c>
      <c r="M2629" t="s">
        <v>10</v>
      </c>
      <c r="O2629" s="3" t="str">
        <f t="shared" si="875"/>
        <v>E346</v>
      </c>
      <c r="P2629" s="4"/>
      <c r="Q2629" s="245">
        <f t="shared" si="863"/>
        <v>0</v>
      </c>
      <c r="S2629" s="243"/>
      <c r="T2629" s="243"/>
      <c r="V2629" s="243"/>
      <c r="W2629" s="243"/>
      <c r="Y2629" s="243"/>
    </row>
    <row r="2630" spans="1:25" outlineLevel="2" x14ac:dyDescent="0.25">
      <c r="A2630" s="3" t="s">
        <v>400</v>
      </c>
      <c r="B2630" s="3" t="str">
        <f t="shared" si="872"/>
        <v>E346 PRD Other, Ferndale-5</v>
      </c>
      <c r="C2630" s="3" t="s">
        <v>9</v>
      </c>
      <c r="D2630" s="3"/>
      <c r="E2630" s="256">
        <v>43982</v>
      </c>
      <c r="F2630" s="61">
        <v>665876</v>
      </c>
      <c r="G2630" s="300">
        <v>2.1100000000000001E-2</v>
      </c>
      <c r="H2630" s="62">
        <v>1170.83</v>
      </c>
      <c r="I2630" s="276">
        <f t="shared" si="873"/>
        <v>665876</v>
      </c>
      <c r="J2630" s="300">
        <v>2.1100000000000001E-2</v>
      </c>
      <c r="K2630" s="61">
        <f t="shared" si="874"/>
        <v>1170.8319666666666</v>
      </c>
      <c r="L2630" s="62">
        <f t="shared" si="861"/>
        <v>0</v>
      </c>
      <c r="M2630" t="s">
        <v>10</v>
      </c>
      <c r="O2630" s="3" t="str">
        <f t="shared" si="875"/>
        <v>E346</v>
      </c>
      <c r="P2630" s="4"/>
      <c r="Q2630" s="245">
        <f t="shared" si="863"/>
        <v>0</v>
      </c>
      <c r="S2630" s="243"/>
      <c r="T2630" s="243"/>
      <c r="V2630" s="243"/>
      <c r="W2630" s="243"/>
      <c r="Y2630" s="243"/>
    </row>
    <row r="2631" spans="1:25" outlineLevel="2" x14ac:dyDescent="0.25">
      <c r="A2631" s="3" t="s">
        <v>400</v>
      </c>
      <c r="B2631" s="3" t="str">
        <f t="shared" si="872"/>
        <v>E346 PRD Other, Ferndale-6</v>
      </c>
      <c r="C2631" s="3" t="s">
        <v>9</v>
      </c>
      <c r="D2631" s="3"/>
      <c r="E2631" s="256">
        <v>44012</v>
      </c>
      <c r="F2631" s="61">
        <v>665876</v>
      </c>
      <c r="G2631" s="300">
        <v>2.1100000000000001E-2</v>
      </c>
      <c r="H2631" s="62">
        <v>1170.83</v>
      </c>
      <c r="I2631" s="276">
        <f t="shared" si="873"/>
        <v>665876</v>
      </c>
      <c r="J2631" s="300">
        <v>2.1100000000000001E-2</v>
      </c>
      <c r="K2631" s="61">
        <f t="shared" si="874"/>
        <v>1170.8319666666666</v>
      </c>
      <c r="L2631" s="62">
        <f t="shared" si="861"/>
        <v>0</v>
      </c>
      <c r="M2631" t="s">
        <v>10</v>
      </c>
      <c r="O2631" s="3" t="str">
        <f t="shared" si="875"/>
        <v>E346</v>
      </c>
      <c r="P2631" s="4"/>
      <c r="Q2631" s="245">
        <f t="shared" si="863"/>
        <v>665876</v>
      </c>
      <c r="S2631" s="243">
        <f>AVERAGE(F2620:F2631)-F2631</f>
        <v>0</v>
      </c>
      <c r="T2631" s="243">
        <f>AVERAGE(I2620:I2631)-I2631</f>
        <v>0</v>
      </c>
      <c r="V2631" s="243"/>
      <c r="W2631" s="243"/>
      <c r="Y2631" s="243"/>
    </row>
    <row r="2632" spans="1:25" ht="15.75" outlineLevel="1" thickBot="1" x14ac:dyDescent="0.3">
      <c r="A2632" s="5" t="s">
        <v>401</v>
      </c>
      <c r="C2632" s="14" t="s">
        <v>264</v>
      </c>
      <c r="E2632" s="255" t="s">
        <v>5</v>
      </c>
      <c r="F2632" s="8"/>
      <c r="G2632" s="299"/>
      <c r="H2632" s="264">
        <f>SUBTOTAL(9,H2620:H2631)</f>
        <v>14049.96</v>
      </c>
      <c r="I2632" s="275"/>
      <c r="J2632" s="299"/>
      <c r="K2632" s="25">
        <f>SUBTOTAL(9,K2620:K2631)</f>
        <v>14049.9836</v>
      </c>
      <c r="L2632" s="264">
        <f>SUBTOTAL(9,L2620:L2631)</f>
        <v>0</v>
      </c>
      <c r="O2632" s="3" t="str">
        <f>LEFT(A2632,5)</f>
        <v xml:space="preserve">E346 </v>
      </c>
      <c r="P2632" s="4">
        <f>-L2632</f>
        <v>0</v>
      </c>
      <c r="Q2632" s="245">
        <f t="shared" si="863"/>
        <v>0</v>
      </c>
      <c r="S2632" s="243"/>
    </row>
    <row r="2633" spans="1:25" ht="15.75" outlineLevel="2" thickTop="1" x14ac:dyDescent="0.25">
      <c r="A2633" s="3" t="s">
        <v>402</v>
      </c>
      <c r="B2633" s="3" t="str">
        <f t="shared" ref="B2633:B2644" si="876">CONCATENATE(A2633,"-",MONTH(E2633))</f>
        <v>E346 PRD Other, Frederickson-7</v>
      </c>
      <c r="C2633" s="3" t="s">
        <v>9</v>
      </c>
      <c r="D2633" s="3"/>
      <c r="E2633" s="256">
        <v>43676</v>
      </c>
      <c r="F2633" s="61">
        <v>156087.78</v>
      </c>
      <c r="G2633" s="300">
        <v>2.6999999999999997E-3</v>
      </c>
      <c r="H2633" s="62">
        <v>35.119999999999997</v>
      </c>
      <c r="I2633" s="276">
        <f t="shared" ref="I2633:I2644" si="877">VLOOKUP(CONCATENATE(A2633,"-6"),$B$8:$F$2996,5,FALSE)</f>
        <v>156087.78</v>
      </c>
      <c r="J2633" s="300">
        <v>2.6999999999999997E-3</v>
      </c>
      <c r="K2633" s="59">
        <f t="shared" ref="K2633:K2644" si="878">I2633*J2633/12</f>
        <v>35.119750499999995</v>
      </c>
      <c r="L2633" s="62">
        <f t="shared" si="861"/>
        <v>0</v>
      </c>
      <c r="M2633" t="s">
        <v>10</v>
      </c>
      <c r="O2633" s="3" t="str">
        <f t="shared" ref="O2633:O2644" si="879">LEFT(A2633,4)</f>
        <v>E346</v>
      </c>
      <c r="P2633" s="4"/>
      <c r="Q2633" s="245">
        <f t="shared" si="863"/>
        <v>0</v>
      </c>
      <c r="S2633" s="243"/>
      <c r="T2633" s="243"/>
      <c r="V2633" s="243"/>
      <c r="W2633" s="243"/>
      <c r="Y2633" s="243"/>
    </row>
    <row r="2634" spans="1:25" outlineLevel="2" x14ac:dyDescent="0.25">
      <c r="A2634" s="3" t="s">
        <v>402</v>
      </c>
      <c r="B2634" s="3" t="str">
        <f t="shared" si="876"/>
        <v>E346 PRD Other, Frederickson-8</v>
      </c>
      <c r="C2634" s="3" t="s">
        <v>9</v>
      </c>
      <c r="D2634" s="3"/>
      <c r="E2634" s="256">
        <v>43708</v>
      </c>
      <c r="F2634" s="61">
        <v>156087.78</v>
      </c>
      <c r="G2634" s="300">
        <v>2.6999999999999997E-3</v>
      </c>
      <c r="H2634" s="62">
        <v>35.119999999999997</v>
      </c>
      <c r="I2634" s="276">
        <f t="shared" si="877"/>
        <v>156087.78</v>
      </c>
      <c r="J2634" s="300">
        <v>2.6999999999999997E-3</v>
      </c>
      <c r="K2634" s="61">
        <f t="shared" si="878"/>
        <v>35.119750499999995</v>
      </c>
      <c r="L2634" s="62">
        <f t="shared" si="861"/>
        <v>0</v>
      </c>
      <c r="M2634" t="s">
        <v>10</v>
      </c>
      <c r="O2634" s="3" t="str">
        <f t="shared" si="879"/>
        <v>E346</v>
      </c>
      <c r="P2634" s="4"/>
      <c r="Q2634" s="245">
        <f t="shared" si="863"/>
        <v>0</v>
      </c>
      <c r="S2634" s="243"/>
      <c r="T2634" s="243"/>
      <c r="V2634" s="243"/>
      <c r="W2634" s="243"/>
      <c r="Y2634" s="243"/>
    </row>
    <row r="2635" spans="1:25" outlineLevel="2" x14ac:dyDescent="0.25">
      <c r="A2635" s="3" t="s">
        <v>402</v>
      </c>
      <c r="B2635" s="3" t="str">
        <f t="shared" si="876"/>
        <v>E346 PRD Other, Frederickson-9</v>
      </c>
      <c r="C2635" s="3" t="s">
        <v>9</v>
      </c>
      <c r="D2635" s="3"/>
      <c r="E2635" s="256">
        <v>43738</v>
      </c>
      <c r="F2635" s="61">
        <v>156087.78</v>
      </c>
      <c r="G2635" s="300">
        <v>2.6999999999999997E-3</v>
      </c>
      <c r="H2635" s="62">
        <v>35.119999999999997</v>
      </c>
      <c r="I2635" s="276">
        <f t="shared" si="877"/>
        <v>156087.78</v>
      </c>
      <c r="J2635" s="300">
        <v>2.6999999999999997E-3</v>
      </c>
      <c r="K2635" s="61">
        <f t="shared" si="878"/>
        <v>35.119750499999995</v>
      </c>
      <c r="L2635" s="62">
        <f t="shared" si="861"/>
        <v>0</v>
      </c>
      <c r="M2635" t="s">
        <v>10</v>
      </c>
      <c r="O2635" s="3" t="str">
        <f t="shared" si="879"/>
        <v>E346</v>
      </c>
      <c r="P2635" s="4"/>
      <c r="Q2635" s="245">
        <f t="shared" si="863"/>
        <v>0</v>
      </c>
      <c r="S2635" s="243"/>
      <c r="T2635" s="243"/>
      <c r="V2635" s="243"/>
      <c r="W2635" s="243"/>
      <c r="Y2635" s="243"/>
    </row>
    <row r="2636" spans="1:25" outlineLevel="2" x14ac:dyDescent="0.25">
      <c r="A2636" s="3" t="s">
        <v>402</v>
      </c>
      <c r="B2636" s="3" t="str">
        <f t="shared" si="876"/>
        <v>E346 PRD Other, Frederickson-10</v>
      </c>
      <c r="C2636" s="3" t="s">
        <v>9</v>
      </c>
      <c r="D2636" s="3"/>
      <c r="E2636" s="256">
        <v>43769</v>
      </c>
      <c r="F2636" s="61">
        <v>156087.78</v>
      </c>
      <c r="G2636" s="300">
        <v>2.6999999999999997E-3</v>
      </c>
      <c r="H2636" s="62">
        <v>35.119999999999997</v>
      </c>
      <c r="I2636" s="276">
        <f t="shared" si="877"/>
        <v>156087.78</v>
      </c>
      <c r="J2636" s="300">
        <v>2.6999999999999997E-3</v>
      </c>
      <c r="K2636" s="61">
        <f t="shared" si="878"/>
        <v>35.119750499999995</v>
      </c>
      <c r="L2636" s="62">
        <f t="shared" si="861"/>
        <v>0</v>
      </c>
      <c r="M2636" t="s">
        <v>10</v>
      </c>
      <c r="O2636" s="3" t="str">
        <f t="shared" si="879"/>
        <v>E346</v>
      </c>
      <c r="P2636" s="4"/>
      <c r="Q2636" s="245">
        <f t="shared" si="863"/>
        <v>0</v>
      </c>
      <c r="S2636" s="243"/>
      <c r="T2636" s="243"/>
      <c r="V2636" s="243"/>
      <c r="W2636" s="243"/>
      <c r="Y2636" s="243"/>
    </row>
    <row r="2637" spans="1:25" outlineLevel="2" x14ac:dyDescent="0.25">
      <c r="A2637" s="3" t="s">
        <v>402</v>
      </c>
      <c r="B2637" s="3" t="str">
        <f t="shared" si="876"/>
        <v>E346 PRD Other, Frederickson-11</v>
      </c>
      <c r="C2637" s="3" t="s">
        <v>9</v>
      </c>
      <c r="D2637" s="3"/>
      <c r="E2637" s="256">
        <v>43799</v>
      </c>
      <c r="F2637" s="61">
        <v>156087.78</v>
      </c>
      <c r="G2637" s="300">
        <v>2.6999999999999997E-3</v>
      </c>
      <c r="H2637" s="62">
        <v>35.119999999999997</v>
      </c>
      <c r="I2637" s="276">
        <f t="shared" si="877"/>
        <v>156087.78</v>
      </c>
      <c r="J2637" s="300">
        <v>2.6999999999999997E-3</v>
      </c>
      <c r="K2637" s="61">
        <f t="shared" si="878"/>
        <v>35.119750499999995</v>
      </c>
      <c r="L2637" s="62">
        <f t="shared" si="861"/>
        <v>0</v>
      </c>
      <c r="M2637" t="s">
        <v>10</v>
      </c>
      <c r="O2637" s="3" t="str">
        <f t="shared" si="879"/>
        <v>E346</v>
      </c>
      <c r="P2637" s="4"/>
      <c r="Q2637" s="245">
        <f t="shared" si="863"/>
        <v>0</v>
      </c>
      <c r="S2637" s="243"/>
      <c r="T2637" s="243"/>
      <c r="V2637" s="243"/>
      <c r="W2637" s="243"/>
      <c r="Y2637" s="243"/>
    </row>
    <row r="2638" spans="1:25" outlineLevel="2" x14ac:dyDescent="0.25">
      <c r="A2638" s="3" t="s">
        <v>402</v>
      </c>
      <c r="B2638" s="3" t="str">
        <f t="shared" si="876"/>
        <v>E346 PRD Other, Frederickson-12</v>
      </c>
      <c r="C2638" s="3" t="s">
        <v>9</v>
      </c>
      <c r="D2638" s="3"/>
      <c r="E2638" s="256">
        <v>43830</v>
      </c>
      <c r="F2638" s="61">
        <v>156087.78</v>
      </c>
      <c r="G2638" s="300">
        <v>2.6999999999999997E-3</v>
      </c>
      <c r="H2638" s="62">
        <v>35.119999999999997</v>
      </c>
      <c r="I2638" s="276">
        <f t="shared" si="877"/>
        <v>156087.78</v>
      </c>
      <c r="J2638" s="300">
        <v>2.6999999999999997E-3</v>
      </c>
      <c r="K2638" s="61">
        <f t="shared" si="878"/>
        <v>35.119750499999995</v>
      </c>
      <c r="L2638" s="62">
        <f t="shared" si="861"/>
        <v>0</v>
      </c>
      <c r="M2638" t="s">
        <v>10</v>
      </c>
      <c r="O2638" s="3" t="str">
        <f t="shared" si="879"/>
        <v>E346</v>
      </c>
      <c r="P2638" s="4"/>
      <c r="Q2638" s="245">
        <f t="shared" si="863"/>
        <v>0</v>
      </c>
      <c r="S2638" s="243"/>
      <c r="T2638" s="243"/>
      <c r="V2638" s="243"/>
      <c r="W2638" s="243"/>
      <c r="Y2638" s="243"/>
    </row>
    <row r="2639" spans="1:25" outlineLevel="2" x14ac:dyDescent="0.25">
      <c r="A2639" s="3" t="s">
        <v>402</v>
      </c>
      <c r="B2639" s="3" t="str">
        <f t="shared" si="876"/>
        <v>E346 PRD Other, Frederickson-1</v>
      </c>
      <c r="C2639" s="3" t="s">
        <v>9</v>
      </c>
      <c r="D2639" s="3"/>
      <c r="E2639" s="256">
        <v>43861</v>
      </c>
      <c r="F2639" s="61">
        <v>156087.78</v>
      </c>
      <c r="G2639" s="300">
        <v>2.6999999999999997E-3</v>
      </c>
      <c r="H2639" s="62">
        <v>35.119999999999997</v>
      </c>
      <c r="I2639" s="276">
        <f t="shared" si="877"/>
        <v>156087.78</v>
      </c>
      <c r="J2639" s="300">
        <v>2.6999999999999997E-3</v>
      </c>
      <c r="K2639" s="61">
        <f t="shared" si="878"/>
        <v>35.119750499999995</v>
      </c>
      <c r="L2639" s="62">
        <f t="shared" si="861"/>
        <v>0</v>
      </c>
      <c r="M2639" t="s">
        <v>10</v>
      </c>
      <c r="O2639" s="3" t="str">
        <f t="shared" si="879"/>
        <v>E346</v>
      </c>
      <c r="P2639" s="4"/>
      <c r="Q2639" s="245">
        <f t="shared" si="863"/>
        <v>0</v>
      </c>
      <c r="S2639" s="243"/>
      <c r="T2639" s="243"/>
      <c r="V2639" s="243"/>
      <c r="W2639" s="243"/>
      <c r="Y2639" s="243"/>
    </row>
    <row r="2640" spans="1:25" outlineLevel="2" x14ac:dyDescent="0.25">
      <c r="A2640" s="3" t="s">
        <v>402</v>
      </c>
      <c r="B2640" s="3" t="str">
        <f t="shared" si="876"/>
        <v>E346 PRD Other, Frederickson-2</v>
      </c>
      <c r="C2640" s="3" t="s">
        <v>9</v>
      </c>
      <c r="D2640" s="3"/>
      <c r="E2640" s="256">
        <v>43889</v>
      </c>
      <c r="F2640" s="61">
        <v>156087.78</v>
      </c>
      <c r="G2640" s="300">
        <v>2.6999999999999997E-3</v>
      </c>
      <c r="H2640" s="62">
        <v>35.119999999999997</v>
      </c>
      <c r="I2640" s="276">
        <f t="shared" si="877"/>
        <v>156087.78</v>
      </c>
      <c r="J2640" s="300">
        <v>2.6999999999999997E-3</v>
      </c>
      <c r="K2640" s="61">
        <f t="shared" si="878"/>
        <v>35.119750499999995</v>
      </c>
      <c r="L2640" s="62">
        <f t="shared" si="861"/>
        <v>0</v>
      </c>
      <c r="M2640" t="s">
        <v>10</v>
      </c>
      <c r="O2640" s="3" t="str">
        <f t="shared" si="879"/>
        <v>E346</v>
      </c>
      <c r="P2640" s="4"/>
      <c r="Q2640" s="245">
        <f t="shared" si="863"/>
        <v>0</v>
      </c>
      <c r="S2640" s="243"/>
      <c r="T2640" s="243"/>
      <c r="V2640" s="243"/>
      <c r="W2640" s="243"/>
      <c r="Y2640" s="243"/>
    </row>
    <row r="2641" spans="1:25" outlineLevel="2" x14ac:dyDescent="0.25">
      <c r="A2641" s="3" t="s">
        <v>402</v>
      </c>
      <c r="B2641" s="3" t="str">
        <f t="shared" si="876"/>
        <v>E346 PRD Other, Frederickson-3</v>
      </c>
      <c r="C2641" s="3" t="s">
        <v>9</v>
      </c>
      <c r="D2641" s="3"/>
      <c r="E2641" s="256">
        <v>43921</v>
      </c>
      <c r="F2641" s="61">
        <v>156087.78</v>
      </c>
      <c r="G2641" s="300">
        <v>2.6999999999999997E-3</v>
      </c>
      <c r="H2641" s="62">
        <v>35.119999999999997</v>
      </c>
      <c r="I2641" s="276">
        <f t="shared" si="877"/>
        <v>156087.78</v>
      </c>
      <c r="J2641" s="300">
        <v>2.6999999999999997E-3</v>
      </c>
      <c r="K2641" s="61">
        <f t="shared" si="878"/>
        <v>35.119750499999995</v>
      </c>
      <c r="L2641" s="62">
        <f t="shared" si="861"/>
        <v>0</v>
      </c>
      <c r="M2641" t="s">
        <v>10</v>
      </c>
      <c r="O2641" s="3" t="str">
        <f t="shared" si="879"/>
        <v>E346</v>
      </c>
      <c r="P2641" s="4"/>
      <c r="Q2641" s="245">
        <f t="shared" si="863"/>
        <v>0</v>
      </c>
      <c r="S2641" s="243"/>
      <c r="T2641" s="243"/>
      <c r="V2641" s="243"/>
      <c r="W2641" s="243"/>
      <c r="Y2641" s="243"/>
    </row>
    <row r="2642" spans="1:25" outlineLevel="2" x14ac:dyDescent="0.25">
      <c r="A2642" s="3" t="s">
        <v>402</v>
      </c>
      <c r="B2642" s="3" t="str">
        <f t="shared" si="876"/>
        <v>E346 PRD Other, Frederickson-4</v>
      </c>
      <c r="C2642" s="3" t="s">
        <v>9</v>
      </c>
      <c r="D2642" s="3"/>
      <c r="E2642" s="256">
        <v>43951</v>
      </c>
      <c r="F2642" s="61">
        <v>156087.78</v>
      </c>
      <c r="G2642" s="300">
        <v>2.6999999999999997E-3</v>
      </c>
      <c r="H2642" s="62">
        <v>35.119999999999997</v>
      </c>
      <c r="I2642" s="276">
        <f t="shared" si="877"/>
        <v>156087.78</v>
      </c>
      <c r="J2642" s="300">
        <v>2.6999999999999997E-3</v>
      </c>
      <c r="K2642" s="61">
        <f t="shared" si="878"/>
        <v>35.119750499999995</v>
      </c>
      <c r="L2642" s="62">
        <f t="shared" si="861"/>
        <v>0</v>
      </c>
      <c r="M2642" t="s">
        <v>10</v>
      </c>
      <c r="O2642" s="3" t="str">
        <f t="shared" si="879"/>
        <v>E346</v>
      </c>
      <c r="P2642" s="4"/>
      <c r="Q2642" s="245">
        <f t="shared" si="863"/>
        <v>0</v>
      </c>
      <c r="S2642" s="243"/>
      <c r="T2642" s="243"/>
      <c r="V2642" s="243"/>
      <c r="W2642" s="243"/>
      <c r="Y2642" s="243"/>
    </row>
    <row r="2643" spans="1:25" outlineLevel="2" x14ac:dyDescent="0.25">
      <c r="A2643" s="3" t="s">
        <v>402</v>
      </c>
      <c r="B2643" s="3" t="str">
        <f t="shared" si="876"/>
        <v>E346 PRD Other, Frederickson-5</v>
      </c>
      <c r="C2643" s="3" t="s">
        <v>9</v>
      </c>
      <c r="D2643" s="3"/>
      <c r="E2643" s="256">
        <v>43982</v>
      </c>
      <c r="F2643" s="61">
        <v>156087.78</v>
      </c>
      <c r="G2643" s="300">
        <v>2.6999999999999997E-3</v>
      </c>
      <c r="H2643" s="62">
        <v>35.119999999999997</v>
      </c>
      <c r="I2643" s="276">
        <f t="shared" si="877"/>
        <v>156087.78</v>
      </c>
      <c r="J2643" s="300">
        <v>2.6999999999999997E-3</v>
      </c>
      <c r="K2643" s="61">
        <f t="shared" si="878"/>
        <v>35.119750499999995</v>
      </c>
      <c r="L2643" s="62">
        <f t="shared" si="861"/>
        <v>0</v>
      </c>
      <c r="M2643" t="s">
        <v>10</v>
      </c>
      <c r="O2643" s="3" t="str">
        <f t="shared" si="879"/>
        <v>E346</v>
      </c>
      <c r="P2643" s="4"/>
      <c r="Q2643" s="245">
        <f t="shared" si="863"/>
        <v>0</v>
      </c>
      <c r="S2643" s="243"/>
      <c r="T2643" s="243"/>
      <c r="V2643" s="243"/>
      <c r="W2643" s="243"/>
      <c r="Y2643" s="243"/>
    </row>
    <row r="2644" spans="1:25" outlineLevel="2" x14ac:dyDescent="0.25">
      <c r="A2644" s="3" t="s">
        <v>402</v>
      </c>
      <c r="B2644" s="3" t="str">
        <f t="shared" si="876"/>
        <v>E346 PRD Other, Frederickson-6</v>
      </c>
      <c r="C2644" s="3" t="s">
        <v>9</v>
      </c>
      <c r="D2644" s="3"/>
      <c r="E2644" s="256">
        <v>44012</v>
      </c>
      <c r="F2644" s="61">
        <v>156087.78</v>
      </c>
      <c r="G2644" s="300">
        <v>2.6999999999999997E-3</v>
      </c>
      <c r="H2644" s="62">
        <v>35.119999999999997</v>
      </c>
      <c r="I2644" s="276">
        <f t="shared" si="877"/>
        <v>156087.78</v>
      </c>
      <c r="J2644" s="300">
        <v>2.6999999999999997E-3</v>
      </c>
      <c r="K2644" s="61">
        <f t="shared" si="878"/>
        <v>35.119750499999995</v>
      </c>
      <c r="L2644" s="62">
        <f t="shared" ref="L2644:L2707" si="880">ROUND(K2644-H2644,2)</f>
        <v>0</v>
      </c>
      <c r="M2644" t="s">
        <v>10</v>
      </c>
      <c r="O2644" s="3" t="str">
        <f t="shared" si="879"/>
        <v>E346</v>
      </c>
      <c r="P2644" s="4"/>
      <c r="Q2644" s="245">
        <f t="shared" si="863"/>
        <v>156087.78</v>
      </c>
      <c r="S2644" s="243">
        <f>AVERAGE(F2633:F2644)-F2644</f>
        <v>0</v>
      </c>
      <c r="T2644" s="243">
        <f>AVERAGE(I2633:I2644)-I2644</f>
        <v>0</v>
      </c>
      <c r="V2644" s="243"/>
      <c r="W2644" s="243"/>
      <c r="Y2644" s="243"/>
    </row>
    <row r="2645" spans="1:25" ht="15.75" outlineLevel="1" thickBot="1" x14ac:dyDescent="0.3">
      <c r="A2645" s="5" t="s">
        <v>403</v>
      </c>
      <c r="C2645" s="14" t="s">
        <v>264</v>
      </c>
      <c r="E2645" s="255" t="s">
        <v>5</v>
      </c>
      <c r="F2645" s="8"/>
      <c r="G2645" s="299"/>
      <c r="H2645" s="264">
        <f>SUBTOTAL(9,H2633:H2644)</f>
        <v>421.44</v>
      </c>
      <c r="I2645" s="275"/>
      <c r="J2645" s="299"/>
      <c r="K2645" s="25">
        <f>SUBTOTAL(9,K2633:K2644)</f>
        <v>421.43700600000005</v>
      </c>
      <c r="L2645" s="264">
        <f>SUBTOTAL(9,L2633:L2644)</f>
        <v>0</v>
      </c>
      <c r="O2645" s="3" t="str">
        <f>LEFT(A2645,5)</f>
        <v xml:space="preserve">E346 </v>
      </c>
      <c r="P2645" s="4">
        <f>-L2645</f>
        <v>0</v>
      </c>
      <c r="Q2645" s="245">
        <f t="shared" si="863"/>
        <v>0</v>
      </c>
      <c r="S2645" s="243"/>
    </row>
    <row r="2646" spans="1:25" ht="15.75" outlineLevel="2" thickTop="1" x14ac:dyDescent="0.25">
      <c r="A2646" s="3" t="s">
        <v>404</v>
      </c>
      <c r="B2646" s="3" t="str">
        <f t="shared" ref="B2646:B2657" si="881">CONCATENATE(A2646,"-",MONTH(E2646))</f>
        <v>E346 PRD Other, Fredonia-7</v>
      </c>
      <c r="C2646" s="3" t="s">
        <v>9</v>
      </c>
      <c r="D2646" s="3"/>
      <c r="E2646" s="256">
        <v>43676</v>
      </c>
      <c r="F2646" s="61">
        <v>186110.79</v>
      </c>
      <c r="G2646" s="300">
        <v>2.23E-2</v>
      </c>
      <c r="H2646" s="62">
        <v>345.86</v>
      </c>
      <c r="I2646" s="276">
        <f t="shared" ref="I2646:I2657" si="882">VLOOKUP(CONCATENATE(A2646,"-6"),$B$8:$F$2996,5,FALSE)</f>
        <v>186110.79</v>
      </c>
      <c r="J2646" s="300">
        <v>2.23E-2</v>
      </c>
      <c r="K2646" s="59">
        <f t="shared" ref="K2646:K2657" si="883">I2646*J2646/12</f>
        <v>345.85588475000003</v>
      </c>
      <c r="L2646" s="62">
        <f t="shared" si="880"/>
        <v>0</v>
      </c>
      <c r="M2646" t="s">
        <v>10</v>
      </c>
      <c r="O2646" s="3" t="str">
        <f t="shared" ref="O2646:O2657" si="884">LEFT(A2646,4)</f>
        <v>E346</v>
      </c>
      <c r="P2646" s="4"/>
      <c r="Q2646" s="245">
        <f t="shared" si="863"/>
        <v>0</v>
      </c>
      <c r="S2646" s="243"/>
      <c r="T2646" s="243"/>
      <c r="V2646" s="243"/>
      <c r="W2646" s="243"/>
      <c r="Y2646" s="243"/>
    </row>
    <row r="2647" spans="1:25" outlineLevel="2" x14ac:dyDescent="0.25">
      <c r="A2647" s="3" t="s">
        <v>404</v>
      </c>
      <c r="B2647" s="3" t="str">
        <f t="shared" si="881"/>
        <v>E346 PRD Other, Fredonia-8</v>
      </c>
      <c r="C2647" s="3" t="s">
        <v>9</v>
      </c>
      <c r="D2647" s="3"/>
      <c r="E2647" s="256">
        <v>43708</v>
      </c>
      <c r="F2647" s="61">
        <v>186110.79</v>
      </c>
      <c r="G2647" s="300">
        <v>2.23E-2</v>
      </c>
      <c r="H2647" s="62">
        <v>345.86</v>
      </c>
      <c r="I2647" s="276">
        <f t="shared" si="882"/>
        <v>186110.79</v>
      </c>
      <c r="J2647" s="300">
        <v>2.23E-2</v>
      </c>
      <c r="K2647" s="61">
        <f t="shared" si="883"/>
        <v>345.85588475000003</v>
      </c>
      <c r="L2647" s="62">
        <f t="shared" si="880"/>
        <v>0</v>
      </c>
      <c r="M2647" t="s">
        <v>10</v>
      </c>
      <c r="O2647" s="3" t="str">
        <f t="shared" si="884"/>
        <v>E346</v>
      </c>
      <c r="P2647" s="4"/>
      <c r="Q2647" s="245">
        <f t="shared" si="863"/>
        <v>0</v>
      </c>
      <c r="S2647" s="243"/>
      <c r="T2647" s="243"/>
      <c r="V2647" s="243"/>
      <c r="W2647" s="243"/>
      <c r="Y2647" s="243"/>
    </row>
    <row r="2648" spans="1:25" outlineLevel="2" x14ac:dyDescent="0.25">
      <c r="A2648" s="3" t="s">
        <v>404</v>
      </c>
      <c r="B2648" s="3" t="str">
        <f t="shared" si="881"/>
        <v>E346 PRD Other, Fredonia-9</v>
      </c>
      <c r="C2648" s="3" t="s">
        <v>9</v>
      </c>
      <c r="D2648" s="3"/>
      <c r="E2648" s="256">
        <v>43738</v>
      </c>
      <c r="F2648" s="61">
        <v>186110.79</v>
      </c>
      <c r="G2648" s="300">
        <v>2.23E-2</v>
      </c>
      <c r="H2648" s="62">
        <v>345.86</v>
      </c>
      <c r="I2648" s="276">
        <f t="shared" si="882"/>
        <v>186110.79</v>
      </c>
      <c r="J2648" s="300">
        <v>2.23E-2</v>
      </c>
      <c r="K2648" s="61">
        <f t="shared" si="883"/>
        <v>345.85588475000003</v>
      </c>
      <c r="L2648" s="62">
        <f t="shared" si="880"/>
        <v>0</v>
      </c>
      <c r="M2648" t="s">
        <v>10</v>
      </c>
      <c r="O2648" s="3" t="str">
        <f t="shared" si="884"/>
        <v>E346</v>
      </c>
      <c r="P2648" s="4"/>
      <c r="Q2648" s="245">
        <f t="shared" si="863"/>
        <v>0</v>
      </c>
      <c r="S2648" s="243"/>
      <c r="T2648" s="243"/>
      <c r="V2648" s="243"/>
      <c r="W2648" s="243"/>
      <c r="Y2648" s="243"/>
    </row>
    <row r="2649" spans="1:25" outlineLevel="2" x14ac:dyDescent="0.25">
      <c r="A2649" s="3" t="s">
        <v>404</v>
      </c>
      <c r="B2649" s="3" t="str">
        <f t="shared" si="881"/>
        <v>E346 PRD Other, Fredonia-10</v>
      </c>
      <c r="C2649" s="3" t="s">
        <v>9</v>
      </c>
      <c r="D2649" s="3"/>
      <c r="E2649" s="256">
        <v>43769</v>
      </c>
      <c r="F2649" s="61">
        <v>186110.79</v>
      </c>
      <c r="G2649" s="300">
        <v>2.23E-2</v>
      </c>
      <c r="H2649" s="62">
        <v>345.86</v>
      </c>
      <c r="I2649" s="276">
        <f t="shared" si="882"/>
        <v>186110.79</v>
      </c>
      <c r="J2649" s="300">
        <v>2.23E-2</v>
      </c>
      <c r="K2649" s="61">
        <f t="shared" si="883"/>
        <v>345.85588475000003</v>
      </c>
      <c r="L2649" s="62">
        <f t="shared" si="880"/>
        <v>0</v>
      </c>
      <c r="M2649" t="s">
        <v>10</v>
      </c>
      <c r="O2649" s="3" t="str">
        <f t="shared" si="884"/>
        <v>E346</v>
      </c>
      <c r="P2649" s="4"/>
      <c r="Q2649" s="245">
        <f t="shared" si="863"/>
        <v>0</v>
      </c>
      <c r="S2649" s="243"/>
      <c r="T2649" s="243"/>
      <c r="V2649" s="243"/>
      <c r="W2649" s="243"/>
      <c r="Y2649" s="243"/>
    </row>
    <row r="2650" spans="1:25" outlineLevel="2" x14ac:dyDescent="0.25">
      <c r="A2650" s="3" t="s">
        <v>404</v>
      </c>
      <c r="B2650" s="3" t="str">
        <f t="shared" si="881"/>
        <v>E346 PRD Other, Fredonia-11</v>
      </c>
      <c r="C2650" s="3" t="s">
        <v>9</v>
      </c>
      <c r="D2650" s="3"/>
      <c r="E2650" s="256">
        <v>43799</v>
      </c>
      <c r="F2650" s="61">
        <v>186110.79</v>
      </c>
      <c r="G2650" s="300">
        <v>2.23E-2</v>
      </c>
      <c r="H2650" s="62">
        <v>345.86</v>
      </c>
      <c r="I2650" s="276">
        <f t="shared" si="882"/>
        <v>186110.79</v>
      </c>
      <c r="J2650" s="300">
        <v>2.23E-2</v>
      </c>
      <c r="K2650" s="61">
        <f t="shared" si="883"/>
        <v>345.85588475000003</v>
      </c>
      <c r="L2650" s="62">
        <f t="shared" si="880"/>
        <v>0</v>
      </c>
      <c r="M2650" t="s">
        <v>10</v>
      </c>
      <c r="O2650" s="3" t="str">
        <f t="shared" si="884"/>
        <v>E346</v>
      </c>
      <c r="P2650" s="4"/>
      <c r="Q2650" s="245">
        <f t="shared" si="863"/>
        <v>0</v>
      </c>
      <c r="S2650" s="243"/>
      <c r="T2650" s="243"/>
      <c r="V2650" s="243"/>
      <c r="W2650" s="243"/>
      <c r="Y2650" s="243"/>
    </row>
    <row r="2651" spans="1:25" outlineLevel="2" x14ac:dyDescent="0.25">
      <c r="A2651" s="3" t="s">
        <v>404</v>
      </c>
      <c r="B2651" s="3" t="str">
        <f t="shared" si="881"/>
        <v>E346 PRD Other, Fredonia-12</v>
      </c>
      <c r="C2651" s="3" t="s">
        <v>9</v>
      </c>
      <c r="D2651" s="3"/>
      <c r="E2651" s="256">
        <v>43830</v>
      </c>
      <c r="F2651" s="61">
        <v>186110.79</v>
      </c>
      <c r="G2651" s="300">
        <v>2.23E-2</v>
      </c>
      <c r="H2651" s="62">
        <v>345.86</v>
      </c>
      <c r="I2651" s="276">
        <f t="shared" si="882"/>
        <v>186110.79</v>
      </c>
      <c r="J2651" s="300">
        <v>2.23E-2</v>
      </c>
      <c r="K2651" s="61">
        <f t="shared" si="883"/>
        <v>345.85588475000003</v>
      </c>
      <c r="L2651" s="62">
        <f t="shared" si="880"/>
        <v>0</v>
      </c>
      <c r="M2651" t="s">
        <v>10</v>
      </c>
      <c r="O2651" s="3" t="str">
        <f t="shared" si="884"/>
        <v>E346</v>
      </c>
      <c r="P2651" s="4"/>
      <c r="Q2651" s="245">
        <f t="shared" si="863"/>
        <v>0</v>
      </c>
      <c r="S2651" s="243"/>
      <c r="T2651" s="243"/>
      <c r="V2651" s="243"/>
      <c r="W2651" s="243"/>
      <c r="Y2651" s="243"/>
    </row>
    <row r="2652" spans="1:25" outlineLevel="2" x14ac:dyDescent="0.25">
      <c r="A2652" s="3" t="s">
        <v>404</v>
      </c>
      <c r="B2652" s="3" t="str">
        <f t="shared" si="881"/>
        <v>E346 PRD Other, Fredonia-1</v>
      </c>
      <c r="C2652" s="3" t="s">
        <v>9</v>
      </c>
      <c r="D2652" s="3"/>
      <c r="E2652" s="256">
        <v>43861</v>
      </c>
      <c r="F2652" s="61">
        <v>186110.79</v>
      </c>
      <c r="G2652" s="300">
        <v>2.23E-2</v>
      </c>
      <c r="H2652" s="62">
        <v>345.86</v>
      </c>
      <c r="I2652" s="276">
        <f t="shared" si="882"/>
        <v>186110.79</v>
      </c>
      <c r="J2652" s="300">
        <v>2.23E-2</v>
      </c>
      <c r="K2652" s="61">
        <f t="shared" si="883"/>
        <v>345.85588475000003</v>
      </c>
      <c r="L2652" s="62">
        <f t="shared" si="880"/>
        <v>0</v>
      </c>
      <c r="M2652" t="s">
        <v>10</v>
      </c>
      <c r="O2652" s="3" t="str">
        <f t="shared" si="884"/>
        <v>E346</v>
      </c>
      <c r="P2652" s="4"/>
      <c r="Q2652" s="245">
        <f t="shared" si="863"/>
        <v>0</v>
      </c>
      <c r="S2652" s="243"/>
      <c r="T2652" s="243"/>
      <c r="V2652" s="243"/>
      <c r="W2652" s="243"/>
      <c r="Y2652" s="243"/>
    </row>
    <row r="2653" spans="1:25" outlineLevel="2" x14ac:dyDescent="0.25">
      <c r="A2653" s="3" t="s">
        <v>404</v>
      </c>
      <c r="B2653" s="3" t="str">
        <f t="shared" si="881"/>
        <v>E346 PRD Other, Fredonia-2</v>
      </c>
      <c r="C2653" s="3" t="s">
        <v>9</v>
      </c>
      <c r="D2653" s="3"/>
      <c r="E2653" s="256">
        <v>43889</v>
      </c>
      <c r="F2653" s="61">
        <v>186110.79</v>
      </c>
      <c r="G2653" s="300">
        <v>2.23E-2</v>
      </c>
      <c r="H2653" s="62">
        <v>345.86</v>
      </c>
      <c r="I2653" s="276">
        <f t="shared" si="882"/>
        <v>186110.79</v>
      </c>
      <c r="J2653" s="300">
        <v>2.23E-2</v>
      </c>
      <c r="K2653" s="61">
        <f t="shared" si="883"/>
        <v>345.85588475000003</v>
      </c>
      <c r="L2653" s="62">
        <f t="shared" si="880"/>
        <v>0</v>
      </c>
      <c r="M2653" t="s">
        <v>10</v>
      </c>
      <c r="O2653" s="3" t="str">
        <f t="shared" si="884"/>
        <v>E346</v>
      </c>
      <c r="P2653" s="4"/>
      <c r="Q2653" s="245">
        <f t="shared" si="863"/>
        <v>0</v>
      </c>
      <c r="S2653" s="243"/>
      <c r="T2653" s="243"/>
      <c r="V2653" s="243"/>
      <c r="W2653" s="243"/>
      <c r="Y2653" s="243"/>
    </row>
    <row r="2654" spans="1:25" outlineLevel="2" x14ac:dyDescent="0.25">
      <c r="A2654" s="3" t="s">
        <v>404</v>
      </c>
      <c r="B2654" s="3" t="str">
        <f t="shared" si="881"/>
        <v>E346 PRD Other, Fredonia-3</v>
      </c>
      <c r="C2654" s="3" t="s">
        <v>9</v>
      </c>
      <c r="D2654" s="3"/>
      <c r="E2654" s="256">
        <v>43921</v>
      </c>
      <c r="F2654" s="61">
        <v>186110.79</v>
      </c>
      <c r="G2654" s="300">
        <v>2.23E-2</v>
      </c>
      <c r="H2654" s="62">
        <v>345.86</v>
      </c>
      <c r="I2654" s="276">
        <f t="shared" si="882"/>
        <v>186110.79</v>
      </c>
      <c r="J2654" s="300">
        <v>2.23E-2</v>
      </c>
      <c r="K2654" s="61">
        <f t="shared" si="883"/>
        <v>345.85588475000003</v>
      </c>
      <c r="L2654" s="62">
        <f t="shared" si="880"/>
        <v>0</v>
      </c>
      <c r="M2654" t="s">
        <v>10</v>
      </c>
      <c r="O2654" s="3" t="str">
        <f t="shared" si="884"/>
        <v>E346</v>
      </c>
      <c r="P2654" s="4"/>
      <c r="Q2654" s="245">
        <f t="shared" si="863"/>
        <v>0</v>
      </c>
      <c r="S2654" s="243"/>
      <c r="T2654" s="243"/>
      <c r="V2654" s="243"/>
      <c r="W2654" s="243"/>
      <c r="Y2654" s="243"/>
    </row>
    <row r="2655" spans="1:25" outlineLevel="2" x14ac:dyDescent="0.25">
      <c r="A2655" s="3" t="s">
        <v>404</v>
      </c>
      <c r="B2655" s="3" t="str">
        <f t="shared" si="881"/>
        <v>E346 PRD Other, Fredonia-4</v>
      </c>
      <c r="C2655" s="3" t="s">
        <v>9</v>
      </c>
      <c r="D2655" s="3"/>
      <c r="E2655" s="256">
        <v>43951</v>
      </c>
      <c r="F2655" s="61">
        <v>186110.79</v>
      </c>
      <c r="G2655" s="300">
        <v>2.23E-2</v>
      </c>
      <c r="H2655" s="62">
        <v>345.86</v>
      </c>
      <c r="I2655" s="276">
        <f t="shared" si="882"/>
        <v>186110.79</v>
      </c>
      <c r="J2655" s="300">
        <v>2.23E-2</v>
      </c>
      <c r="K2655" s="61">
        <f t="shared" si="883"/>
        <v>345.85588475000003</v>
      </c>
      <c r="L2655" s="62">
        <f t="shared" si="880"/>
        <v>0</v>
      </c>
      <c r="M2655" t="s">
        <v>10</v>
      </c>
      <c r="O2655" s="3" t="str">
        <f t="shared" si="884"/>
        <v>E346</v>
      </c>
      <c r="P2655" s="4"/>
      <c r="Q2655" s="245">
        <f t="shared" si="863"/>
        <v>0</v>
      </c>
      <c r="S2655" s="243"/>
      <c r="T2655" s="243"/>
      <c r="V2655" s="243"/>
      <c r="W2655" s="243"/>
      <c r="Y2655" s="243"/>
    </row>
    <row r="2656" spans="1:25" outlineLevel="2" x14ac:dyDescent="0.25">
      <c r="A2656" s="3" t="s">
        <v>404</v>
      </c>
      <c r="B2656" s="3" t="str">
        <f t="shared" si="881"/>
        <v>E346 PRD Other, Fredonia-5</v>
      </c>
      <c r="C2656" s="3" t="s">
        <v>9</v>
      </c>
      <c r="D2656" s="3"/>
      <c r="E2656" s="256">
        <v>43982</v>
      </c>
      <c r="F2656" s="61">
        <v>186110.79</v>
      </c>
      <c r="G2656" s="300">
        <v>2.23E-2</v>
      </c>
      <c r="H2656" s="62">
        <v>345.86</v>
      </c>
      <c r="I2656" s="276">
        <f t="shared" si="882"/>
        <v>186110.79</v>
      </c>
      <c r="J2656" s="300">
        <v>2.23E-2</v>
      </c>
      <c r="K2656" s="61">
        <f t="shared" si="883"/>
        <v>345.85588475000003</v>
      </c>
      <c r="L2656" s="62">
        <f t="shared" si="880"/>
        <v>0</v>
      </c>
      <c r="M2656" t="s">
        <v>10</v>
      </c>
      <c r="O2656" s="3" t="str">
        <f t="shared" si="884"/>
        <v>E346</v>
      </c>
      <c r="P2656" s="4"/>
      <c r="Q2656" s="245">
        <f t="shared" ref="Q2656:Q2719" si="885">IF(E2656=DATE(2020,6,30),I2656,0)</f>
        <v>0</v>
      </c>
      <c r="S2656" s="243"/>
      <c r="T2656" s="243"/>
      <c r="V2656" s="243"/>
      <c r="W2656" s="243"/>
      <c r="Y2656" s="243"/>
    </row>
    <row r="2657" spans="1:25" outlineLevel="2" x14ac:dyDescent="0.25">
      <c r="A2657" s="3" t="s">
        <v>404</v>
      </c>
      <c r="B2657" s="3" t="str">
        <f t="shared" si="881"/>
        <v>E346 PRD Other, Fredonia-6</v>
      </c>
      <c r="C2657" s="3" t="s">
        <v>9</v>
      </c>
      <c r="D2657" s="3"/>
      <c r="E2657" s="256">
        <v>44012</v>
      </c>
      <c r="F2657" s="61">
        <v>186110.79</v>
      </c>
      <c r="G2657" s="300">
        <v>2.23E-2</v>
      </c>
      <c r="H2657" s="62">
        <v>345.86</v>
      </c>
      <c r="I2657" s="276">
        <f t="shared" si="882"/>
        <v>186110.79</v>
      </c>
      <c r="J2657" s="300">
        <v>2.23E-2</v>
      </c>
      <c r="K2657" s="61">
        <f t="shared" si="883"/>
        <v>345.85588475000003</v>
      </c>
      <c r="L2657" s="62">
        <f t="shared" si="880"/>
        <v>0</v>
      </c>
      <c r="M2657" t="s">
        <v>10</v>
      </c>
      <c r="O2657" s="3" t="str">
        <f t="shared" si="884"/>
        <v>E346</v>
      </c>
      <c r="P2657" s="4"/>
      <c r="Q2657" s="245">
        <f t="shared" si="885"/>
        <v>186110.79</v>
      </c>
      <c r="S2657" s="243">
        <f>AVERAGE(F2646:F2657)-F2657</f>
        <v>0</v>
      </c>
      <c r="T2657" s="243">
        <f>AVERAGE(I2646:I2657)-I2657</f>
        <v>0</v>
      </c>
      <c r="V2657" s="243"/>
      <c r="W2657" s="243"/>
      <c r="Y2657" s="243"/>
    </row>
    <row r="2658" spans="1:25" ht="15.75" outlineLevel="1" thickBot="1" x14ac:dyDescent="0.3">
      <c r="A2658" s="5" t="s">
        <v>405</v>
      </c>
      <c r="C2658" s="14" t="s">
        <v>264</v>
      </c>
      <c r="E2658" s="255" t="s">
        <v>5</v>
      </c>
      <c r="F2658" s="8"/>
      <c r="G2658" s="299"/>
      <c r="H2658" s="264">
        <f>SUBTOTAL(9,H2646:H2657)</f>
        <v>4150.3200000000006</v>
      </c>
      <c r="I2658" s="275"/>
      <c r="J2658" s="299"/>
      <c r="K2658" s="25">
        <f>SUBTOTAL(9,K2646:K2657)</f>
        <v>4150.2706169999992</v>
      </c>
      <c r="L2658" s="264">
        <f>SUBTOTAL(9,L2646:L2657)</f>
        <v>0</v>
      </c>
      <c r="O2658" s="3" t="str">
        <f>LEFT(A2658,5)</f>
        <v xml:space="preserve">E346 </v>
      </c>
      <c r="P2658" s="4">
        <f>-L2658</f>
        <v>0</v>
      </c>
      <c r="Q2658" s="245">
        <f t="shared" si="885"/>
        <v>0</v>
      </c>
      <c r="S2658" s="243"/>
    </row>
    <row r="2659" spans="1:25" ht="15.75" outlineLevel="2" thickTop="1" x14ac:dyDescent="0.25">
      <c r="A2659" s="3" t="s">
        <v>406</v>
      </c>
      <c r="B2659" s="3" t="str">
        <f t="shared" ref="B2659:B2670" si="886">CONCATENATE(A2659,"-",MONTH(E2659))</f>
        <v>E346 PRD Other, Fredonia 3&amp;4 OP-7</v>
      </c>
      <c r="C2659" s="3" t="s">
        <v>9</v>
      </c>
      <c r="D2659" s="3"/>
      <c r="E2659" s="256">
        <v>43676</v>
      </c>
      <c r="F2659" s="61">
        <v>167226.85</v>
      </c>
      <c r="G2659" s="300">
        <v>2.23E-2</v>
      </c>
      <c r="H2659" s="62">
        <v>310.76</v>
      </c>
      <c r="I2659" s="276">
        <f t="shared" ref="I2659:I2670" si="887">VLOOKUP(CONCATENATE(A2659,"-6"),$B$8:$F$2996,5,FALSE)</f>
        <v>167226.85</v>
      </c>
      <c r="J2659" s="300">
        <v>2.23E-2</v>
      </c>
      <c r="K2659" s="59">
        <f t="shared" ref="K2659:K2670" si="888">I2659*J2659/12</f>
        <v>310.76322958333338</v>
      </c>
      <c r="L2659" s="62">
        <f t="shared" si="880"/>
        <v>0</v>
      </c>
      <c r="M2659" t="s">
        <v>10</v>
      </c>
      <c r="O2659" s="3" t="str">
        <f t="shared" ref="O2659:O2670" si="889">LEFT(A2659,4)</f>
        <v>E346</v>
      </c>
      <c r="P2659" s="4"/>
      <c r="Q2659" s="245">
        <f t="shared" si="885"/>
        <v>0</v>
      </c>
      <c r="S2659" s="243"/>
      <c r="T2659" s="243"/>
      <c r="V2659" s="243"/>
      <c r="W2659" s="243"/>
      <c r="Y2659" s="243"/>
    </row>
    <row r="2660" spans="1:25" outlineLevel="2" x14ac:dyDescent="0.25">
      <c r="A2660" s="3" t="s">
        <v>406</v>
      </c>
      <c r="B2660" s="3" t="str">
        <f t="shared" si="886"/>
        <v>E346 PRD Other, Fredonia 3&amp;4 OP-8</v>
      </c>
      <c r="C2660" s="3" t="s">
        <v>9</v>
      </c>
      <c r="D2660" s="3"/>
      <c r="E2660" s="256">
        <v>43708</v>
      </c>
      <c r="F2660" s="61">
        <v>167226.85</v>
      </c>
      <c r="G2660" s="300">
        <v>2.23E-2</v>
      </c>
      <c r="H2660" s="62">
        <v>310.76</v>
      </c>
      <c r="I2660" s="276">
        <f t="shared" si="887"/>
        <v>167226.85</v>
      </c>
      <c r="J2660" s="300">
        <v>2.23E-2</v>
      </c>
      <c r="K2660" s="61">
        <f t="shared" si="888"/>
        <v>310.76322958333338</v>
      </c>
      <c r="L2660" s="62">
        <f t="shared" si="880"/>
        <v>0</v>
      </c>
      <c r="M2660" t="s">
        <v>10</v>
      </c>
      <c r="O2660" s="3" t="str">
        <f t="shared" si="889"/>
        <v>E346</v>
      </c>
      <c r="P2660" s="4"/>
      <c r="Q2660" s="245">
        <f t="shared" si="885"/>
        <v>0</v>
      </c>
      <c r="S2660" s="243"/>
      <c r="T2660" s="243"/>
      <c r="V2660" s="243"/>
      <c r="W2660" s="243"/>
      <c r="Y2660" s="243"/>
    </row>
    <row r="2661" spans="1:25" outlineLevel="2" x14ac:dyDescent="0.25">
      <c r="A2661" s="3" t="s">
        <v>406</v>
      </c>
      <c r="B2661" s="3" t="str">
        <f t="shared" si="886"/>
        <v>E346 PRD Other, Fredonia 3&amp;4 OP-9</v>
      </c>
      <c r="C2661" s="3" t="s">
        <v>9</v>
      </c>
      <c r="D2661" s="3"/>
      <c r="E2661" s="256">
        <v>43738</v>
      </c>
      <c r="F2661" s="61">
        <v>167226.85</v>
      </c>
      <c r="G2661" s="300">
        <v>2.23E-2</v>
      </c>
      <c r="H2661" s="62">
        <v>310.76</v>
      </c>
      <c r="I2661" s="276">
        <f t="shared" si="887"/>
        <v>167226.85</v>
      </c>
      <c r="J2661" s="300">
        <v>2.23E-2</v>
      </c>
      <c r="K2661" s="61">
        <f t="shared" si="888"/>
        <v>310.76322958333338</v>
      </c>
      <c r="L2661" s="62">
        <f t="shared" si="880"/>
        <v>0</v>
      </c>
      <c r="M2661" t="s">
        <v>10</v>
      </c>
      <c r="O2661" s="3" t="str">
        <f t="shared" si="889"/>
        <v>E346</v>
      </c>
      <c r="P2661" s="4"/>
      <c r="Q2661" s="245">
        <f t="shared" si="885"/>
        <v>0</v>
      </c>
      <c r="S2661" s="243"/>
      <c r="T2661" s="243"/>
      <c r="V2661" s="243"/>
      <c r="W2661" s="243"/>
      <c r="Y2661" s="243"/>
    </row>
    <row r="2662" spans="1:25" outlineLevel="2" x14ac:dyDescent="0.25">
      <c r="A2662" s="3" t="s">
        <v>406</v>
      </c>
      <c r="B2662" s="3" t="str">
        <f t="shared" si="886"/>
        <v>E346 PRD Other, Fredonia 3&amp;4 OP-10</v>
      </c>
      <c r="C2662" s="3" t="s">
        <v>9</v>
      </c>
      <c r="D2662" s="3"/>
      <c r="E2662" s="256">
        <v>43769</v>
      </c>
      <c r="F2662" s="61">
        <v>167226.85</v>
      </c>
      <c r="G2662" s="300">
        <v>2.23E-2</v>
      </c>
      <c r="H2662" s="62">
        <v>310.76</v>
      </c>
      <c r="I2662" s="276">
        <f t="shared" si="887"/>
        <v>167226.85</v>
      </c>
      <c r="J2662" s="300">
        <v>2.23E-2</v>
      </c>
      <c r="K2662" s="61">
        <f t="shared" si="888"/>
        <v>310.76322958333338</v>
      </c>
      <c r="L2662" s="62">
        <f t="shared" si="880"/>
        <v>0</v>
      </c>
      <c r="M2662" t="s">
        <v>10</v>
      </c>
      <c r="O2662" s="3" t="str">
        <f t="shared" si="889"/>
        <v>E346</v>
      </c>
      <c r="P2662" s="4"/>
      <c r="Q2662" s="245">
        <f t="shared" si="885"/>
        <v>0</v>
      </c>
      <c r="S2662" s="243"/>
      <c r="T2662" s="243"/>
      <c r="V2662" s="243"/>
      <c r="W2662" s="243"/>
      <c r="Y2662" s="243"/>
    </row>
    <row r="2663" spans="1:25" outlineLevel="2" x14ac:dyDescent="0.25">
      <c r="A2663" s="3" t="s">
        <v>406</v>
      </c>
      <c r="B2663" s="3" t="str">
        <f t="shared" si="886"/>
        <v>E346 PRD Other, Fredonia 3&amp;4 OP-11</v>
      </c>
      <c r="C2663" s="3" t="s">
        <v>9</v>
      </c>
      <c r="D2663" s="3"/>
      <c r="E2663" s="256">
        <v>43799</v>
      </c>
      <c r="F2663" s="61">
        <v>167226.85</v>
      </c>
      <c r="G2663" s="300">
        <v>2.23E-2</v>
      </c>
      <c r="H2663" s="62">
        <v>310.76</v>
      </c>
      <c r="I2663" s="276">
        <f t="shared" si="887"/>
        <v>167226.85</v>
      </c>
      <c r="J2663" s="300">
        <v>2.23E-2</v>
      </c>
      <c r="K2663" s="61">
        <f t="shared" si="888"/>
        <v>310.76322958333338</v>
      </c>
      <c r="L2663" s="62">
        <f t="shared" si="880"/>
        <v>0</v>
      </c>
      <c r="M2663" t="s">
        <v>10</v>
      </c>
      <c r="O2663" s="3" t="str">
        <f t="shared" si="889"/>
        <v>E346</v>
      </c>
      <c r="P2663" s="4"/>
      <c r="Q2663" s="245">
        <f t="shared" si="885"/>
        <v>0</v>
      </c>
      <c r="S2663" s="243"/>
      <c r="T2663" s="243"/>
      <c r="V2663" s="243"/>
      <c r="W2663" s="243"/>
      <c r="Y2663" s="243"/>
    </row>
    <row r="2664" spans="1:25" outlineLevel="2" x14ac:dyDescent="0.25">
      <c r="A2664" s="3" t="s">
        <v>406</v>
      </c>
      <c r="B2664" s="3" t="str">
        <f t="shared" si="886"/>
        <v>E346 PRD Other, Fredonia 3&amp;4 OP-12</v>
      </c>
      <c r="C2664" s="3" t="s">
        <v>9</v>
      </c>
      <c r="D2664" s="3"/>
      <c r="E2664" s="256">
        <v>43830</v>
      </c>
      <c r="F2664" s="61">
        <v>167226.85</v>
      </c>
      <c r="G2664" s="300">
        <v>2.23E-2</v>
      </c>
      <c r="H2664" s="62">
        <v>310.76</v>
      </c>
      <c r="I2664" s="276">
        <f t="shared" si="887"/>
        <v>167226.85</v>
      </c>
      <c r="J2664" s="300">
        <v>2.23E-2</v>
      </c>
      <c r="K2664" s="61">
        <f t="shared" si="888"/>
        <v>310.76322958333338</v>
      </c>
      <c r="L2664" s="62">
        <f t="shared" si="880"/>
        <v>0</v>
      </c>
      <c r="M2664" t="s">
        <v>10</v>
      </c>
      <c r="O2664" s="3" t="str">
        <f t="shared" si="889"/>
        <v>E346</v>
      </c>
      <c r="P2664" s="4"/>
      <c r="Q2664" s="245">
        <f t="shared" si="885"/>
        <v>0</v>
      </c>
      <c r="S2664" s="243"/>
      <c r="T2664" s="243"/>
      <c r="V2664" s="243"/>
      <c r="W2664" s="243"/>
      <c r="Y2664" s="243"/>
    </row>
    <row r="2665" spans="1:25" outlineLevel="2" x14ac:dyDescent="0.25">
      <c r="A2665" s="3" t="s">
        <v>406</v>
      </c>
      <c r="B2665" s="3" t="str">
        <f t="shared" si="886"/>
        <v>E346 PRD Other, Fredonia 3&amp;4 OP-1</v>
      </c>
      <c r="C2665" s="3" t="s">
        <v>9</v>
      </c>
      <c r="D2665" s="3"/>
      <c r="E2665" s="256">
        <v>43861</v>
      </c>
      <c r="F2665" s="61">
        <v>167226.85</v>
      </c>
      <c r="G2665" s="300">
        <v>2.23E-2</v>
      </c>
      <c r="H2665" s="62">
        <v>310.76</v>
      </c>
      <c r="I2665" s="276">
        <f t="shared" si="887"/>
        <v>167226.85</v>
      </c>
      <c r="J2665" s="300">
        <v>2.23E-2</v>
      </c>
      <c r="K2665" s="61">
        <f t="shared" si="888"/>
        <v>310.76322958333338</v>
      </c>
      <c r="L2665" s="62">
        <f t="shared" si="880"/>
        <v>0</v>
      </c>
      <c r="M2665" t="s">
        <v>10</v>
      </c>
      <c r="O2665" s="3" t="str">
        <f t="shared" si="889"/>
        <v>E346</v>
      </c>
      <c r="P2665" s="4"/>
      <c r="Q2665" s="245">
        <f t="shared" si="885"/>
        <v>0</v>
      </c>
      <c r="S2665" s="243"/>
      <c r="T2665" s="243"/>
      <c r="V2665" s="243"/>
      <c r="W2665" s="243"/>
      <c r="Y2665" s="243"/>
    </row>
    <row r="2666" spans="1:25" outlineLevel="2" x14ac:dyDescent="0.25">
      <c r="A2666" s="3" t="s">
        <v>406</v>
      </c>
      <c r="B2666" s="3" t="str">
        <f t="shared" si="886"/>
        <v>E346 PRD Other, Fredonia 3&amp;4 OP-2</v>
      </c>
      <c r="C2666" s="3" t="s">
        <v>9</v>
      </c>
      <c r="D2666" s="3"/>
      <c r="E2666" s="256">
        <v>43889</v>
      </c>
      <c r="F2666" s="61">
        <v>167226.85</v>
      </c>
      <c r="G2666" s="300">
        <v>2.23E-2</v>
      </c>
      <c r="H2666" s="62">
        <v>310.76</v>
      </c>
      <c r="I2666" s="276">
        <f t="shared" si="887"/>
        <v>167226.85</v>
      </c>
      <c r="J2666" s="300">
        <v>2.23E-2</v>
      </c>
      <c r="K2666" s="61">
        <f t="shared" si="888"/>
        <v>310.76322958333338</v>
      </c>
      <c r="L2666" s="62">
        <f t="shared" si="880"/>
        <v>0</v>
      </c>
      <c r="M2666" t="s">
        <v>10</v>
      </c>
      <c r="O2666" s="3" t="str">
        <f t="shared" si="889"/>
        <v>E346</v>
      </c>
      <c r="P2666" s="4"/>
      <c r="Q2666" s="245">
        <f t="shared" si="885"/>
        <v>0</v>
      </c>
      <c r="S2666" s="243"/>
      <c r="T2666" s="243"/>
      <c r="V2666" s="243"/>
      <c r="W2666" s="243"/>
      <c r="Y2666" s="243"/>
    </row>
    <row r="2667" spans="1:25" outlineLevel="2" x14ac:dyDescent="0.25">
      <c r="A2667" s="3" t="s">
        <v>406</v>
      </c>
      <c r="B2667" s="3" t="str">
        <f t="shared" si="886"/>
        <v>E346 PRD Other, Fredonia 3&amp;4 OP-3</v>
      </c>
      <c r="C2667" s="3" t="s">
        <v>9</v>
      </c>
      <c r="D2667" s="3"/>
      <c r="E2667" s="256">
        <v>43921</v>
      </c>
      <c r="F2667" s="61">
        <v>167226.85</v>
      </c>
      <c r="G2667" s="300">
        <v>2.23E-2</v>
      </c>
      <c r="H2667" s="62">
        <v>310.76</v>
      </c>
      <c r="I2667" s="276">
        <f t="shared" si="887"/>
        <v>167226.85</v>
      </c>
      <c r="J2667" s="300">
        <v>2.23E-2</v>
      </c>
      <c r="K2667" s="61">
        <f t="shared" si="888"/>
        <v>310.76322958333338</v>
      </c>
      <c r="L2667" s="62">
        <f t="shared" si="880"/>
        <v>0</v>
      </c>
      <c r="M2667" t="s">
        <v>10</v>
      </c>
      <c r="O2667" s="3" t="str">
        <f t="shared" si="889"/>
        <v>E346</v>
      </c>
      <c r="P2667" s="4"/>
      <c r="Q2667" s="245">
        <f t="shared" si="885"/>
        <v>0</v>
      </c>
      <c r="S2667" s="243"/>
      <c r="T2667" s="243"/>
      <c r="V2667" s="243"/>
      <c r="W2667" s="243"/>
      <c r="Y2667" s="243"/>
    </row>
    <row r="2668" spans="1:25" outlineLevel="2" x14ac:dyDescent="0.25">
      <c r="A2668" s="3" t="s">
        <v>406</v>
      </c>
      <c r="B2668" s="3" t="str">
        <f t="shared" si="886"/>
        <v>E346 PRD Other, Fredonia 3&amp;4 OP-4</v>
      </c>
      <c r="C2668" s="3" t="s">
        <v>9</v>
      </c>
      <c r="D2668" s="3"/>
      <c r="E2668" s="256">
        <v>43951</v>
      </c>
      <c r="F2668" s="61">
        <v>167226.85</v>
      </c>
      <c r="G2668" s="300">
        <v>2.23E-2</v>
      </c>
      <c r="H2668" s="62">
        <v>310.76</v>
      </c>
      <c r="I2668" s="276">
        <f t="shared" si="887"/>
        <v>167226.85</v>
      </c>
      <c r="J2668" s="300">
        <v>2.23E-2</v>
      </c>
      <c r="K2668" s="61">
        <f t="shared" si="888"/>
        <v>310.76322958333338</v>
      </c>
      <c r="L2668" s="62">
        <f t="shared" si="880"/>
        <v>0</v>
      </c>
      <c r="M2668" t="s">
        <v>10</v>
      </c>
      <c r="O2668" s="3" t="str">
        <f t="shared" si="889"/>
        <v>E346</v>
      </c>
      <c r="P2668" s="4"/>
      <c r="Q2668" s="245">
        <f t="shared" si="885"/>
        <v>0</v>
      </c>
      <c r="S2668" s="243"/>
      <c r="T2668" s="243"/>
      <c r="V2668" s="243"/>
      <c r="W2668" s="243"/>
      <c r="Y2668" s="243"/>
    </row>
    <row r="2669" spans="1:25" outlineLevel="2" x14ac:dyDescent="0.25">
      <c r="A2669" s="3" t="s">
        <v>406</v>
      </c>
      <c r="B2669" s="3" t="str">
        <f t="shared" si="886"/>
        <v>E346 PRD Other, Fredonia 3&amp;4 OP-5</v>
      </c>
      <c r="C2669" s="3" t="s">
        <v>9</v>
      </c>
      <c r="D2669" s="3"/>
      <c r="E2669" s="256">
        <v>43982</v>
      </c>
      <c r="F2669" s="61">
        <v>167226.85</v>
      </c>
      <c r="G2669" s="300">
        <v>2.23E-2</v>
      </c>
      <c r="H2669" s="62">
        <v>310.76</v>
      </c>
      <c r="I2669" s="276">
        <f t="shared" si="887"/>
        <v>167226.85</v>
      </c>
      <c r="J2669" s="300">
        <v>2.23E-2</v>
      </c>
      <c r="K2669" s="61">
        <f t="shared" si="888"/>
        <v>310.76322958333338</v>
      </c>
      <c r="L2669" s="62">
        <f t="shared" si="880"/>
        <v>0</v>
      </c>
      <c r="M2669" t="s">
        <v>10</v>
      </c>
      <c r="O2669" s="3" t="str">
        <f t="shared" si="889"/>
        <v>E346</v>
      </c>
      <c r="P2669" s="4"/>
      <c r="Q2669" s="245">
        <f t="shared" si="885"/>
        <v>0</v>
      </c>
      <c r="S2669" s="243"/>
      <c r="T2669" s="243"/>
      <c r="V2669" s="243"/>
      <c r="W2669" s="243"/>
      <c r="Y2669" s="243"/>
    </row>
    <row r="2670" spans="1:25" outlineLevel="2" x14ac:dyDescent="0.25">
      <c r="A2670" s="3" t="s">
        <v>406</v>
      </c>
      <c r="B2670" s="3" t="str">
        <f t="shared" si="886"/>
        <v>E346 PRD Other, Fredonia 3&amp;4 OP-6</v>
      </c>
      <c r="C2670" s="3" t="s">
        <v>9</v>
      </c>
      <c r="D2670" s="3"/>
      <c r="E2670" s="256">
        <v>44012</v>
      </c>
      <c r="F2670" s="61">
        <v>167226.85</v>
      </c>
      <c r="G2670" s="300">
        <v>2.23E-2</v>
      </c>
      <c r="H2670" s="62">
        <v>310.76</v>
      </c>
      <c r="I2670" s="276">
        <f t="shared" si="887"/>
        <v>167226.85</v>
      </c>
      <c r="J2670" s="300">
        <v>2.23E-2</v>
      </c>
      <c r="K2670" s="61">
        <f t="shared" si="888"/>
        <v>310.76322958333338</v>
      </c>
      <c r="L2670" s="62">
        <f t="shared" si="880"/>
        <v>0</v>
      </c>
      <c r="M2670" t="s">
        <v>10</v>
      </c>
      <c r="O2670" s="3" t="str">
        <f t="shared" si="889"/>
        <v>E346</v>
      </c>
      <c r="P2670" s="4"/>
      <c r="Q2670" s="245">
        <f t="shared" si="885"/>
        <v>167226.85</v>
      </c>
      <c r="S2670" s="243">
        <f>AVERAGE(F2659:F2670)-F2670</f>
        <v>0</v>
      </c>
      <c r="T2670" s="243">
        <f>AVERAGE(I2659:I2670)-I2670</f>
        <v>0</v>
      </c>
      <c r="V2670" s="243"/>
      <c r="W2670" s="243"/>
      <c r="Y2670" s="243"/>
    </row>
    <row r="2671" spans="1:25" ht="15.75" outlineLevel="1" thickBot="1" x14ac:dyDescent="0.3">
      <c r="A2671" s="5" t="s">
        <v>407</v>
      </c>
      <c r="C2671" s="14" t="s">
        <v>264</v>
      </c>
      <c r="E2671" s="255" t="s">
        <v>5</v>
      </c>
      <c r="F2671" s="8"/>
      <c r="G2671" s="299"/>
      <c r="H2671" s="264">
        <f>SUBTOTAL(9,H2659:H2670)</f>
        <v>3729.1200000000008</v>
      </c>
      <c r="I2671" s="275"/>
      <c r="J2671" s="299"/>
      <c r="K2671" s="25">
        <f>SUBTOTAL(9,K2659:K2670)</f>
        <v>3729.1587549999999</v>
      </c>
      <c r="L2671" s="264">
        <f>SUBTOTAL(9,L2659:L2670)</f>
        <v>0</v>
      </c>
      <c r="O2671" s="3" t="str">
        <f>LEFT(A2671,5)</f>
        <v xml:space="preserve">E346 </v>
      </c>
      <c r="P2671" s="4">
        <f>-L2671</f>
        <v>0</v>
      </c>
      <c r="Q2671" s="245">
        <f t="shared" si="885"/>
        <v>0</v>
      </c>
      <c r="S2671" s="243"/>
    </row>
    <row r="2672" spans="1:25" ht="15.75" outlineLevel="2" thickTop="1" x14ac:dyDescent="0.25">
      <c r="A2672" s="3" t="s">
        <v>408</v>
      </c>
      <c r="B2672" s="3" t="str">
        <f t="shared" ref="B2672:B2683" si="890">CONCATENATE(A2672,"-",MONTH(E2672))</f>
        <v>E346 PRD Other, Goldendale OP-7</v>
      </c>
      <c r="C2672" s="3" t="s">
        <v>9</v>
      </c>
      <c r="D2672" s="3"/>
      <c r="E2672" s="256">
        <v>43676</v>
      </c>
      <c r="F2672" s="61">
        <v>2134388</v>
      </c>
      <c r="G2672" s="300">
        <v>1.0800000000000001E-2</v>
      </c>
      <c r="H2672" s="62">
        <v>1920.95</v>
      </c>
      <c r="I2672" s="276">
        <f t="shared" ref="I2672:I2683" si="891">VLOOKUP(CONCATENATE(A2672,"-6"),$B$8:$F$2996,5,FALSE)</f>
        <v>2134388</v>
      </c>
      <c r="J2672" s="300">
        <v>1.0800000000000001E-2</v>
      </c>
      <c r="K2672" s="59">
        <f t="shared" ref="K2672:K2683" si="892">I2672*J2672/12</f>
        <v>1920.9492</v>
      </c>
      <c r="L2672" s="62">
        <f t="shared" si="880"/>
        <v>0</v>
      </c>
      <c r="M2672" t="s">
        <v>10</v>
      </c>
      <c r="O2672" s="3" t="str">
        <f t="shared" ref="O2672:O2683" si="893">LEFT(A2672,4)</f>
        <v>E346</v>
      </c>
      <c r="P2672" s="4"/>
      <c r="Q2672" s="245">
        <f t="shared" si="885"/>
        <v>0</v>
      </c>
      <c r="S2672" s="243"/>
      <c r="T2672" s="243"/>
      <c r="V2672" s="243"/>
      <c r="W2672" s="243"/>
      <c r="Y2672" s="243"/>
    </row>
    <row r="2673" spans="1:25" outlineLevel="2" x14ac:dyDescent="0.25">
      <c r="A2673" s="3" t="s">
        <v>408</v>
      </c>
      <c r="B2673" s="3" t="str">
        <f t="shared" si="890"/>
        <v>E346 PRD Other, Goldendale OP-8</v>
      </c>
      <c r="C2673" s="3" t="s">
        <v>9</v>
      </c>
      <c r="D2673" s="3"/>
      <c r="E2673" s="256">
        <v>43708</v>
      </c>
      <c r="F2673" s="61">
        <v>2134388</v>
      </c>
      <c r="G2673" s="300">
        <v>1.0800000000000001E-2</v>
      </c>
      <c r="H2673" s="62">
        <v>1920.95</v>
      </c>
      <c r="I2673" s="276">
        <f t="shared" si="891"/>
        <v>2134388</v>
      </c>
      <c r="J2673" s="300">
        <v>1.0800000000000001E-2</v>
      </c>
      <c r="K2673" s="61">
        <f t="shared" si="892"/>
        <v>1920.9492</v>
      </c>
      <c r="L2673" s="62">
        <f t="shared" si="880"/>
        <v>0</v>
      </c>
      <c r="M2673" t="s">
        <v>10</v>
      </c>
      <c r="O2673" s="3" t="str">
        <f t="shared" si="893"/>
        <v>E346</v>
      </c>
      <c r="P2673" s="4"/>
      <c r="Q2673" s="245">
        <f t="shared" si="885"/>
        <v>0</v>
      </c>
      <c r="S2673" s="243"/>
      <c r="T2673" s="243"/>
      <c r="V2673" s="243"/>
      <c r="W2673" s="243"/>
      <c r="Y2673" s="243"/>
    </row>
    <row r="2674" spans="1:25" outlineLevel="2" x14ac:dyDescent="0.25">
      <c r="A2674" s="3" t="s">
        <v>408</v>
      </c>
      <c r="B2674" s="3" t="str">
        <f t="shared" si="890"/>
        <v>E346 PRD Other, Goldendale OP-9</v>
      </c>
      <c r="C2674" s="3" t="s">
        <v>9</v>
      </c>
      <c r="D2674" s="3"/>
      <c r="E2674" s="256">
        <v>43738</v>
      </c>
      <c r="F2674" s="61">
        <v>2134388</v>
      </c>
      <c r="G2674" s="300">
        <v>1.0800000000000001E-2</v>
      </c>
      <c r="H2674" s="62">
        <v>1920.95</v>
      </c>
      <c r="I2674" s="276">
        <f t="shared" si="891"/>
        <v>2134388</v>
      </c>
      <c r="J2674" s="300">
        <v>1.0800000000000001E-2</v>
      </c>
      <c r="K2674" s="61">
        <f t="shared" si="892"/>
        <v>1920.9492</v>
      </c>
      <c r="L2674" s="62">
        <f t="shared" si="880"/>
        <v>0</v>
      </c>
      <c r="M2674" t="s">
        <v>10</v>
      </c>
      <c r="O2674" s="3" t="str">
        <f t="shared" si="893"/>
        <v>E346</v>
      </c>
      <c r="P2674" s="4"/>
      <c r="Q2674" s="245">
        <f t="shared" si="885"/>
        <v>0</v>
      </c>
      <c r="S2674" s="243"/>
      <c r="T2674" s="243"/>
      <c r="V2674" s="243"/>
      <c r="W2674" s="243"/>
      <c r="Y2674" s="243"/>
    </row>
    <row r="2675" spans="1:25" outlineLevel="2" x14ac:dyDescent="0.25">
      <c r="A2675" s="3" t="s">
        <v>408</v>
      </c>
      <c r="B2675" s="3" t="str">
        <f t="shared" si="890"/>
        <v>E346 PRD Other, Goldendale OP-10</v>
      </c>
      <c r="C2675" s="3" t="s">
        <v>9</v>
      </c>
      <c r="D2675" s="3"/>
      <c r="E2675" s="256">
        <v>43769</v>
      </c>
      <c r="F2675" s="61">
        <v>2134388</v>
      </c>
      <c r="G2675" s="300">
        <v>1.0800000000000001E-2</v>
      </c>
      <c r="H2675" s="62">
        <v>1920.95</v>
      </c>
      <c r="I2675" s="276">
        <f t="shared" si="891"/>
        <v>2134388</v>
      </c>
      <c r="J2675" s="300">
        <v>1.0800000000000001E-2</v>
      </c>
      <c r="K2675" s="61">
        <f t="shared" si="892"/>
        <v>1920.9492</v>
      </c>
      <c r="L2675" s="62">
        <f t="shared" si="880"/>
        <v>0</v>
      </c>
      <c r="M2675" t="s">
        <v>10</v>
      </c>
      <c r="O2675" s="3" t="str">
        <f t="shared" si="893"/>
        <v>E346</v>
      </c>
      <c r="P2675" s="4"/>
      <c r="Q2675" s="245">
        <f t="shared" si="885"/>
        <v>0</v>
      </c>
      <c r="S2675" s="243"/>
      <c r="T2675" s="243"/>
      <c r="V2675" s="243"/>
      <c r="W2675" s="243"/>
      <c r="Y2675" s="243"/>
    </row>
    <row r="2676" spans="1:25" outlineLevel="2" x14ac:dyDescent="0.25">
      <c r="A2676" s="3" t="s">
        <v>408</v>
      </c>
      <c r="B2676" s="3" t="str">
        <f t="shared" si="890"/>
        <v>E346 PRD Other, Goldendale OP-11</v>
      </c>
      <c r="C2676" s="3" t="s">
        <v>9</v>
      </c>
      <c r="D2676" s="3"/>
      <c r="E2676" s="256">
        <v>43799</v>
      </c>
      <c r="F2676" s="61">
        <v>2134388</v>
      </c>
      <c r="G2676" s="300">
        <v>1.0800000000000001E-2</v>
      </c>
      <c r="H2676" s="62">
        <v>1920.95</v>
      </c>
      <c r="I2676" s="276">
        <f t="shared" si="891"/>
        <v>2134388</v>
      </c>
      <c r="J2676" s="300">
        <v>1.0800000000000001E-2</v>
      </c>
      <c r="K2676" s="61">
        <f t="shared" si="892"/>
        <v>1920.9492</v>
      </c>
      <c r="L2676" s="62">
        <f t="shared" si="880"/>
        <v>0</v>
      </c>
      <c r="M2676" t="s">
        <v>10</v>
      </c>
      <c r="O2676" s="3" t="str">
        <f t="shared" si="893"/>
        <v>E346</v>
      </c>
      <c r="P2676" s="4"/>
      <c r="Q2676" s="245">
        <f t="shared" si="885"/>
        <v>0</v>
      </c>
      <c r="S2676" s="243"/>
      <c r="T2676" s="243"/>
      <c r="V2676" s="243"/>
      <c r="W2676" s="243"/>
      <c r="Y2676" s="243"/>
    </row>
    <row r="2677" spans="1:25" outlineLevel="2" x14ac:dyDescent="0.25">
      <c r="A2677" s="3" t="s">
        <v>408</v>
      </c>
      <c r="B2677" s="3" t="str">
        <f t="shared" si="890"/>
        <v>E346 PRD Other, Goldendale OP-12</v>
      </c>
      <c r="C2677" s="3" t="s">
        <v>9</v>
      </c>
      <c r="D2677" s="3"/>
      <c r="E2677" s="256">
        <v>43830</v>
      </c>
      <c r="F2677" s="61">
        <v>2134388</v>
      </c>
      <c r="G2677" s="300">
        <v>1.0800000000000001E-2</v>
      </c>
      <c r="H2677" s="62">
        <v>1920.95</v>
      </c>
      <c r="I2677" s="276">
        <f t="shared" si="891"/>
        <v>2134388</v>
      </c>
      <c r="J2677" s="300">
        <v>1.0800000000000001E-2</v>
      </c>
      <c r="K2677" s="61">
        <f t="shared" si="892"/>
        <v>1920.9492</v>
      </c>
      <c r="L2677" s="62">
        <f t="shared" si="880"/>
        <v>0</v>
      </c>
      <c r="M2677" t="s">
        <v>10</v>
      </c>
      <c r="O2677" s="3" t="str">
        <f t="shared" si="893"/>
        <v>E346</v>
      </c>
      <c r="P2677" s="4"/>
      <c r="Q2677" s="245">
        <f t="shared" si="885"/>
        <v>0</v>
      </c>
      <c r="S2677" s="243"/>
      <c r="T2677" s="243"/>
      <c r="V2677" s="243"/>
      <c r="W2677" s="243"/>
      <c r="Y2677" s="243"/>
    </row>
    <row r="2678" spans="1:25" outlineLevel="2" x14ac:dyDescent="0.25">
      <c r="A2678" s="3" t="s">
        <v>408</v>
      </c>
      <c r="B2678" s="3" t="str">
        <f t="shared" si="890"/>
        <v>E346 PRD Other, Goldendale OP-1</v>
      </c>
      <c r="C2678" s="3" t="s">
        <v>9</v>
      </c>
      <c r="D2678" s="3"/>
      <c r="E2678" s="256">
        <v>43861</v>
      </c>
      <c r="F2678" s="61">
        <v>2134388</v>
      </c>
      <c r="G2678" s="300">
        <v>1.0800000000000001E-2</v>
      </c>
      <c r="H2678" s="62">
        <v>1920.95</v>
      </c>
      <c r="I2678" s="276">
        <f t="shared" si="891"/>
        <v>2134388</v>
      </c>
      <c r="J2678" s="300">
        <v>1.0800000000000001E-2</v>
      </c>
      <c r="K2678" s="61">
        <f t="shared" si="892"/>
        <v>1920.9492</v>
      </c>
      <c r="L2678" s="62">
        <f t="shared" si="880"/>
        <v>0</v>
      </c>
      <c r="M2678" t="s">
        <v>10</v>
      </c>
      <c r="O2678" s="3" t="str">
        <f t="shared" si="893"/>
        <v>E346</v>
      </c>
      <c r="P2678" s="4"/>
      <c r="Q2678" s="245">
        <f t="shared" si="885"/>
        <v>0</v>
      </c>
      <c r="S2678" s="243"/>
      <c r="T2678" s="243"/>
      <c r="V2678" s="243"/>
      <c r="W2678" s="243"/>
      <c r="Y2678" s="243"/>
    </row>
    <row r="2679" spans="1:25" outlineLevel="2" x14ac:dyDescent="0.25">
      <c r="A2679" s="3" t="s">
        <v>408</v>
      </c>
      <c r="B2679" s="3" t="str">
        <f t="shared" si="890"/>
        <v>E346 PRD Other, Goldendale OP-2</v>
      </c>
      <c r="C2679" s="3" t="s">
        <v>9</v>
      </c>
      <c r="D2679" s="3"/>
      <c r="E2679" s="256">
        <v>43889</v>
      </c>
      <c r="F2679" s="61">
        <v>2134388</v>
      </c>
      <c r="G2679" s="300">
        <v>1.0800000000000001E-2</v>
      </c>
      <c r="H2679" s="62">
        <v>1920.95</v>
      </c>
      <c r="I2679" s="276">
        <f t="shared" si="891"/>
        <v>2134388</v>
      </c>
      <c r="J2679" s="300">
        <v>1.0800000000000001E-2</v>
      </c>
      <c r="K2679" s="61">
        <f t="shared" si="892"/>
        <v>1920.9492</v>
      </c>
      <c r="L2679" s="62">
        <f t="shared" si="880"/>
        <v>0</v>
      </c>
      <c r="M2679" t="s">
        <v>10</v>
      </c>
      <c r="O2679" s="3" t="str">
        <f t="shared" si="893"/>
        <v>E346</v>
      </c>
      <c r="P2679" s="4"/>
      <c r="Q2679" s="245">
        <f t="shared" si="885"/>
        <v>0</v>
      </c>
      <c r="S2679" s="243"/>
      <c r="T2679" s="243"/>
      <c r="V2679" s="243"/>
      <c r="W2679" s="243"/>
      <c r="Y2679" s="243"/>
    </row>
    <row r="2680" spans="1:25" outlineLevel="2" x14ac:dyDescent="0.25">
      <c r="A2680" s="3" t="s">
        <v>408</v>
      </c>
      <c r="B2680" s="3" t="str">
        <f t="shared" si="890"/>
        <v>E346 PRD Other, Goldendale OP-3</v>
      </c>
      <c r="C2680" s="3" t="s">
        <v>9</v>
      </c>
      <c r="D2680" s="3"/>
      <c r="E2680" s="256">
        <v>43921</v>
      </c>
      <c r="F2680" s="61">
        <v>2134388</v>
      </c>
      <c r="G2680" s="300">
        <v>1.0800000000000001E-2</v>
      </c>
      <c r="H2680" s="62">
        <v>1920.95</v>
      </c>
      <c r="I2680" s="276">
        <f t="shared" si="891"/>
        <v>2134388</v>
      </c>
      <c r="J2680" s="300">
        <v>1.0800000000000001E-2</v>
      </c>
      <c r="K2680" s="61">
        <f t="shared" si="892"/>
        <v>1920.9492</v>
      </c>
      <c r="L2680" s="62">
        <f t="shared" si="880"/>
        <v>0</v>
      </c>
      <c r="M2680" t="s">
        <v>10</v>
      </c>
      <c r="O2680" s="3" t="str">
        <f t="shared" si="893"/>
        <v>E346</v>
      </c>
      <c r="P2680" s="4"/>
      <c r="Q2680" s="245">
        <f t="shared" si="885"/>
        <v>0</v>
      </c>
      <c r="S2680" s="243"/>
      <c r="T2680" s="243"/>
      <c r="V2680" s="243"/>
      <c r="W2680" s="243"/>
      <c r="Y2680" s="243"/>
    </row>
    <row r="2681" spans="1:25" outlineLevel="2" x14ac:dyDescent="0.25">
      <c r="A2681" s="3" t="s">
        <v>408</v>
      </c>
      <c r="B2681" s="3" t="str">
        <f t="shared" si="890"/>
        <v>E346 PRD Other, Goldendale OP-4</v>
      </c>
      <c r="C2681" s="3" t="s">
        <v>9</v>
      </c>
      <c r="D2681" s="3"/>
      <c r="E2681" s="256">
        <v>43951</v>
      </c>
      <c r="F2681" s="61">
        <v>2134388</v>
      </c>
      <c r="G2681" s="300">
        <v>1.0800000000000001E-2</v>
      </c>
      <c r="H2681" s="62">
        <v>1920.95</v>
      </c>
      <c r="I2681" s="276">
        <f t="shared" si="891"/>
        <v>2134388</v>
      </c>
      <c r="J2681" s="300">
        <v>1.0800000000000001E-2</v>
      </c>
      <c r="K2681" s="61">
        <f t="shared" si="892"/>
        <v>1920.9492</v>
      </c>
      <c r="L2681" s="62">
        <f t="shared" si="880"/>
        <v>0</v>
      </c>
      <c r="M2681" t="s">
        <v>10</v>
      </c>
      <c r="O2681" s="3" t="str">
        <f t="shared" si="893"/>
        <v>E346</v>
      </c>
      <c r="P2681" s="4"/>
      <c r="Q2681" s="245">
        <f t="shared" si="885"/>
        <v>0</v>
      </c>
      <c r="S2681" s="243"/>
      <c r="T2681" s="243"/>
      <c r="V2681" s="243"/>
      <c r="W2681" s="243"/>
      <c r="Y2681" s="243"/>
    </row>
    <row r="2682" spans="1:25" outlineLevel="2" x14ac:dyDescent="0.25">
      <c r="A2682" s="3" t="s">
        <v>408</v>
      </c>
      <c r="B2682" s="3" t="str">
        <f t="shared" si="890"/>
        <v>E346 PRD Other, Goldendale OP-5</v>
      </c>
      <c r="C2682" s="3" t="s">
        <v>9</v>
      </c>
      <c r="D2682" s="3"/>
      <c r="E2682" s="256">
        <v>43982</v>
      </c>
      <c r="F2682" s="61">
        <v>2134388</v>
      </c>
      <c r="G2682" s="300">
        <v>1.0800000000000001E-2</v>
      </c>
      <c r="H2682" s="62">
        <v>1920.95</v>
      </c>
      <c r="I2682" s="276">
        <f t="shared" si="891"/>
        <v>2134388</v>
      </c>
      <c r="J2682" s="300">
        <v>1.0800000000000001E-2</v>
      </c>
      <c r="K2682" s="61">
        <f t="shared" si="892"/>
        <v>1920.9492</v>
      </c>
      <c r="L2682" s="62">
        <f t="shared" si="880"/>
        <v>0</v>
      </c>
      <c r="M2682" t="s">
        <v>10</v>
      </c>
      <c r="O2682" s="3" t="str">
        <f t="shared" si="893"/>
        <v>E346</v>
      </c>
      <c r="P2682" s="4"/>
      <c r="Q2682" s="245">
        <f t="shared" si="885"/>
        <v>0</v>
      </c>
      <c r="S2682" s="243"/>
      <c r="T2682" s="243"/>
      <c r="V2682" s="243"/>
      <c r="W2682" s="243"/>
      <c r="Y2682" s="243"/>
    </row>
    <row r="2683" spans="1:25" outlineLevel="2" x14ac:dyDescent="0.25">
      <c r="A2683" s="3" t="s">
        <v>408</v>
      </c>
      <c r="B2683" s="3" t="str">
        <f t="shared" si="890"/>
        <v>E346 PRD Other, Goldendale OP-6</v>
      </c>
      <c r="C2683" s="3" t="s">
        <v>9</v>
      </c>
      <c r="D2683" s="3"/>
      <c r="E2683" s="256">
        <v>44012</v>
      </c>
      <c r="F2683" s="61">
        <v>2134388</v>
      </c>
      <c r="G2683" s="300">
        <v>1.0800000000000001E-2</v>
      </c>
      <c r="H2683" s="62">
        <v>1920.95</v>
      </c>
      <c r="I2683" s="276">
        <f t="shared" si="891"/>
        <v>2134388</v>
      </c>
      <c r="J2683" s="300">
        <v>1.0800000000000001E-2</v>
      </c>
      <c r="K2683" s="61">
        <f t="shared" si="892"/>
        <v>1920.9492</v>
      </c>
      <c r="L2683" s="62">
        <f t="shared" si="880"/>
        <v>0</v>
      </c>
      <c r="M2683" t="s">
        <v>10</v>
      </c>
      <c r="O2683" s="3" t="str">
        <f t="shared" si="893"/>
        <v>E346</v>
      </c>
      <c r="P2683" s="4"/>
      <c r="Q2683" s="245">
        <f t="shared" si="885"/>
        <v>2134388</v>
      </c>
      <c r="S2683" s="243">
        <f>AVERAGE(F2672:F2683)-F2683</f>
        <v>0</v>
      </c>
      <c r="T2683" s="243">
        <f>AVERAGE(I2672:I2683)-I2683</f>
        <v>0</v>
      </c>
      <c r="V2683" s="243"/>
      <c r="W2683" s="243"/>
      <c r="Y2683" s="243"/>
    </row>
    <row r="2684" spans="1:25" ht="15.75" outlineLevel="1" thickBot="1" x14ac:dyDescent="0.3">
      <c r="A2684" s="5" t="s">
        <v>409</v>
      </c>
      <c r="C2684" s="14" t="s">
        <v>264</v>
      </c>
      <c r="E2684" s="255" t="s">
        <v>5</v>
      </c>
      <c r="F2684" s="8"/>
      <c r="G2684" s="299"/>
      <c r="H2684" s="264">
        <f>SUBTOTAL(9,H2672:H2683)</f>
        <v>23051.400000000005</v>
      </c>
      <c r="I2684" s="275"/>
      <c r="J2684" s="299"/>
      <c r="K2684" s="25">
        <f>SUBTOTAL(9,K2672:K2683)</f>
        <v>23051.390399999993</v>
      </c>
      <c r="L2684" s="264">
        <f>SUBTOTAL(9,L2672:L2683)</f>
        <v>0</v>
      </c>
      <c r="O2684" s="3" t="str">
        <f>LEFT(A2684,5)</f>
        <v xml:space="preserve">E346 </v>
      </c>
      <c r="P2684" s="4">
        <f>-L2684</f>
        <v>0</v>
      </c>
      <c r="Q2684" s="245">
        <f t="shared" si="885"/>
        <v>0</v>
      </c>
      <c r="S2684" s="243"/>
    </row>
    <row r="2685" spans="1:25" ht="15.75" outlineLevel="2" thickTop="1" x14ac:dyDescent="0.25">
      <c r="A2685" s="273" t="s">
        <v>753</v>
      </c>
      <c r="B2685" s="3" t="str">
        <f t="shared" ref="B2685:B2696" si="894">CONCATENATE(A2685,"-",MONTH(E2685))</f>
        <v>E346 PRD Other, Mint Farm -7</v>
      </c>
      <c r="C2685" s="3" t="s">
        <v>9</v>
      </c>
      <c r="D2685" s="3"/>
      <c r="E2685" s="256">
        <v>43676</v>
      </c>
      <c r="F2685" s="61">
        <v>341242.7</v>
      </c>
      <c r="G2685" s="300">
        <v>2.8499999999999998E-2</v>
      </c>
      <c r="H2685" s="62">
        <v>810.45</v>
      </c>
      <c r="I2685" s="276">
        <f t="shared" ref="I2685:I2696" si="895">VLOOKUP(CONCATENATE(A2685,"-6"),$B$8:$F$2996,5,FALSE)</f>
        <v>341242.7</v>
      </c>
      <c r="J2685" s="300">
        <v>2.8499999999999998E-2</v>
      </c>
      <c r="K2685" s="59">
        <f t="shared" ref="K2685:K2696" si="896">I2685*J2685/12</f>
        <v>810.45141249999995</v>
      </c>
      <c r="L2685" s="62">
        <f t="shared" si="880"/>
        <v>0</v>
      </c>
      <c r="M2685" t="s">
        <v>10</v>
      </c>
      <c r="O2685" s="3" t="str">
        <f t="shared" ref="O2685:O2696" si="897">LEFT(A2685,4)</f>
        <v>E346</v>
      </c>
      <c r="P2685" s="4"/>
      <c r="Q2685" s="245">
        <f t="shared" si="885"/>
        <v>0</v>
      </c>
      <c r="S2685" s="243"/>
      <c r="T2685" s="243"/>
      <c r="V2685" s="243"/>
      <c r="W2685" s="243"/>
      <c r="Y2685" s="243"/>
    </row>
    <row r="2686" spans="1:25" outlineLevel="2" x14ac:dyDescent="0.25">
      <c r="A2686" s="273" t="s">
        <v>753</v>
      </c>
      <c r="B2686" s="3" t="str">
        <f t="shared" si="894"/>
        <v>E346 PRD Other, Mint Farm -8</v>
      </c>
      <c r="C2686" s="3" t="s">
        <v>9</v>
      </c>
      <c r="D2686" s="3"/>
      <c r="E2686" s="256">
        <v>43708</v>
      </c>
      <c r="F2686" s="61">
        <v>341242.7</v>
      </c>
      <c r="G2686" s="300">
        <v>2.8499999999999998E-2</v>
      </c>
      <c r="H2686" s="62">
        <v>810.45</v>
      </c>
      <c r="I2686" s="276">
        <f t="shared" si="895"/>
        <v>341242.7</v>
      </c>
      <c r="J2686" s="300">
        <v>2.8499999999999998E-2</v>
      </c>
      <c r="K2686" s="61">
        <f t="shared" si="896"/>
        <v>810.45141249999995</v>
      </c>
      <c r="L2686" s="62">
        <f t="shared" si="880"/>
        <v>0</v>
      </c>
      <c r="M2686" t="s">
        <v>10</v>
      </c>
      <c r="O2686" s="3" t="str">
        <f t="shared" si="897"/>
        <v>E346</v>
      </c>
      <c r="P2686" s="4"/>
      <c r="Q2686" s="245">
        <f t="shared" si="885"/>
        <v>0</v>
      </c>
      <c r="S2686" s="243"/>
      <c r="T2686" s="243"/>
      <c r="V2686" s="243"/>
      <c r="W2686" s="243"/>
      <c r="Y2686" s="243"/>
    </row>
    <row r="2687" spans="1:25" outlineLevel="2" x14ac:dyDescent="0.25">
      <c r="A2687" s="273" t="s">
        <v>753</v>
      </c>
      <c r="B2687" s="3" t="str">
        <f t="shared" si="894"/>
        <v>E346 PRD Other, Mint Farm -9</v>
      </c>
      <c r="C2687" s="3" t="s">
        <v>9</v>
      </c>
      <c r="D2687" s="3"/>
      <c r="E2687" s="256">
        <v>43738</v>
      </c>
      <c r="F2687" s="61">
        <v>341242.7</v>
      </c>
      <c r="G2687" s="300">
        <v>2.8499999999999998E-2</v>
      </c>
      <c r="H2687" s="62">
        <v>810.45</v>
      </c>
      <c r="I2687" s="276">
        <f t="shared" si="895"/>
        <v>341242.7</v>
      </c>
      <c r="J2687" s="300">
        <v>2.8499999999999998E-2</v>
      </c>
      <c r="K2687" s="61">
        <f t="shared" si="896"/>
        <v>810.45141249999995</v>
      </c>
      <c r="L2687" s="62">
        <f t="shared" si="880"/>
        <v>0</v>
      </c>
      <c r="M2687" t="s">
        <v>10</v>
      </c>
      <c r="O2687" s="3" t="str">
        <f t="shared" si="897"/>
        <v>E346</v>
      </c>
      <c r="P2687" s="4"/>
      <c r="Q2687" s="245">
        <f t="shared" si="885"/>
        <v>0</v>
      </c>
      <c r="S2687" s="243"/>
      <c r="T2687" s="243"/>
      <c r="V2687" s="243"/>
      <c r="W2687" s="243"/>
      <c r="Y2687" s="243"/>
    </row>
    <row r="2688" spans="1:25" outlineLevel="2" x14ac:dyDescent="0.25">
      <c r="A2688" s="273" t="s">
        <v>753</v>
      </c>
      <c r="B2688" s="3" t="str">
        <f t="shared" si="894"/>
        <v>E346 PRD Other, Mint Farm -10</v>
      </c>
      <c r="C2688" s="3" t="s">
        <v>9</v>
      </c>
      <c r="D2688" s="3"/>
      <c r="E2688" s="256">
        <v>43769</v>
      </c>
      <c r="F2688" s="61">
        <v>341242.7</v>
      </c>
      <c r="G2688" s="300">
        <v>2.8499999999999998E-2</v>
      </c>
      <c r="H2688" s="62">
        <v>810.45</v>
      </c>
      <c r="I2688" s="276">
        <f t="shared" si="895"/>
        <v>341242.7</v>
      </c>
      <c r="J2688" s="300">
        <v>2.8499999999999998E-2</v>
      </c>
      <c r="K2688" s="61">
        <f t="shared" si="896"/>
        <v>810.45141249999995</v>
      </c>
      <c r="L2688" s="62">
        <f t="shared" si="880"/>
        <v>0</v>
      </c>
      <c r="M2688" t="s">
        <v>10</v>
      </c>
      <c r="O2688" s="3" t="str">
        <f t="shared" si="897"/>
        <v>E346</v>
      </c>
      <c r="P2688" s="4"/>
      <c r="Q2688" s="245">
        <f t="shared" si="885"/>
        <v>0</v>
      </c>
      <c r="S2688" s="243"/>
      <c r="T2688" s="243"/>
      <c r="V2688" s="243"/>
      <c r="W2688" s="243"/>
      <c r="Y2688" s="243"/>
    </row>
    <row r="2689" spans="1:25" outlineLevel="2" x14ac:dyDescent="0.25">
      <c r="A2689" s="273" t="s">
        <v>753</v>
      </c>
      <c r="B2689" s="3" t="str">
        <f t="shared" si="894"/>
        <v>E346 PRD Other, Mint Farm -11</v>
      </c>
      <c r="C2689" s="3" t="s">
        <v>9</v>
      </c>
      <c r="D2689" s="3"/>
      <c r="E2689" s="256">
        <v>43799</v>
      </c>
      <c r="F2689" s="61">
        <v>341242.7</v>
      </c>
      <c r="G2689" s="300">
        <v>2.8499999999999998E-2</v>
      </c>
      <c r="H2689" s="62">
        <v>810.45</v>
      </c>
      <c r="I2689" s="276">
        <f t="shared" si="895"/>
        <v>341242.7</v>
      </c>
      <c r="J2689" s="300">
        <v>2.8499999999999998E-2</v>
      </c>
      <c r="K2689" s="61">
        <f t="shared" si="896"/>
        <v>810.45141249999995</v>
      </c>
      <c r="L2689" s="62">
        <f t="shared" si="880"/>
        <v>0</v>
      </c>
      <c r="M2689" t="s">
        <v>10</v>
      </c>
      <c r="O2689" s="3" t="str">
        <f t="shared" si="897"/>
        <v>E346</v>
      </c>
      <c r="P2689" s="4"/>
      <c r="Q2689" s="245">
        <f t="shared" si="885"/>
        <v>0</v>
      </c>
      <c r="S2689" s="243"/>
      <c r="T2689" s="243"/>
      <c r="V2689" s="243"/>
      <c r="W2689" s="243"/>
      <c r="Y2689" s="243"/>
    </row>
    <row r="2690" spans="1:25" outlineLevel="2" x14ac:dyDescent="0.25">
      <c r="A2690" s="273" t="s">
        <v>753</v>
      </c>
      <c r="B2690" s="3" t="str">
        <f t="shared" si="894"/>
        <v>E346 PRD Other, Mint Farm -12</v>
      </c>
      <c r="C2690" s="3" t="s">
        <v>9</v>
      </c>
      <c r="D2690" s="3"/>
      <c r="E2690" s="256">
        <v>43830</v>
      </c>
      <c r="F2690" s="61">
        <v>341242.7</v>
      </c>
      <c r="G2690" s="300">
        <v>2.8499999999999998E-2</v>
      </c>
      <c r="H2690" s="62">
        <v>810.45</v>
      </c>
      <c r="I2690" s="276">
        <f t="shared" si="895"/>
        <v>341242.7</v>
      </c>
      <c r="J2690" s="300">
        <v>2.8499999999999998E-2</v>
      </c>
      <c r="K2690" s="61">
        <f t="shared" si="896"/>
        <v>810.45141249999995</v>
      </c>
      <c r="L2690" s="62">
        <f t="shared" si="880"/>
        <v>0</v>
      </c>
      <c r="M2690" t="s">
        <v>10</v>
      </c>
      <c r="O2690" s="3" t="str">
        <f t="shared" si="897"/>
        <v>E346</v>
      </c>
      <c r="P2690" s="4"/>
      <c r="Q2690" s="245">
        <f t="shared" si="885"/>
        <v>0</v>
      </c>
      <c r="S2690" s="243"/>
      <c r="T2690" s="243"/>
      <c r="V2690" s="243"/>
      <c r="W2690" s="243"/>
      <c r="Y2690" s="243"/>
    </row>
    <row r="2691" spans="1:25" outlineLevel="2" x14ac:dyDescent="0.25">
      <c r="A2691" s="273" t="s">
        <v>753</v>
      </c>
      <c r="B2691" s="3" t="str">
        <f t="shared" si="894"/>
        <v>E346 PRD Other, Mint Farm -1</v>
      </c>
      <c r="C2691" s="3" t="s">
        <v>9</v>
      </c>
      <c r="D2691" s="3"/>
      <c r="E2691" s="256">
        <v>43861</v>
      </c>
      <c r="F2691" s="61">
        <v>341242.7</v>
      </c>
      <c r="G2691" s="300">
        <v>2.8499999999999998E-2</v>
      </c>
      <c r="H2691" s="62">
        <v>810.45</v>
      </c>
      <c r="I2691" s="276">
        <f t="shared" si="895"/>
        <v>341242.7</v>
      </c>
      <c r="J2691" s="300">
        <v>2.8499999999999998E-2</v>
      </c>
      <c r="K2691" s="61">
        <f t="shared" si="896"/>
        <v>810.45141249999995</v>
      </c>
      <c r="L2691" s="62">
        <f t="shared" si="880"/>
        <v>0</v>
      </c>
      <c r="M2691" t="s">
        <v>10</v>
      </c>
      <c r="O2691" s="3" t="str">
        <f t="shared" si="897"/>
        <v>E346</v>
      </c>
      <c r="P2691" s="4"/>
      <c r="Q2691" s="245">
        <f t="shared" si="885"/>
        <v>0</v>
      </c>
      <c r="S2691" s="243"/>
      <c r="T2691" s="243"/>
      <c r="V2691" s="243"/>
      <c r="W2691" s="243"/>
      <c r="Y2691" s="243"/>
    </row>
    <row r="2692" spans="1:25" outlineLevel="2" x14ac:dyDescent="0.25">
      <c r="A2692" s="273" t="s">
        <v>753</v>
      </c>
      <c r="B2692" s="3" t="str">
        <f t="shared" si="894"/>
        <v>E346 PRD Other, Mint Farm -2</v>
      </c>
      <c r="C2692" s="3" t="s">
        <v>9</v>
      </c>
      <c r="D2692" s="3"/>
      <c r="E2692" s="256">
        <v>43889</v>
      </c>
      <c r="F2692" s="61">
        <v>341242.7</v>
      </c>
      <c r="G2692" s="300">
        <v>2.8499999999999998E-2</v>
      </c>
      <c r="H2692" s="62">
        <v>810.45</v>
      </c>
      <c r="I2692" s="276">
        <f t="shared" si="895"/>
        <v>341242.7</v>
      </c>
      <c r="J2692" s="300">
        <v>2.8499999999999998E-2</v>
      </c>
      <c r="K2692" s="61">
        <f t="shared" si="896"/>
        <v>810.45141249999995</v>
      </c>
      <c r="L2692" s="62">
        <f t="shared" si="880"/>
        <v>0</v>
      </c>
      <c r="M2692" t="s">
        <v>10</v>
      </c>
      <c r="O2692" s="3" t="str">
        <f t="shared" si="897"/>
        <v>E346</v>
      </c>
      <c r="P2692" s="4"/>
      <c r="Q2692" s="245">
        <f t="shared" si="885"/>
        <v>0</v>
      </c>
      <c r="S2692" s="243"/>
      <c r="T2692" s="243"/>
      <c r="V2692" s="243"/>
      <c r="W2692" s="243"/>
      <c r="Y2692" s="243"/>
    </row>
    <row r="2693" spans="1:25" outlineLevel="2" x14ac:dyDescent="0.25">
      <c r="A2693" s="273" t="s">
        <v>753</v>
      </c>
      <c r="B2693" s="3" t="str">
        <f t="shared" si="894"/>
        <v>E346 PRD Other, Mint Farm -3</v>
      </c>
      <c r="C2693" s="3" t="s">
        <v>9</v>
      </c>
      <c r="D2693" s="3"/>
      <c r="E2693" s="256">
        <v>43921</v>
      </c>
      <c r="F2693" s="61">
        <v>341242.7</v>
      </c>
      <c r="G2693" s="300">
        <v>2.8499999999999998E-2</v>
      </c>
      <c r="H2693" s="62">
        <v>810.45</v>
      </c>
      <c r="I2693" s="276">
        <f t="shared" si="895"/>
        <v>341242.7</v>
      </c>
      <c r="J2693" s="300">
        <v>2.8499999999999998E-2</v>
      </c>
      <c r="K2693" s="61">
        <f t="shared" si="896"/>
        <v>810.45141249999995</v>
      </c>
      <c r="L2693" s="62">
        <f t="shared" si="880"/>
        <v>0</v>
      </c>
      <c r="M2693" t="s">
        <v>10</v>
      </c>
      <c r="O2693" s="3" t="str">
        <f t="shared" si="897"/>
        <v>E346</v>
      </c>
      <c r="P2693" s="4"/>
      <c r="Q2693" s="245">
        <f t="shared" si="885"/>
        <v>0</v>
      </c>
      <c r="S2693" s="243"/>
      <c r="T2693" s="243"/>
      <c r="V2693" s="243"/>
      <c r="W2693" s="243"/>
      <c r="Y2693" s="243"/>
    </row>
    <row r="2694" spans="1:25" outlineLevel="2" x14ac:dyDescent="0.25">
      <c r="A2694" s="273" t="s">
        <v>753</v>
      </c>
      <c r="B2694" s="3" t="str">
        <f t="shared" si="894"/>
        <v>E346 PRD Other, Mint Farm -4</v>
      </c>
      <c r="C2694" s="3" t="s">
        <v>9</v>
      </c>
      <c r="D2694" s="3"/>
      <c r="E2694" s="256">
        <v>43951</v>
      </c>
      <c r="F2694" s="61">
        <v>341242.7</v>
      </c>
      <c r="G2694" s="300">
        <v>2.8499999999999998E-2</v>
      </c>
      <c r="H2694" s="62">
        <v>810.45</v>
      </c>
      <c r="I2694" s="276">
        <f t="shared" si="895"/>
        <v>341242.7</v>
      </c>
      <c r="J2694" s="300">
        <v>2.8499999999999998E-2</v>
      </c>
      <c r="K2694" s="61">
        <f t="shared" si="896"/>
        <v>810.45141249999995</v>
      </c>
      <c r="L2694" s="62">
        <f t="shared" si="880"/>
        <v>0</v>
      </c>
      <c r="M2694" t="s">
        <v>10</v>
      </c>
      <c r="O2694" s="3" t="str">
        <f t="shared" si="897"/>
        <v>E346</v>
      </c>
      <c r="P2694" s="4"/>
      <c r="Q2694" s="245">
        <f t="shared" si="885"/>
        <v>0</v>
      </c>
      <c r="S2694" s="243"/>
      <c r="T2694" s="243"/>
      <c r="V2694" s="243"/>
      <c r="W2694" s="243"/>
      <c r="Y2694" s="243"/>
    </row>
    <row r="2695" spans="1:25" outlineLevel="2" x14ac:dyDescent="0.25">
      <c r="A2695" s="273" t="s">
        <v>753</v>
      </c>
      <c r="B2695" s="3" t="str">
        <f t="shared" si="894"/>
        <v>E346 PRD Other, Mint Farm -5</v>
      </c>
      <c r="C2695" s="3" t="s">
        <v>9</v>
      </c>
      <c r="D2695" s="3"/>
      <c r="E2695" s="256">
        <v>43982</v>
      </c>
      <c r="F2695" s="61">
        <v>341242.7</v>
      </c>
      <c r="G2695" s="300">
        <v>2.8499999999999998E-2</v>
      </c>
      <c r="H2695" s="62">
        <v>810.45</v>
      </c>
      <c r="I2695" s="276">
        <f t="shared" si="895"/>
        <v>341242.7</v>
      </c>
      <c r="J2695" s="300">
        <v>2.8499999999999998E-2</v>
      </c>
      <c r="K2695" s="61">
        <f t="shared" si="896"/>
        <v>810.45141249999995</v>
      </c>
      <c r="L2695" s="62">
        <f t="shared" si="880"/>
        <v>0</v>
      </c>
      <c r="M2695" t="s">
        <v>10</v>
      </c>
      <c r="O2695" s="3" t="str">
        <f t="shared" si="897"/>
        <v>E346</v>
      </c>
      <c r="P2695" s="4"/>
      <c r="Q2695" s="245">
        <f t="shared" si="885"/>
        <v>0</v>
      </c>
      <c r="S2695" s="243"/>
      <c r="T2695" s="243"/>
      <c r="V2695" s="243"/>
      <c r="W2695" s="243"/>
      <c r="Y2695" s="243"/>
    </row>
    <row r="2696" spans="1:25" outlineLevel="2" x14ac:dyDescent="0.25">
      <c r="A2696" s="273" t="s">
        <v>753</v>
      </c>
      <c r="B2696" s="3" t="str">
        <f t="shared" si="894"/>
        <v>E346 PRD Other, Mint Farm -6</v>
      </c>
      <c r="C2696" s="3" t="s">
        <v>9</v>
      </c>
      <c r="D2696" s="3"/>
      <c r="E2696" s="256">
        <v>44012</v>
      </c>
      <c r="F2696" s="61">
        <v>341242.7</v>
      </c>
      <c r="G2696" s="300">
        <v>2.8499999999999998E-2</v>
      </c>
      <c r="H2696" s="62">
        <v>810.45</v>
      </c>
      <c r="I2696" s="276">
        <f t="shared" si="895"/>
        <v>341242.7</v>
      </c>
      <c r="J2696" s="300">
        <v>2.8499999999999998E-2</v>
      </c>
      <c r="K2696" s="61">
        <f t="shared" si="896"/>
        <v>810.45141249999995</v>
      </c>
      <c r="L2696" s="62">
        <f t="shared" si="880"/>
        <v>0</v>
      </c>
      <c r="M2696" t="s">
        <v>10</v>
      </c>
      <c r="O2696" s="3" t="str">
        <f t="shared" si="897"/>
        <v>E346</v>
      </c>
      <c r="P2696" s="4"/>
      <c r="Q2696" s="245">
        <f t="shared" si="885"/>
        <v>341242.7</v>
      </c>
      <c r="S2696" s="243">
        <f>AVERAGE(F2685:F2696)-F2696</f>
        <v>0</v>
      </c>
      <c r="T2696" s="243">
        <f>AVERAGE(I2685:I2696)-I2696</f>
        <v>0</v>
      </c>
      <c r="V2696" s="243"/>
      <c r="W2696" s="243"/>
      <c r="Y2696" s="243"/>
    </row>
    <row r="2697" spans="1:25" ht="15.75" outlineLevel="1" thickBot="1" x14ac:dyDescent="0.3">
      <c r="A2697" s="5" t="s">
        <v>410</v>
      </c>
      <c r="C2697" s="14" t="s">
        <v>264</v>
      </c>
      <c r="E2697" s="255" t="s">
        <v>5</v>
      </c>
      <c r="F2697" s="8"/>
      <c r="G2697" s="299"/>
      <c r="H2697" s="264">
        <f>SUBTOTAL(9,H2685:H2696)</f>
        <v>9725.4</v>
      </c>
      <c r="I2697" s="275"/>
      <c r="J2697" s="299"/>
      <c r="K2697" s="25">
        <f>SUBTOTAL(9,K2685:K2696)</f>
        <v>9725.4169499999989</v>
      </c>
      <c r="L2697" s="264">
        <f>SUBTOTAL(9,L2685:L2696)</f>
        <v>0</v>
      </c>
      <c r="O2697" s="3" t="str">
        <f>LEFT(A2697,5)</f>
        <v xml:space="preserve">E346 </v>
      </c>
      <c r="P2697" s="4">
        <f>-L2697</f>
        <v>0</v>
      </c>
      <c r="Q2697" s="245">
        <f t="shared" si="885"/>
        <v>0</v>
      </c>
      <c r="S2697" s="243"/>
    </row>
    <row r="2698" spans="1:25" ht="15.75" outlineLevel="2" thickTop="1" x14ac:dyDescent="0.25">
      <c r="A2698" s="3" t="s">
        <v>411</v>
      </c>
      <c r="B2698" s="3" t="str">
        <f t="shared" ref="B2698:B2709" si="898">CONCATENATE(A2698,"-",MONTH(E2698))</f>
        <v>E346 PRD Other, Mint Farm OP-7</v>
      </c>
      <c r="C2698" s="3" t="s">
        <v>9</v>
      </c>
      <c r="D2698" s="3"/>
      <c r="E2698" s="256">
        <v>43676</v>
      </c>
      <c r="F2698" s="61">
        <v>636604</v>
      </c>
      <c r="G2698" s="300">
        <v>2.8499999999999998E-2</v>
      </c>
      <c r="H2698" s="62">
        <v>1511.93</v>
      </c>
      <c r="I2698" s="276">
        <f t="shared" ref="I2698:I2709" si="899">VLOOKUP(CONCATENATE(A2698,"-6"),$B$8:$F$2996,5,FALSE)</f>
        <v>636604</v>
      </c>
      <c r="J2698" s="300">
        <v>2.8499999999999998E-2</v>
      </c>
      <c r="K2698" s="59">
        <f t="shared" ref="K2698:K2709" si="900">I2698*J2698/12</f>
        <v>1511.9345000000001</v>
      </c>
      <c r="L2698" s="62">
        <f t="shared" si="880"/>
        <v>0</v>
      </c>
      <c r="M2698" t="s">
        <v>10</v>
      </c>
      <c r="O2698" s="3" t="str">
        <f t="shared" ref="O2698:O2709" si="901">LEFT(A2698,4)</f>
        <v>E346</v>
      </c>
      <c r="P2698" s="4"/>
      <c r="Q2698" s="245">
        <f t="shared" si="885"/>
        <v>0</v>
      </c>
      <c r="S2698" s="243"/>
      <c r="T2698" s="243"/>
      <c r="V2698" s="243"/>
      <c r="W2698" s="243"/>
      <c r="Y2698" s="243"/>
    </row>
    <row r="2699" spans="1:25" outlineLevel="2" x14ac:dyDescent="0.25">
      <c r="A2699" s="3" t="s">
        <v>411</v>
      </c>
      <c r="B2699" s="3" t="str">
        <f t="shared" si="898"/>
        <v>E346 PRD Other, Mint Farm OP-8</v>
      </c>
      <c r="C2699" s="3" t="s">
        <v>9</v>
      </c>
      <c r="D2699" s="3"/>
      <c r="E2699" s="256">
        <v>43708</v>
      </c>
      <c r="F2699" s="61">
        <v>636604</v>
      </c>
      <c r="G2699" s="300">
        <v>2.8499999999999998E-2</v>
      </c>
      <c r="H2699" s="62">
        <v>1511.93</v>
      </c>
      <c r="I2699" s="276">
        <f t="shared" si="899"/>
        <v>636604</v>
      </c>
      <c r="J2699" s="300">
        <v>2.8499999999999998E-2</v>
      </c>
      <c r="K2699" s="61">
        <f t="shared" si="900"/>
        <v>1511.9345000000001</v>
      </c>
      <c r="L2699" s="62">
        <f t="shared" si="880"/>
        <v>0</v>
      </c>
      <c r="M2699" t="s">
        <v>10</v>
      </c>
      <c r="O2699" s="3" t="str">
        <f t="shared" si="901"/>
        <v>E346</v>
      </c>
      <c r="P2699" s="4"/>
      <c r="Q2699" s="245">
        <f t="shared" si="885"/>
        <v>0</v>
      </c>
      <c r="S2699" s="243"/>
      <c r="T2699" s="243"/>
      <c r="V2699" s="243"/>
      <c r="W2699" s="243"/>
      <c r="Y2699" s="243"/>
    </row>
    <row r="2700" spans="1:25" outlineLevel="2" x14ac:dyDescent="0.25">
      <c r="A2700" s="3" t="s">
        <v>411</v>
      </c>
      <c r="B2700" s="3" t="str">
        <f t="shared" si="898"/>
        <v>E346 PRD Other, Mint Farm OP-9</v>
      </c>
      <c r="C2700" s="3" t="s">
        <v>9</v>
      </c>
      <c r="D2700" s="3"/>
      <c r="E2700" s="256">
        <v>43738</v>
      </c>
      <c r="F2700" s="61">
        <v>636604</v>
      </c>
      <c r="G2700" s="300">
        <v>2.8499999999999998E-2</v>
      </c>
      <c r="H2700" s="62">
        <v>1511.93</v>
      </c>
      <c r="I2700" s="276">
        <f t="shared" si="899"/>
        <v>636604</v>
      </c>
      <c r="J2700" s="300">
        <v>2.8499999999999998E-2</v>
      </c>
      <c r="K2700" s="61">
        <f t="shared" si="900"/>
        <v>1511.9345000000001</v>
      </c>
      <c r="L2700" s="62">
        <f t="shared" si="880"/>
        <v>0</v>
      </c>
      <c r="M2700" t="s">
        <v>10</v>
      </c>
      <c r="O2700" s="3" t="str">
        <f t="shared" si="901"/>
        <v>E346</v>
      </c>
      <c r="P2700" s="4"/>
      <c r="Q2700" s="245">
        <f t="shared" si="885"/>
        <v>0</v>
      </c>
      <c r="S2700" s="243"/>
      <c r="T2700" s="243"/>
      <c r="V2700" s="243"/>
      <c r="W2700" s="243"/>
      <c r="Y2700" s="243"/>
    </row>
    <row r="2701" spans="1:25" outlineLevel="2" x14ac:dyDescent="0.25">
      <c r="A2701" s="3" t="s">
        <v>411</v>
      </c>
      <c r="B2701" s="3" t="str">
        <f t="shared" si="898"/>
        <v>E346 PRD Other, Mint Farm OP-10</v>
      </c>
      <c r="C2701" s="3" t="s">
        <v>9</v>
      </c>
      <c r="D2701" s="3"/>
      <c r="E2701" s="256">
        <v>43769</v>
      </c>
      <c r="F2701" s="61">
        <v>636604</v>
      </c>
      <c r="G2701" s="300">
        <v>2.8499999999999998E-2</v>
      </c>
      <c r="H2701" s="62">
        <v>1511.93</v>
      </c>
      <c r="I2701" s="276">
        <f t="shared" si="899"/>
        <v>636604</v>
      </c>
      <c r="J2701" s="300">
        <v>2.8499999999999998E-2</v>
      </c>
      <c r="K2701" s="61">
        <f t="shared" si="900"/>
        <v>1511.9345000000001</v>
      </c>
      <c r="L2701" s="62">
        <f t="shared" si="880"/>
        <v>0</v>
      </c>
      <c r="M2701" t="s">
        <v>10</v>
      </c>
      <c r="O2701" s="3" t="str">
        <f t="shared" si="901"/>
        <v>E346</v>
      </c>
      <c r="P2701" s="4"/>
      <c r="Q2701" s="245">
        <f t="shared" si="885"/>
        <v>0</v>
      </c>
      <c r="S2701" s="243"/>
      <c r="T2701" s="243"/>
      <c r="V2701" s="243"/>
      <c r="W2701" s="243"/>
      <c r="Y2701" s="243"/>
    </row>
    <row r="2702" spans="1:25" outlineLevel="2" x14ac:dyDescent="0.25">
      <c r="A2702" s="3" t="s">
        <v>411</v>
      </c>
      <c r="B2702" s="3" t="str">
        <f t="shared" si="898"/>
        <v>E346 PRD Other, Mint Farm OP-11</v>
      </c>
      <c r="C2702" s="3" t="s">
        <v>9</v>
      </c>
      <c r="D2702" s="3"/>
      <c r="E2702" s="256">
        <v>43799</v>
      </c>
      <c r="F2702" s="61">
        <v>636604</v>
      </c>
      <c r="G2702" s="300">
        <v>2.8499999999999998E-2</v>
      </c>
      <c r="H2702" s="62">
        <v>1511.93</v>
      </c>
      <c r="I2702" s="276">
        <f t="shared" si="899"/>
        <v>636604</v>
      </c>
      <c r="J2702" s="300">
        <v>2.8499999999999998E-2</v>
      </c>
      <c r="K2702" s="61">
        <f t="shared" si="900"/>
        <v>1511.9345000000001</v>
      </c>
      <c r="L2702" s="62">
        <f t="shared" si="880"/>
        <v>0</v>
      </c>
      <c r="M2702" t="s">
        <v>10</v>
      </c>
      <c r="O2702" s="3" t="str">
        <f t="shared" si="901"/>
        <v>E346</v>
      </c>
      <c r="P2702" s="4"/>
      <c r="Q2702" s="245">
        <f t="shared" si="885"/>
        <v>0</v>
      </c>
      <c r="S2702" s="243"/>
      <c r="T2702" s="243"/>
      <c r="V2702" s="243"/>
      <c r="W2702" s="243"/>
      <c r="Y2702" s="243"/>
    </row>
    <row r="2703" spans="1:25" outlineLevel="2" x14ac:dyDescent="0.25">
      <c r="A2703" s="3" t="s">
        <v>411</v>
      </c>
      <c r="B2703" s="3" t="str">
        <f t="shared" si="898"/>
        <v>E346 PRD Other, Mint Farm OP-12</v>
      </c>
      <c r="C2703" s="3" t="s">
        <v>9</v>
      </c>
      <c r="D2703" s="3"/>
      <c r="E2703" s="256">
        <v>43830</v>
      </c>
      <c r="F2703" s="61">
        <v>636604</v>
      </c>
      <c r="G2703" s="300">
        <v>2.8499999999999998E-2</v>
      </c>
      <c r="H2703" s="62">
        <v>1511.93</v>
      </c>
      <c r="I2703" s="276">
        <f t="shared" si="899"/>
        <v>636604</v>
      </c>
      <c r="J2703" s="300">
        <v>2.8499999999999998E-2</v>
      </c>
      <c r="K2703" s="61">
        <f t="shared" si="900"/>
        <v>1511.9345000000001</v>
      </c>
      <c r="L2703" s="62">
        <f t="shared" si="880"/>
        <v>0</v>
      </c>
      <c r="M2703" t="s">
        <v>10</v>
      </c>
      <c r="O2703" s="3" t="str">
        <f t="shared" si="901"/>
        <v>E346</v>
      </c>
      <c r="P2703" s="4"/>
      <c r="Q2703" s="245">
        <f t="shared" si="885"/>
        <v>0</v>
      </c>
      <c r="S2703" s="243"/>
      <c r="T2703" s="243"/>
      <c r="V2703" s="243"/>
      <c r="W2703" s="243"/>
      <c r="Y2703" s="243"/>
    </row>
    <row r="2704" spans="1:25" outlineLevel="2" x14ac:dyDescent="0.25">
      <c r="A2704" s="3" t="s">
        <v>411</v>
      </c>
      <c r="B2704" s="3" t="str">
        <f t="shared" si="898"/>
        <v>E346 PRD Other, Mint Farm OP-1</v>
      </c>
      <c r="C2704" s="3" t="s">
        <v>9</v>
      </c>
      <c r="D2704" s="3"/>
      <c r="E2704" s="256">
        <v>43861</v>
      </c>
      <c r="F2704" s="61">
        <v>636604</v>
      </c>
      <c r="G2704" s="300">
        <v>2.8499999999999998E-2</v>
      </c>
      <c r="H2704" s="62">
        <v>1511.93</v>
      </c>
      <c r="I2704" s="276">
        <f t="shared" si="899"/>
        <v>636604</v>
      </c>
      <c r="J2704" s="300">
        <v>2.8499999999999998E-2</v>
      </c>
      <c r="K2704" s="61">
        <f t="shared" si="900"/>
        <v>1511.9345000000001</v>
      </c>
      <c r="L2704" s="62">
        <f t="shared" si="880"/>
        <v>0</v>
      </c>
      <c r="M2704" t="s">
        <v>10</v>
      </c>
      <c r="O2704" s="3" t="str">
        <f t="shared" si="901"/>
        <v>E346</v>
      </c>
      <c r="P2704" s="4"/>
      <c r="Q2704" s="245">
        <f t="shared" si="885"/>
        <v>0</v>
      </c>
      <c r="S2704" s="243"/>
      <c r="T2704" s="243"/>
      <c r="V2704" s="243"/>
      <c r="W2704" s="243"/>
      <c r="Y2704" s="243"/>
    </row>
    <row r="2705" spans="1:25" outlineLevel="2" x14ac:dyDescent="0.25">
      <c r="A2705" s="3" t="s">
        <v>411</v>
      </c>
      <c r="B2705" s="3" t="str">
        <f t="shared" si="898"/>
        <v>E346 PRD Other, Mint Farm OP-2</v>
      </c>
      <c r="C2705" s="3" t="s">
        <v>9</v>
      </c>
      <c r="D2705" s="3"/>
      <c r="E2705" s="256">
        <v>43889</v>
      </c>
      <c r="F2705" s="61">
        <v>636604</v>
      </c>
      <c r="G2705" s="300">
        <v>2.8499999999999998E-2</v>
      </c>
      <c r="H2705" s="62">
        <v>1511.93</v>
      </c>
      <c r="I2705" s="276">
        <f t="shared" si="899"/>
        <v>636604</v>
      </c>
      <c r="J2705" s="300">
        <v>2.8499999999999998E-2</v>
      </c>
      <c r="K2705" s="61">
        <f t="shared" si="900"/>
        <v>1511.9345000000001</v>
      </c>
      <c r="L2705" s="62">
        <f t="shared" si="880"/>
        <v>0</v>
      </c>
      <c r="M2705" t="s">
        <v>10</v>
      </c>
      <c r="O2705" s="3" t="str">
        <f t="shared" si="901"/>
        <v>E346</v>
      </c>
      <c r="P2705" s="4"/>
      <c r="Q2705" s="245">
        <f t="shared" si="885"/>
        <v>0</v>
      </c>
      <c r="S2705" s="243"/>
      <c r="T2705" s="243"/>
      <c r="V2705" s="243"/>
      <c r="W2705" s="243"/>
      <c r="Y2705" s="243"/>
    </row>
    <row r="2706" spans="1:25" outlineLevel="2" x14ac:dyDescent="0.25">
      <c r="A2706" s="3" t="s">
        <v>411</v>
      </c>
      <c r="B2706" s="3" t="str">
        <f t="shared" si="898"/>
        <v>E346 PRD Other, Mint Farm OP-3</v>
      </c>
      <c r="C2706" s="3" t="s">
        <v>9</v>
      </c>
      <c r="D2706" s="3"/>
      <c r="E2706" s="256">
        <v>43921</v>
      </c>
      <c r="F2706" s="61">
        <v>636604</v>
      </c>
      <c r="G2706" s="300">
        <v>2.8499999999999998E-2</v>
      </c>
      <c r="H2706" s="62">
        <v>1511.93</v>
      </c>
      <c r="I2706" s="276">
        <f t="shared" si="899"/>
        <v>636604</v>
      </c>
      <c r="J2706" s="300">
        <v>2.8499999999999998E-2</v>
      </c>
      <c r="K2706" s="61">
        <f t="shared" si="900"/>
        <v>1511.9345000000001</v>
      </c>
      <c r="L2706" s="62">
        <f t="shared" si="880"/>
        <v>0</v>
      </c>
      <c r="M2706" t="s">
        <v>10</v>
      </c>
      <c r="O2706" s="3" t="str">
        <f t="shared" si="901"/>
        <v>E346</v>
      </c>
      <c r="P2706" s="4"/>
      <c r="Q2706" s="245">
        <f t="shared" si="885"/>
        <v>0</v>
      </c>
      <c r="S2706" s="243"/>
      <c r="T2706" s="243"/>
      <c r="V2706" s="243"/>
      <c r="W2706" s="243"/>
      <c r="Y2706" s="243"/>
    </row>
    <row r="2707" spans="1:25" outlineLevel="2" x14ac:dyDescent="0.25">
      <c r="A2707" s="3" t="s">
        <v>411</v>
      </c>
      <c r="B2707" s="3" t="str">
        <f t="shared" si="898"/>
        <v>E346 PRD Other, Mint Farm OP-4</v>
      </c>
      <c r="C2707" s="3" t="s">
        <v>9</v>
      </c>
      <c r="D2707" s="3"/>
      <c r="E2707" s="256">
        <v>43951</v>
      </c>
      <c r="F2707" s="61">
        <v>636604</v>
      </c>
      <c r="G2707" s="300">
        <v>2.8499999999999998E-2</v>
      </c>
      <c r="H2707" s="62">
        <v>1511.93</v>
      </c>
      <c r="I2707" s="276">
        <f t="shared" si="899"/>
        <v>636604</v>
      </c>
      <c r="J2707" s="300">
        <v>2.8499999999999998E-2</v>
      </c>
      <c r="K2707" s="61">
        <f t="shared" si="900"/>
        <v>1511.9345000000001</v>
      </c>
      <c r="L2707" s="62">
        <f t="shared" si="880"/>
        <v>0</v>
      </c>
      <c r="M2707" t="s">
        <v>10</v>
      </c>
      <c r="O2707" s="3" t="str">
        <f t="shared" si="901"/>
        <v>E346</v>
      </c>
      <c r="P2707" s="4"/>
      <c r="Q2707" s="245">
        <f t="shared" si="885"/>
        <v>0</v>
      </c>
      <c r="S2707" s="243"/>
      <c r="T2707" s="243"/>
      <c r="V2707" s="243"/>
      <c r="W2707" s="243"/>
      <c r="Y2707" s="243"/>
    </row>
    <row r="2708" spans="1:25" outlineLevel="2" x14ac:dyDescent="0.25">
      <c r="A2708" s="3" t="s">
        <v>411</v>
      </c>
      <c r="B2708" s="3" t="str">
        <f t="shared" si="898"/>
        <v>E346 PRD Other, Mint Farm OP-5</v>
      </c>
      <c r="C2708" s="3" t="s">
        <v>9</v>
      </c>
      <c r="D2708" s="3"/>
      <c r="E2708" s="256">
        <v>43982</v>
      </c>
      <c r="F2708" s="61">
        <v>636604</v>
      </c>
      <c r="G2708" s="300">
        <v>2.8499999999999998E-2</v>
      </c>
      <c r="H2708" s="62">
        <v>1511.93</v>
      </c>
      <c r="I2708" s="276">
        <f t="shared" si="899"/>
        <v>636604</v>
      </c>
      <c r="J2708" s="300">
        <v>2.8499999999999998E-2</v>
      </c>
      <c r="K2708" s="61">
        <f t="shared" si="900"/>
        <v>1511.9345000000001</v>
      </c>
      <c r="L2708" s="62">
        <f t="shared" ref="L2708:L2771" si="902">ROUND(K2708-H2708,2)</f>
        <v>0</v>
      </c>
      <c r="M2708" t="s">
        <v>10</v>
      </c>
      <c r="O2708" s="3" t="str">
        <f t="shared" si="901"/>
        <v>E346</v>
      </c>
      <c r="P2708" s="4"/>
      <c r="Q2708" s="245">
        <f t="shared" si="885"/>
        <v>0</v>
      </c>
      <c r="S2708" s="243"/>
      <c r="T2708" s="243"/>
      <c r="V2708" s="243"/>
      <c r="W2708" s="243"/>
      <c r="Y2708" s="243"/>
    </row>
    <row r="2709" spans="1:25" outlineLevel="2" x14ac:dyDescent="0.25">
      <c r="A2709" s="3" t="s">
        <v>411</v>
      </c>
      <c r="B2709" s="3" t="str">
        <f t="shared" si="898"/>
        <v>E346 PRD Other, Mint Farm OP-6</v>
      </c>
      <c r="C2709" s="3" t="s">
        <v>9</v>
      </c>
      <c r="D2709" s="3"/>
      <c r="E2709" s="256">
        <v>44012</v>
      </c>
      <c r="F2709" s="61">
        <v>636604</v>
      </c>
      <c r="G2709" s="300">
        <v>2.8499999999999998E-2</v>
      </c>
      <c r="H2709" s="62">
        <v>1511.93</v>
      </c>
      <c r="I2709" s="276">
        <f t="shared" si="899"/>
        <v>636604</v>
      </c>
      <c r="J2709" s="300">
        <v>2.8499999999999998E-2</v>
      </c>
      <c r="K2709" s="61">
        <f t="shared" si="900"/>
        <v>1511.9345000000001</v>
      </c>
      <c r="L2709" s="62">
        <f t="shared" si="902"/>
        <v>0</v>
      </c>
      <c r="M2709" t="s">
        <v>10</v>
      </c>
      <c r="O2709" s="3" t="str">
        <f t="shared" si="901"/>
        <v>E346</v>
      </c>
      <c r="P2709" s="4"/>
      <c r="Q2709" s="245">
        <f t="shared" si="885"/>
        <v>636604</v>
      </c>
      <c r="S2709" s="243">
        <f>AVERAGE(F2698:F2709)-F2709</f>
        <v>0</v>
      </c>
      <c r="T2709" s="243">
        <f>AVERAGE(I2698:I2709)-I2709</f>
        <v>0</v>
      </c>
      <c r="V2709" s="243"/>
      <c r="W2709" s="243"/>
      <c r="Y2709" s="243"/>
    </row>
    <row r="2710" spans="1:25" ht="15.75" outlineLevel="1" thickBot="1" x14ac:dyDescent="0.3">
      <c r="A2710" s="5" t="s">
        <v>412</v>
      </c>
      <c r="C2710" s="14" t="s">
        <v>264</v>
      </c>
      <c r="E2710" s="255" t="s">
        <v>5</v>
      </c>
      <c r="F2710" s="8"/>
      <c r="G2710" s="299"/>
      <c r="H2710" s="264">
        <f>SUBTOTAL(9,H2698:H2709)</f>
        <v>18143.16</v>
      </c>
      <c r="I2710" s="275"/>
      <c r="J2710" s="299"/>
      <c r="K2710" s="25">
        <f>SUBTOTAL(9,K2698:K2709)</f>
        <v>18143.213999999996</v>
      </c>
      <c r="L2710" s="264">
        <f>SUBTOTAL(9,L2698:L2709)</f>
        <v>0</v>
      </c>
      <c r="O2710" s="3" t="str">
        <f>LEFT(A2710,5)</f>
        <v xml:space="preserve">E346 </v>
      </c>
      <c r="P2710" s="4">
        <f>-L2710</f>
        <v>0</v>
      </c>
      <c r="Q2710" s="245">
        <f t="shared" si="885"/>
        <v>0</v>
      </c>
      <c r="S2710" s="243"/>
    </row>
    <row r="2711" spans="1:25" ht="15.75" outlineLevel="2" thickTop="1" x14ac:dyDescent="0.25">
      <c r="A2711" s="3" t="s">
        <v>413</v>
      </c>
      <c r="B2711" s="3" t="str">
        <f t="shared" ref="B2711:B2722" si="903">CONCATENATE(A2711,"-",MONTH(E2711))</f>
        <v>E346 PRD Other, Sumas OP-7</v>
      </c>
      <c r="C2711" s="3" t="s">
        <v>9</v>
      </c>
      <c r="D2711" s="3"/>
      <c r="E2711" s="256">
        <v>43676</v>
      </c>
      <c r="F2711" s="61">
        <v>2196224.58</v>
      </c>
      <c r="G2711" s="300">
        <v>1.0200000000000001E-2</v>
      </c>
      <c r="H2711" s="62">
        <v>1866.79</v>
      </c>
      <c r="I2711" s="276">
        <f t="shared" ref="I2711:I2722" si="904">VLOOKUP(CONCATENATE(A2711,"-6"),$B$8:$F$2996,5,FALSE)</f>
        <v>2196224.58</v>
      </c>
      <c r="J2711" s="300">
        <v>1.0200000000000001E-2</v>
      </c>
      <c r="K2711" s="59">
        <f t="shared" ref="K2711:K2722" si="905">I2711*J2711/12</f>
        <v>1866.7908930000003</v>
      </c>
      <c r="L2711" s="62">
        <f t="shared" si="902"/>
        <v>0</v>
      </c>
      <c r="M2711" t="s">
        <v>10</v>
      </c>
      <c r="O2711" s="3" t="str">
        <f t="shared" ref="O2711:O2722" si="906">LEFT(A2711,4)</f>
        <v>E346</v>
      </c>
      <c r="P2711" s="4"/>
      <c r="Q2711" s="245">
        <f t="shared" si="885"/>
        <v>0</v>
      </c>
      <c r="S2711" s="243"/>
      <c r="T2711" s="243"/>
      <c r="V2711" s="243"/>
      <c r="W2711" s="243"/>
      <c r="Y2711" s="243"/>
    </row>
    <row r="2712" spans="1:25" outlineLevel="2" x14ac:dyDescent="0.25">
      <c r="A2712" s="3" t="s">
        <v>413</v>
      </c>
      <c r="B2712" s="3" t="str">
        <f t="shared" si="903"/>
        <v>E346 PRD Other, Sumas OP-8</v>
      </c>
      <c r="C2712" s="3" t="s">
        <v>9</v>
      </c>
      <c r="D2712" s="3"/>
      <c r="E2712" s="256">
        <v>43708</v>
      </c>
      <c r="F2712" s="61">
        <v>2196224.58</v>
      </c>
      <c r="G2712" s="300">
        <v>1.0200000000000001E-2</v>
      </c>
      <c r="H2712" s="62">
        <v>1866.79</v>
      </c>
      <c r="I2712" s="276">
        <f t="shared" si="904"/>
        <v>2196224.58</v>
      </c>
      <c r="J2712" s="300">
        <v>1.0200000000000001E-2</v>
      </c>
      <c r="K2712" s="61">
        <f t="shared" si="905"/>
        <v>1866.7908930000003</v>
      </c>
      <c r="L2712" s="62">
        <f t="shared" si="902"/>
        <v>0</v>
      </c>
      <c r="M2712" t="s">
        <v>10</v>
      </c>
      <c r="O2712" s="3" t="str">
        <f t="shared" si="906"/>
        <v>E346</v>
      </c>
      <c r="P2712" s="4"/>
      <c r="Q2712" s="245">
        <f t="shared" si="885"/>
        <v>0</v>
      </c>
      <c r="S2712" s="243"/>
      <c r="T2712" s="243"/>
      <c r="V2712" s="243"/>
      <c r="W2712" s="243"/>
      <c r="Y2712" s="243"/>
    </row>
    <row r="2713" spans="1:25" outlineLevel="2" x14ac:dyDescent="0.25">
      <c r="A2713" s="3" t="s">
        <v>413</v>
      </c>
      <c r="B2713" s="3" t="str">
        <f t="shared" si="903"/>
        <v>E346 PRD Other, Sumas OP-9</v>
      </c>
      <c r="C2713" s="3" t="s">
        <v>9</v>
      </c>
      <c r="D2713" s="3"/>
      <c r="E2713" s="256">
        <v>43738</v>
      </c>
      <c r="F2713" s="61">
        <v>2196224.58</v>
      </c>
      <c r="G2713" s="300">
        <v>1.0200000000000001E-2</v>
      </c>
      <c r="H2713" s="62">
        <v>1866.79</v>
      </c>
      <c r="I2713" s="276">
        <f t="shared" si="904"/>
        <v>2196224.58</v>
      </c>
      <c r="J2713" s="300">
        <v>1.0200000000000001E-2</v>
      </c>
      <c r="K2713" s="61">
        <f t="shared" si="905"/>
        <v>1866.7908930000003</v>
      </c>
      <c r="L2713" s="62">
        <f t="shared" si="902"/>
        <v>0</v>
      </c>
      <c r="M2713" t="s">
        <v>10</v>
      </c>
      <c r="O2713" s="3" t="str">
        <f t="shared" si="906"/>
        <v>E346</v>
      </c>
      <c r="P2713" s="4"/>
      <c r="Q2713" s="245">
        <f t="shared" si="885"/>
        <v>0</v>
      </c>
      <c r="S2713" s="243"/>
      <c r="T2713" s="243"/>
      <c r="V2713" s="243"/>
      <c r="W2713" s="243"/>
      <c r="Y2713" s="243"/>
    </row>
    <row r="2714" spans="1:25" outlineLevel="2" x14ac:dyDescent="0.25">
      <c r="A2714" s="3" t="s">
        <v>413</v>
      </c>
      <c r="B2714" s="3" t="str">
        <f t="shared" si="903"/>
        <v>E346 PRD Other, Sumas OP-10</v>
      </c>
      <c r="C2714" s="3" t="s">
        <v>9</v>
      </c>
      <c r="D2714" s="3"/>
      <c r="E2714" s="256">
        <v>43769</v>
      </c>
      <c r="F2714" s="61">
        <v>2196224.58</v>
      </c>
      <c r="G2714" s="300">
        <v>1.0200000000000001E-2</v>
      </c>
      <c r="H2714" s="62">
        <v>1866.79</v>
      </c>
      <c r="I2714" s="276">
        <f t="shared" si="904"/>
        <v>2196224.58</v>
      </c>
      <c r="J2714" s="300">
        <v>1.0200000000000001E-2</v>
      </c>
      <c r="K2714" s="61">
        <f t="shared" si="905"/>
        <v>1866.7908930000003</v>
      </c>
      <c r="L2714" s="62">
        <f t="shared" si="902"/>
        <v>0</v>
      </c>
      <c r="M2714" t="s">
        <v>10</v>
      </c>
      <c r="O2714" s="3" t="str">
        <f t="shared" si="906"/>
        <v>E346</v>
      </c>
      <c r="P2714" s="4"/>
      <c r="Q2714" s="245">
        <f t="shared" si="885"/>
        <v>0</v>
      </c>
      <c r="S2714" s="243"/>
      <c r="T2714" s="243"/>
      <c r="V2714" s="243"/>
      <c r="W2714" s="243"/>
      <c r="Y2714" s="243"/>
    </row>
    <row r="2715" spans="1:25" outlineLevel="2" x14ac:dyDescent="0.25">
      <c r="A2715" s="3" t="s">
        <v>413</v>
      </c>
      <c r="B2715" s="3" t="str">
        <f t="shared" si="903"/>
        <v>E346 PRD Other, Sumas OP-11</v>
      </c>
      <c r="C2715" s="3" t="s">
        <v>9</v>
      </c>
      <c r="D2715" s="3"/>
      <c r="E2715" s="256">
        <v>43799</v>
      </c>
      <c r="F2715" s="61">
        <v>2196224.58</v>
      </c>
      <c r="G2715" s="300">
        <v>1.0200000000000001E-2</v>
      </c>
      <c r="H2715" s="62">
        <v>1866.79</v>
      </c>
      <c r="I2715" s="276">
        <f t="shared" si="904"/>
        <v>2196224.58</v>
      </c>
      <c r="J2715" s="300">
        <v>1.0200000000000001E-2</v>
      </c>
      <c r="K2715" s="61">
        <f t="shared" si="905"/>
        <v>1866.7908930000003</v>
      </c>
      <c r="L2715" s="62">
        <f t="shared" si="902"/>
        <v>0</v>
      </c>
      <c r="M2715" t="s">
        <v>10</v>
      </c>
      <c r="O2715" s="3" t="str">
        <f t="shared" si="906"/>
        <v>E346</v>
      </c>
      <c r="P2715" s="4"/>
      <c r="Q2715" s="245">
        <f t="shared" si="885"/>
        <v>0</v>
      </c>
      <c r="S2715" s="243"/>
      <c r="T2715" s="243"/>
      <c r="V2715" s="243"/>
      <c r="W2715" s="243"/>
      <c r="Y2715" s="243"/>
    </row>
    <row r="2716" spans="1:25" outlineLevel="2" x14ac:dyDescent="0.25">
      <c r="A2716" s="3" t="s">
        <v>413</v>
      </c>
      <c r="B2716" s="3" t="str">
        <f t="shared" si="903"/>
        <v>E346 PRD Other, Sumas OP-12</v>
      </c>
      <c r="C2716" s="3" t="s">
        <v>9</v>
      </c>
      <c r="D2716" s="3"/>
      <c r="E2716" s="256">
        <v>43830</v>
      </c>
      <c r="F2716" s="61">
        <v>2196224.58</v>
      </c>
      <c r="G2716" s="300">
        <v>1.0200000000000001E-2</v>
      </c>
      <c r="H2716" s="62">
        <v>1866.79</v>
      </c>
      <c r="I2716" s="276">
        <f t="shared" si="904"/>
        <v>2196224.58</v>
      </c>
      <c r="J2716" s="300">
        <v>1.0200000000000001E-2</v>
      </c>
      <c r="K2716" s="61">
        <f t="shared" si="905"/>
        <v>1866.7908930000003</v>
      </c>
      <c r="L2716" s="62">
        <f t="shared" si="902"/>
        <v>0</v>
      </c>
      <c r="M2716" t="s">
        <v>10</v>
      </c>
      <c r="O2716" s="3" t="str">
        <f t="shared" si="906"/>
        <v>E346</v>
      </c>
      <c r="P2716" s="4"/>
      <c r="Q2716" s="245">
        <f t="shared" si="885"/>
        <v>0</v>
      </c>
      <c r="S2716" s="243"/>
      <c r="T2716" s="243"/>
      <c r="V2716" s="243"/>
      <c r="W2716" s="243"/>
      <c r="Y2716" s="243"/>
    </row>
    <row r="2717" spans="1:25" outlineLevel="2" x14ac:dyDescent="0.25">
      <c r="A2717" s="3" t="s">
        <v>413</v>
      </c>
      <c r="B2717" s="3" t="str">
        <f t="shared" si="903"/>
        <v>E346 PRD Other, Sumas OP-1</v>
      </c>
      <c r="C2717" s="3" t="s">
        <v>9</v>
      </c>
      <c r="D2717" s="3"/>
      <c r="E2717" s="256">
        <v>43861</v>
      </c>
      <c r="F2717" s="61">
        <v>2196224.58</v>
      </c>
      <c r="G2717" s="300">
        <v>1.0200000000000001E-2</v>
      </c>
      <c r="H2717" s="62">
        <v>1866.79</v>
      </c>
      <c r="I2717" s="276">
        <f t="shared" si="904"/>
        <v>2196224.58</v>
      </c>
      <c r="J2717" s="300">
        <v>1.0200000000000001E-2</v>
      </c>
      <c r="K2717" s="61">
        <f t="shared" si="905"/>
        <v>1866.7908930000003</v>
      </c>
      <c r="L2717" s="62">
        <f t="shared" si="902"/>
        <v>0</v>
      </c>
      <c r="M2717" t="s">
        <v>10</v>
      </c>
      <c r="O2717" s="3" t="str">
        <f t="shared" si="906"/>
        <v>E346</v>
      </c>
      <c r="P2717" s="4"/>
      <c r="Q2717" s="245">
        <f t="shared" si="885"/>
        <v>0</v>
      </c>
      <c r="S2717" s="243"/>
      <c r="T2717" s="243"/>
      <c r="V2717" s="243"/>
      <c r="W2717" s="243"/>
      <c r="Y2717" s="243"/>
    </row>
    <row r="2718" spans="1:25" outlineLevel="2" x14ac:dyDescent="0.25">
      <c r="A2718" s="3" t="s">
        <v>413</v>
      </c>
      <c r="B2718" s="3" t="str">
        <f t="shared" si="903"/>
        <v>E346 PRD Other, Sumas OP-2</v>
      </c>
      <c r="C2718" s="3" t="s">
        <v>9</v>
      </c>
      <c r="D2718" s="3"/>
      <c r="E2718" s="256">
        <v>43889</v>
      </c>
      <c r="F2718" s="61">
        <v>2196224.58</v>
      </c>
      <c r="G2718" s="300">
        <v>1.0200000000000001E-2</v>
      </c>
      <c r="H2718" s="62">
        <v>1866.79</v>
      </c>
      <c r="I2718" s="276">
        <f t="shared" si="904"/>
        <v>2196224.58</v>
      </c>
      <c r="J2718" s="300">
        <v>1.0200000000000001E-2</v>
      </c>
      <c r="K2718" s="61">
        <f t="shared" si="905"/>
        <v>1866.7908930000003</v>
      </c>
      <c r="L2718" s="62">
        <f t="shared" si="902"/>
        <v>0</v>
      </c>
      <c r="M2718" t="s">
        <v>10</v>
      </c>
      <c r="O2718" s="3" t="str">
        <f t="shared" si="906"/>
        <v>E346</v>
      </c>
      <c r="P2718" s="4"/>
      <c r="Q2718" s="245">
        <f t="shared" si="885"/>
        <v>0</v>
      </c>
      <c r="S2718" s="243"/>
      <c r="T2718" s="243"/>
      <c r="V2718" s="243"/>
      <c r="W2718" s="243"/>
      <c r="Y2718" s="243"/>
    </row>
    <row r="2719" spans="1:25" outlineLevel="2" x14ac:dyDescent="0.25">
      <c r="A2719" s="3" t="s">
        <v>413</v>
      </c>
      <c r="B2719" s="3" t="str">
        <f t="shared" si="903"/>
        <v>E346 PRD Other, Sumas OP-3</v>
      </c>
      <c r="C2719" s="3" t="s">
        <v>9</v>
      </c>
      <c r="D2719" s="3"/>
      <c r="E2719" s="256">
        <v>43921</v>
      </c>
      <c r="F2719" s="61">
        <v>2196224.58</v>
      </c>
      <c r="G2719" s="300">
        <v>1.0200000000000001E-2</v>
      </c>
      <c r="H2719" s="62">
        <v>1866.79</v>
      </c>
      <c r="I2719" s="276">
        <f t="shared" si="904"/>
        <v>2196224.58</v>
      </c>
      <c r="J2719" s="300">
        <v>1.0200000000000001E-2</v>
      </c>
      <c r="K2719" s="61">
        <f t="shared" si="905"/>
        <v>1866.7908930000003</v>
      </c>
      <c r="L2719" s="62">
        <f t="shared" si="902"/>
        <v>0</v>
      </c>
      <c r="M2719" t="s">
        <v>10</v>
      </c>
      <c r="O2719" s="3" t="str">
        <f t="shared" si="906"/>
        <v>E346</v>
      </c>
      <c r="P2719" s="4"/>
      <c r="Q2719" s="245">
        <f t="shared" si="885"/>
        <v>0</v>
      </c>
      <c r="S2719" s="243"/>
      <c r="T2719" s="243"/>
      <c r="V2719" s="243"/>
      <c r="W2719" s="243"/>
      <c r="Y2719" s="243"/>
    </row>
    <row r="2720" spans="1:25" outlineLevel="2" x14ac:dyDescent="0.25">
      <c r="A2720" s="3" t="s">
        <v>413</v>
      </c>
      <c r="B2720" s="3" t="str">
        <f t="shared" si="903"/>
        <v>E346 PRD Other, Sumas OP-4</v>
      </c>
      <c r="C2720" s="3" t="s">
        <v>9</v>
      </c>
      <c r="D2720" s="3"/>
      <c r="E2720" s="256">
        <v>43951</v>
      </c>
      <c r="F2720" s="61">
        <v>2196224.58</v>
      </c>
      <c r="G2720" s="300">
        <v>1.0200000000000001E-2</v>
      </c>
      <c r="H2720" s="62">
        <v>1866.79</v>
      </c>
      <c r="I2720" s="276">
        <f t="shared" si="904"/>
        <v>2196224.58</v>
      </c>
      <c r="J2720" s="300">
        <v>1.0200000000000001E-2</v>
      </c>
      <c r="K2720" s="61">
        <f t="shared" si="905"/>
        <v>1866.7908930000003</v>
      </c>
      <c r="L2720" s="62">
        <f t="shared" si="902"/>
        <v>0</v>
      </c>
      <c r="M2720" t="s">
        <v>10</v>
      </c>
      <c r="O2720" s="3" t="str">
        <f t="shared" si="906"/>
        <v>E346</v>
      </c>
      <c r="P2720" s="4"/>
      <c r="Q2720" s="245">
        <f t="shared" ref="Q2720:Q2783" si="907">IF(E2720=DATE(2020,6,30),I2720,0)</f>
        <v>0</v>
      </c>
      <c r="S2720" s="243"/>
      <c r="T2720" s="243"/>
      <c r="V2720" s="243"/>
      <c r="W2720" s="243"/>
      <c r="Y2720" s="243"/>
    </row>
    <row r="2721" spans="1:25" outlineLevel="2" x14ac:dyDescent="0.25">
      <c r="A2721" s="3" t="s">
        <v>413</v>
      </c>
      <c r="B2721" s="3" t="str">
        <f t="shared" si="903"/>
        <v>E346 PRD Other, Sumas OP-5</v>
      </c>
      <c r="C2721" s="3" t="s">
        <v>9</v>
      </c>
      <c r="D2721" s="3"/>
      <c r="E2721" s="256">
        <v>43982</v>
      </c>
      <c r="F2721" s="61">
        <v>2196224.58</v>
      </c>
      <c r="G2721" s="300">
        <v>1.0200000000000001E-2</v>
      </c>
      <c r="H2721" s="62">
        <v>1866.79</v>
      </c>
      <c r="I2721" s="276">
        <f t="shared" si="904"/>
        <v>2196224.58</v>
      </c>
      <c r="J2721" s="300">
        <v>1.0200000000000001E-2</v>
      </c>
      <c r="K2721" s="61">
        <f t="shared" si="905"/>
        <v>1866.7908930000003</v>
      </c>
      <c r="L2721" s="62">
        <f t="shared" si="902"/>
        <v>0</v>
      </c>
      <c r="M2721" t="s">
        <v>10</v>
      </c>
      <c r="O2721" s="3" t="str">
        <f t="shared" si="906"/>
        <v>E346</v>
      </c>
      <c r="P2721" s="4"/>
      <c r="Q2721" s="245">
        <f t="shared" si="907"/>
        <v>0</v>
      </c>
      <c r="S2721" s="243"/>
      <c r="T2721" s="243"/>
      <c r="V2721" s="243"/>
      <c r="W2721" s="243"/>
      <c r="Y2721" s="243"/>
    </row>
    <row r="2722" spans="1:25" outlineLevel="2" x14ac:dyDescent="0.25">
      <c r="A2722" s="3" t="s">
        <v>413</v>
      </c>
      <c r="B2722" s="3" t="str">
        <f t="shared" si="903"/>
        <v>E346 PRD Other, Sumas OP-6</v>
      </c>
      <c r="C2722" s="3" t="s">
        <v>9</v>
      </c>
      <c r="D2722" s="3"/>
      <c r="E2722" s="256">
        <v>44012</v>
      </c>
      <c r="F2722" s="61">
        <v>2196224.58</v>
      </c>
      <c r="G2722" s="300">
        <v>1.0200000000000001E-2</v>
      </c>
      <c r="H2722" s="62">
        <v>1866.79</v>
      </c>
      <c r="I2722" s="276">
        <f t="shared" si="904"/>
        <v>2196224.58</v>
      </c>
      <c r="J2722" s="300">
        <v>1.0200000000000001E-2</v>
      </c>
      <c r="K2722" s="61">
        <f t="shared" si="905"/>
        <v>1866.7908930000003</v>
      </c>
      <c r="L2722" s="62">
        <f t="shared" si="902"/>
        <v>0</v>
      </c>
      <c r="M2722" t="s">
        <v>10</v>
      </c>
      <c r="O2722" s="3" t="str">
        <f t="shared" si="906"/>
        <v>E346</v>
      </c>
      <c r="P2722" s="4"/>
      <c r="Q2722" s="245">
        <f t="shared" si="907"/>
        <v>2196224.58</v>
      </c>
      <c r="S2722" s="243">
        <f>AVERAGE(F2711:F2722)-F2722</f>
        <v>0</v>
      </c>
      <c r="T2722" s="243">
        <f>AVERAGE(I2711:I2722)-I2722</f>
        <v>0</v>
      </c>
      <c r="V2722" s="243"/>
      <c r="W2722" s="243"/>
      <c r="Y2722" s="243"/>
    </row>
    <row r="2723" spans="1:25" ht="15.75" outlineLevel="1" thickBot="1" x14ac:dyDescent="0.3">
      <c r="A2723" s="5" t="s">
        <v>414</v>
      </c>
      <c r="C2723" s="14" t="s">
        <v>264</v>
      </c>
      <c r="E2723" s="255" t="s">
        <v>5</v>
      </c>
      <c r="F2723" s="8"/>
      <c r="G2723" s="299"/>
      <c r="H2723" s="264">
        <f>SUBTOTAL(9,H2711:H2722)</f>
        <v>22401.480000000007</v>
      </c>
      <c r="I2723" s="275"/>
      <c r="J2723" s="299"/>
      <c r="K2723" s="25">
        <f>SUBTOTAL(9,K2711:K2722)</f>
        <v>22401.490716000011</v>
      </c>
      <c r="L2723" s="264">
        <f>SUBTOTAL(9,L2711:L2722)</f>
        <v>0</v>
      </c>
      <c r="O2723" s="3" t="str">
        <f>LEFT(A2723,5)</f>
        <v xml:space="preserve">E346 </v>
      </c>
      <c r="P2723" s="4">
        <f>-L2723</f>
        <v>0</v>
      </c>
      <c r="Q2723" s="245">
        <f t="shared" si="907"/>
        <v>0</v>
      </c>
      <c r="S2723" s="243"/>
    </row>
    <row r="2724" spans="1:25" ht="15.75" outlineLevel="2" thickTop="1" x14ac:dyDescent="0.25">
      <c r="A2724" s="3" t="s">
        <v>415</v>
      </c>
      <c r="B2724" s="3" t="str">
        <f t="shared" ref="B2724:B2735" si="908">CONCATENATE(A2724,"-",MONTH(E2724))</f>
        <v>E346 PRD Other, Whitehorn 2-3 Com-7</v>
      </c>
      <c r="C2724" s="3" t="s">
        <v>9</v>
      </c>
      <c r="D2724" s="3"/>
      <c r="E2724" s="256">
        <v>43676</v>
      </c>
      <c r="F2724" s="61">
        <v>46462.340000000004</v>
      </c>
      <c r="G2724" s="300">
        <v>2.5399999999999999E-2</v>
      </c>
      <c r="H2724" s="62">
        <v>98.350000000000009</v>
      </c>
      <c r="I2724" s="276">
        <f t="shared" ref="I2724:I2735" si="909">VLOOKUP(CONCATENATE(A2724,"-6"),$B$8:$F$2996,5,FALSE)</f>
        <v>46462.340000000004</v>
      </c>
      <c r="J2724" s="300">
        <v>2.5399999999999999E-2</v>
      </c>
      <c r="K2724" s="59">
        <f t="shared" ref="K2724:K2735" si="910">I2724*J2724/12</f>
        <v>98.345286333333334</v>
      </c>
      <c r="L2724" s="62">
        <f t="shared" si="902"/>
        <v>0</v>
      </c>
      <c r="M2724" t="s">
        <v>10</v>
      </c>
      <c r="O2724" s="3" t="str">
        <f t="shared" ref="O2724:O2735" si="911">LEFT(A2724,4)</f>
        <v>E346</v>
      </c>
      <c r="P2724" s="4"/>
      <c r="Q2724" s="245">
        <f t="shared" si="907"/>
        <v>0</v>
      </c>
      <c r="S2724" s="243"/>
      <c r="T2724" s="243"/>
      <c r="V2724" s="243"/>
      <c r="W2724" s="243"/>
      <c r="Y2724" s="243"/>
    </row>
    <row r="2725" spans="1:25" outlineLevel="2" x14ac:dyDescent="0.25">
      <c r="A2725" s="3" t="s">
        <v>415</v>
      </c>
      <c r="B2725" s="3" t="str">
        <f t="shared" si="908"/>
        <v>E346 PRD Other, Whitehorn 2-3 Com-8</v>
      </c>
      <c r="C2725" s="3" t="s">
        <v>9</v>
      </c>
      <c r="D2725" s="3"/>
      <c r="E2725" s="256">
        <v>43708</v>
      </c>
      <c r="F2725" s="61">
        <v>46462.340000000004</v>
      </c>
      <c r="G2725" s="300">
        <v>2.5399999999999999E-2</v>
      </c>
      <c r="H2725" s="62">
        <v>98.350000000000009</v>
      </c>
      <c r="I2725" s="276">
        <f t="shared" si="909"/>
        <v>46462.340000000004</v>
      </c>
      <c r="J2725" s="300">
        <v>2.5399999999999999E-2</v>
      </c>
      <c r="K2725" s="61">
        <f t="shared" si="910"/>
        <v>98.345286333333334</v>
      </c>
      <c r="L2725" s="62">
        <f t="shared" si="902"/>
        <v>0</v>
      </c>
      <c r="M2725" t="s">
        <v>10</v>
      </c>
      <c r="O2725" s="3" t="str">
        <f t="shared" si="911"/>
        <v>E346</v>
      </c>
      <c r="P2725" s="4"/>
      <c r="Q2725" s="245">
        <f t="shared" si="907"/>
        <v>0</v>
      </c>
      <c r="S2725" s="243"/>
      <c r="T2725" s="243"/>
      <c r="V2725" s="243"/>
      <c r="W2725" s="243"/>
      <c r="Y2725" s="243"/>
    </row>
    <row r="2726" spans="1:25" outlineLevel="2" x14ac:dyDescent="0.25">
      <c r="A2726" s="3" t="s">
        <v>415</v>
      </c>
      <c r="B2726" s="3" t="str">
        <f t="shared" si="908"/>
        <v>E346 PRD Other, Whitehorn 2-3 Com-9</v>
      </c>
      <c r="C2726" s="3" t="s">
        <v>9</v>
      </c>
      <c r="D2726" s="3"/>
      <c r="E2726" s="256">
        <v>43738</v>
      </c>
      <c r="F2726" s="61">
        <v>46462.340000000004</v>
      </c>
      <c r="G2726" s="300">
        <v>2.5399999999999999E-2</v>
      </c>
      <c r="H2726" s="62">
        <v>98.350000000000009</v>
      </c>
      <c r="I2726" s="276">
        <f t="shared" si="909"/>
        <v>46462.340000000004</v>
      </c>
      <c r="J2726" s="300">
        <v>2.5399999999999999E-2</v>
      </c>
      <c r="K2726" s="61">
        <f t="shared" si="910"/>
        <v>98.345286333333334</v>
      </c>
      <c r="L2726" s="62">
        <f t="shared" si="902"/>
        <v>0</v>
      </c>
      <c r="M2726" t="s">
        <v>10</v>
      </c>
      <c r="O2726" s="3" t="str">
        <f t="shared" si="911"/>
        <v>E346</v>
      </c>
      <c r="P2726" s="4"/>
      <c r="Q2726" s="245">
        <f t="shared" si="907"/>
        <v>0</v>
      </c>
      <c r="S2726" s="243"/>
      <c r="T2726" s="243"/>
      <c r="V2726" s="243"/>
      <c r="W2726" s="243"/>
      <c r="Y2726" s="243"/>
    </row>
    <row r="2727" spans="1:25" outlineLevel="2" x14ac:dyDescent="0.25">
      <c r="A2727" s="3" t="s">
        <v>415</v>
      </c>
      <c r="B2727" s="3" t="str">
        <f t="shared" si="908"/>
        <v>E346 PRD Other, Whitehorn 2-3 Com-10</v>
      </c>
      <c r="C2727" s="3" t="s">
        <v>9</v>
      </c>
      <c r="D2727" s="3"/>
      <c r="E2727" s="256">
        <v>43769</v>
      </c>
      <c r="F2727" s="61">
        <v>46462.340000000004</v>
      </c>
      <c r="G2727" s="300">
        <v>2.5399999999999999E-2</v>
      </c>
      <c r="H2727" s="62">
        <v>98.350000000000009</v>
      </c>
      <c r="I2727" s="276">
        <f t="shared" si="909"/>
        <v>46462.340000000004</v>
      </c>
      <c r="J2727" s="300">
        <v>2.5399999999999999E-2</v>
      </c>
      <c r="K2727" s="61">
        <f t="shared" si="910"/>
        <v>98.345286333333334</v>
      </c>
      <c r="L2727" s="62">
        <f t="shared" si="902"/>
        <v>0</v>
      </c>
      <c r="M2727" t="s">
        <v>10</v>
      </c>
      <c r="O2727" s="3" t="str">
        <f t="shared" si="911"/>
        <v>E346</v>
      </c>
      <c r="P2727" s="4"/>
      <c r="Q2727" s="245">
        <f t="shared" si="907"/>
        <v>0</v>
      </c>
      <c r="S2727" s="243"/>
      <c r="T2727" s="243"/>
      <c r="V2727" s="243"/>
      <c r="W2727" s="243"/>
      <c r="Y2727" s="243"/>
    </row>
    <row r="2728" spans="1:25" outlineLevel="2" x14ac:dyDescent="0.25">
      <c r="A2728" s="3" t="s">
        <v>415</v>
      </c>
      <c r="B2728" s="3" t="str">
        <f t="shared" si="908"/>
        <v>E346 PRD Other, Whitehorn 2-3 Com-11</v>
      </c>
      <c r="C2728" s="3" t="s">
        <v>9</v>
      </c>
      <c r="D2728" s="3"/>
      <c r="E2728" s="256">
        <v>43799</v>
      </c>
      <c r="F2728" s="61">
        <v>46462.340000000004</v>
      </c>
      <c r="G2728" s="300">
        <v>2.5399999999999999E-2</v>
      </c>
      <c r="H2728" s="62">
        <v>98.350000000000009</v>
      </c>
      <c r="I2728" s="276">
        <f t="shared" si="909"/>
        <v>46462.340000000004</v>
      </c>
      <c r="J2728" s="300">
        <v>2.5399999999999999E-2</v>
      </c>
      <c r="K2728" s="61">
        <f t="shared" si="910"/>
        <v>98.345286333333334</v>
      </c>
      <c r="L2728" s="62">
        <f t="shared" si="902"/>
        <v>0</v>
      </c>
      <c r="M2728" t="s">
        <v>10</v>
      </c>
      <c r="O2728" s="3" t="str">
        <f t="shared" si="911"/>
        <v>E346</v>
      </c>
      <c r="P2728" s="4"/>
      <c r="Q2728" s="245">
        <f t="shared" si="907"/>
        <v>0</v>
      </c>
      <c r="S2728" s="243"/>
      <c r="T2728" s="243"/>
      <c r="V2728" s="243"/>
      <c r="W2728" s="243"/>
      <c r="Y2728" s="243"/>
    </row>
    <row r="2729" spans="1:25" outlineLevel="2" x14ac:dyDescent="0.25">
      <c r="A2729" s="3" t="s">
        <v>415</v>
      </c>
      <c r="B2729" s="3" t="str">
        <f t="shared" si="908"/>
        <v>E346 PRD Other, Whitehorn 2-3 Com-12</v>
      </c>
      <c r="C2729" s="3" t="s">
        <v>9</v>
      </c>
      <c r="D2729" s="3"/>
      <c r="E2729" s="256">
        <v>43830</v>
      </c>
      <c r="F2729" s="61">
        <v>46462.340000000004</v>
      </c>
      <c r="G2729" s="300">
        <v>2.5399999999999999E-2</v>
      </c>
      <c r="H2729" s="62">
        <v>98.350000000000009</v>
      </c>
      <c r="I2729" s="276">
        <f t="shared" si="909"/>
        <v>46462.340000000004</v>
      </c>
      <c r="J2729" s="300">
        <v>2.5399999999999999E-2</v>
      </c>
      <c r="K2729" s="61">
        <f t="shared" si="910"/>
        <v>98.345286333333334</v>
      </c>
      <c r="L2729" s="62">
        <f t="shared" si="902"/>
        <v>0</v>
      </c>
      <c r="M2729" t="s">
        <v>10</v>
      </c>
      <c r="O2729" s="3" t="str">
        <f t="shared" si="911"/>
        <v>E346</v>
      </c>
      <c r="P2729" s="4"/>
      <c r="Q2729" s="245">
        <f t="shared" si="907"/>
        <v>0</v>
      </c>
      <c r="S2729" s="243"/>
      <c r="T2729" s="243"/>
      <c r="V2729" s="243"/>
      <c r="W2729" s="243"/>
      <c r="Y2729" s="243"/>
    </row>
    <row r="2730" spans="1:25" outlineLevel="2" x14ac:dyDescent="0.25">
      <c r="A2730" s="3" t="s">
        <v>415</v>
      </c>
      <c r="B2730" s="3" t="str">
        <f t="shared" si="908"/>
        <v>E346 PRD Other, Whitehorn 2-3 Com-1</v>
      </c>
      <c r="C2730" s="3" t="s">
        <v>9</v>
      </c>
      <c r="D2730" s="3"/>
      <c r="E2730" s="256">
        <v>43861</v>
      </c>
      <c r="F2730" s="61">
        <v>46462.340000000004</v>
      </c>
      <c r="G2730" s="300">
        <v>2.5399999999999999E-2</v>
      </c>
      <c r="H2730" s="62">
        <v>98.350000000000009</v>
      </c>
      <c r="I2730" s="276">
        <f t="shared" si="909"/>
        <v>46462.340000000004</v>
      </c>
      <c r="J2730" s="300">
        <v>2.5399999999999999E-2</v>
      </c>
      <c r="K2730" s="61">
        <f t="shared" si="910"/>
        <v>98.345286333333334</v>
      </c>
      <c r="L2730" s="62">
        <f t="shared" si="902"/>
        <v>0</v>
      </c>
      <c r="M2730" t="s">
        <v>10</v>
      </c>
      <c r="O2730" s="3" t="str">
        <f t="shared" si="911"/>
        <v>E346</v>
      </c>
      <c r="P2730" s="4"/>
      <c r="Q2730" s="245">
        <f t="shared" si="907"/>
        <v>0</v>
      </c>
      <c r="S2730" s="243"/>
      <c r="T2730" s="243"/>
      <c r="V2730" s="243"/>
      <c r="W2730" s="243"/>
      <c r="Y2730" s="243"/>
    </row>
    <row r="2731" spans="1:25" outlineLevel="2" x14ac:dyDescent="0.25">
      <c r="A2731" s="3" t="s">
        <v>415</v>
      </c>
      <c r="B2731" s="3" t="str">
        <f t="shared" si="908"/>
        <v>E346 PRD Other, Whitehorn 2-3 Com-2</v>
      </c>
      <c r="C2731" s="3" t="s">
        <v>9</v>
      </c>
      <c r="D2731" s="3"/>
      <c r="E2731" s="256">
        <v>43889</v>
      </c>
      <c r="F2731" s="61">
        <v>46462.340000000004</v>
      </c>
      <c r="G2731" s="300">
        <v>2.5399999999999999E-2</v>
      </c>
      <c r="H2731" s="62">
        <v>98.350000000000009</v>
      </c>
      <c r="I2731" s="276">
        <f t="shared" si="909"/>
        <v>46462.340000000004</v>
      </c>
      <c r="J2731" s="300">
        <v>2.5399999999999999E-2</v>
      </c>
      <c r="K2731" s="61">
        <f t="shared" si="910"/>
        <v>98.345286333333334</v>
      </c>
      <c r="L2731" s="62">
        <f t="shared" si="902"/>
        <v>0</v>
      </c>
      <c r="M2731" t="s">
        <v>10</v>
      </c>
      <c r="O2731" s="3" t="str">
        <f t="shared" si="911"/>
        <v>E346</v>
      </c>
      <c r="P2731" s="4"/>
      <c r="Q2731" s="245">
        <f t="shared" si="907"/>
        <v>0</v>
      </c>
      <c r="S2731" s="243"/>
      <c r="T2731" s="243"/>
      <c r="V2731" s="243"/>
      <c r="W2731" s="243"/>
      <c r="Y2731" s="243"/>
    </row>
    <row r="2732" spans="1:25" outlineLevel="2" x14ac:dyDescent="0.25">
      <c r="A2732" s="3" t="s">
        <v>415</v>
      </c>
      <c r="B2732" s="3" t="str">
        <f t="shared" si="908"/>
        <v>E346 PRD Other, Whitehorn 2-3 Com-3</v>
      </c>
      <c r="C2732" s="3" t="s">
        <v>9</v>
      </c>
      <c r="D2732" s="3"/>
      <c r="E2732" s="256">
        <v>43921</v>
      </c>
      <c r="F2732" s="61">
        <v>46462.340000000004</v>
      </c>
      <c r="G2732" s="300">
        <v>2.5399999999999999E-2</v>
      </c>
      <c r="H2732" s="62">
        <v>98.350000000000009</v>
      </c>
      <c r="I2732" s="276">
        <f t="shared" si="909"/>
        <v>46462.340000000004</v>
      </c>
      <c r="J2732" s="300">
        <v>2.5399999999999999E-2</v>
      </c>
      <c r="K2732" s="61">
        <f t="shared" si="910"/>
        <v>98.345286333333334</v>
      </c>
      <c r="L2732" s="62">
        <f t="shared" si="902"/>
        <v>0</v>
      </c>
      <c r="M2732" t="s">
        <v>10</v>
      </c>
      <c r="O2732" s="3" t="str">
        <f t="shared" si="911"/>
        <v>E346</v>
      </c>
      <c r="P2732" s="4"/>
      <c r="Q2732" s="245">
        <f t="shared" si="907"/>
        <v>0</v>
      </c>
      <c r="S2732" s="243"/>
      <c r="T2732" s="243"/>
      <c r="V2732" s="243"/>
      <c r="W2732" s="243"/>
      <c r="Y2732" s="243"/>
    </row>
    <row r="2733" spans="1:25" outlineLevel="2" x14ac:dyDescent="0.25">
      <c r="A2733" s="3" t="s">
        <v>415</v>
      </c>
      <c r="B2733" s="3" t="str">
        <f t="shared" si="908"/>
        <v>E346 PRD Other, Whitehorn 2-3 Com-4</v>
      </c>
      <c r="C2733" s="3" t="s">
        <v>9</v>
      </c>
      <c r="D2733" s="3"/>
      <c r="E2733" s="256">
        <v>43951</v>
      </c>
      <c r="F2733" s="61">
        <v>46462.340000000004</v>
      </c>
      <c r="G2733" s="300">
        <v>2.5399999999999999E-2</v>
      </c>
      <c r="H2733" s="62">
        <v>98.350000000000009</v>
      </c>
      <c r="I2733" s="276">
        <f t="shared" si="909"/>
        <v>46462.340000000004</v>
      </c>
      <c r="J2733" s="300">
        <v>2.5399999999999999E-2</v>
      </c>
      <c r="K2733" s="61">
        <f t="shared" si="910"/>
        <v>98.345286333333334</v>
      </c>
      <c r="L2733" s="62">
        <f t="shared" si="902"/>
        <v>0</v>
      </c>
      <c r="M2733" t="s">
        <v>10</v>
      </c>
      <c r="O2733" s="3" t="str">
        <f t="shared" si="911"/>
        <v>E346</v>
      </c>
      <c r="P2733" s="4"/>
      <c r="Q2733" s="245">
        <f t="shared" si="907"/>
        <v>0</v>
      </c>
      <c r="S2733" s="243"/>
      <c r="T2733" s="243"/>
      <c r="V2733" s="243"/>
      <c r="W2733" s="243"/>
      <c r="Y2733" s="243"/>
    </row>
    <row r="2734" spans="1:25" outlineLevel="2" x14ac:dyDescent="0.25">
      <c r="A2734" s="3" t="s">
        <v>415</v>
      </c>
      <c r="B2734" s="3" t="str">
        <f t="shared" si="908"/>
        <v>E346 PRD Other, Whitehorn 2-3 Com-5</v>
      </c>
      <c r="C2734" s="3" t="s">
        <v>9</v>
      </c>
      <c r="D2734" s="3"/>
      <c r="E2734" s="256">
        <v>43982</v>
      </c>
      <c r="F2734" s="61">
        <v>46462.340000000004</v>
      </c>
      <c r="G2734" s="300">
        <v>2.5399999999999999E-2</v>
      </c>
      <c r="H2734" s="62">
        <v>98.350000000000009</v>
      </c>
      <c r="I2734" s="276">
        <f t="shared" si="909"/>
        <v>46462.340000000004</v>
      </c>
      <c r="J2734" s="300">
        <v>2.5399999999999999E-2</v>
      </c>
      <c r="K2734" s="61">
        <f t="shared" si="910"/>
        <v>98.345286333333334</v>
      </c>
      <c r="L2734" s="62">
        <f t="shared" si="902"/>
        <v>0</v>
      </c>
      <c r="M2734" t="s">
        <v>10</v>
      </c>
      <c r="O2734" s="3" t="str">
        <f t="shared" si="911"/>
        <v>E346</v>
      </c>
      <c r="P2734" s="4"/>
      <c r="Q2734" s="245">
        <f t="shared" si="907"/>
        <v>0</v>
      </c>
      <c r="S2734" s="243"/>
      <c r="T2734" s="243"/>
      <c r="V2734" s="243"/>
      <c r="W2734" s="243"/>
      <c r="Y2734" s="243"/>
    </row>
    <row r="2735" spans="1:25" outlineLevel="2" x14ac:dyDescent="0.25">
      <c r="A2735" s="3" t="s">
        <v>415</v>
      </c>
      <c r="B2735" s="3" t="str">
        <f t="shared" si="908"/>
        <v>E346 PRD Other, Whitehorn 2-3 Com-6</v>
      </c>
      <c r="C2735" s="3" t="s">
        <v>9</v>
      </c>
      <c r="D2735" s="3"/>
      <c r="E2735" s="256">
        <v>44012</v>
      </c>
      <c r="F2735" s="61">
        <v>46462.340000000004</v>
      </c>
      <c r="G2735" s="300">
        <v>2.5399999999999999E-2</v>
      </c>
      <c r="H2735" s="62">
        <v>98.350000000000009</v>
      </c>
      <c r="I2735" s="276">
        <f t="shared" si="909"/>
        <v>46462.340000000004</v>
      </c>
      <c r="J2735" s="300">
        <v>2.5399999999999999E-2</v>
      </c>
      <c r="K2735" s="61">
        <f t="shared" si="910"/>
        <v>98.345286333333334</v>
      </c>
      <c r="L2735" s="62">
        <f t="shared" si="902"/>
        <v>0</v>
      </c>
      <c r="M2735" t="s">
        <v>10</v>
      </c>
      <c r="O2735" s="3" t="str">
        <f t="shared" si="911"/>
        <v>E346</v>
      </c>
      <c r="P2735" s="4"/>
      <c r="Q2735" s="245">
        <f t="shared" si="907"/>
        <v>46462.340000000004</v>
      </c>
      <c r="S2735" s="243">
        <f>AVERAGE(F2724:F2735)-F2735</f>
        <v>0</v>
      </c>
      <c r="T2735" s="243">
        <f>AVERAGE(I2724:I2735)-I2735</f>
        <v>0</v>
      </c>
      <c r="V2735" s="243"/>
      <c r="W2735" s="243"/>
      <c r="Y2735" s="243"/>
    </row>
    <row r="2736" spans="1:25" ht="15.75" outlineLevel="1" thickBot="1" x14ac:dyDescent="0.3">
      <c r="A2736" s="5" t="s">
        <v>416</v>
      </c>
      <c r="C2736" s="14" t="s">
        <v>264</v>
      </c>
      <c r="E2736" s="255" t="s">
        <v>5</v>
      </c>
      <c r="F2736" s="8"/>
      <c r="G2736" s="299"/>
      <c r="H2736" s="264">
        <f>SUBTOTAL(9,H2724:H2735)</f>
        <v>1180.2</v>
      </c>
      <c r="I2736" s="275"/>
      <c r="J2736" s="299"/>
      <c r="K2736" s="25">
        <f>SUBTOTAL(9,K2724:K2735)</f>
        <v>1180.1434360000001</v>
      </c>
      <c r="L2736" s="264">
        <f>SUBTOTAL(9,L2724:L2735)</f>
        <v>0</v>
      </c>
      <c r="O2736" s="3" t="str">
        <f>LEFT(A2736,5)</f>
        <v xml:space="preserve">E346 </v>
      </c>
      <c r="P2736" s="4">
        <f>-L2736</f>
        <v>0</v>
      </c>
      <c r="Q2736" s="245">
        <f t="shared" si="907"/>
        <v>0</v>
      </c>
      <c r="S2736" s="243"/>
    </row>
    <row r="2737" spans="1:25" ht="15.75" outlineLevel="2" thickTop="1" x14ac:dyDescent="0.25">
      <c r="A2737" s="3" t="s">
        <v>417</v>
      </c>
      <c r="B2737" s="3" t="str">
        <f t="shared" ref="B2737:B2748" si="912">CONCATENATE(A2737,"-",MONTH(E2737))</f>
        <v>E34601 PRD Other, Hopkins Ridge-7</v>
      </c>
      <c r="C2737" s="3" t="s">
        <v>9</v>
      </c>
      <c r="D2737" s="3"/>
      <c r="E2737" s="256">
        <v>43676</v>
      </c>
      <c r="F2737" s="61">
        <v>479164.8</v>
      </c>
      <c r="G2737" s="300">
        <v>5.91E-2</v>
      </c>
      <c r="H2737" s="62">
        <v>2359.89</v>
      </c>
      <c r="I2737" s="276">
        <f t="shared" ref="I2737:I2748" si="913">VLOOKUP(CONCATENATE(A2737,"-6"),$B$8:$F$2996,5,FALSE)</f>
        <v>479164.8</v>
      </c>
      <c r="J2737" s="300">
        <v>5.91E-2</v>
      </c>
      <c r="K2737" s="59">
        <f t="shared" ref="K2737:K2748" si="914">I2737*J2737/12</f>
        <v>2359.8866400000002</v>
      </c>
      <c r="L2737" s="62">
        <f t="shared" si="902"/>
        <v>0</v>
      </c>
      <c r="M2737" t="s">
        <v>10</v>
      </c>
      <c r="O2737" s="3" t="str">
        <f t="shared" ref="O2737:O2748" si="915">LEFT(A2737,4)</f>
        <v>E346</v>
      </c>
      <c r="P2737" s="4"/>
      <c r="Q2737" s="245">
        <f t="shared" si="907"/>
        <v>0</v>
      </c>
      <c r="S2737" s="243"/>
      <c r="T2737" s="243"/>
      <c r="V2737" s="243"/>
      <c r="W2737" s="243"/>
      <c r="Y2737" s="243"/>
    </row>
    <row r="2738" spans="1:25" outlineLevel="2" x14ac:dyDescent="0.25">
      <c r="A2738" s="3" t="s">
        <v>417</v>
      </c>
      <c r="B2738" s="3" t="str">
        <f t="shared" si="912"/>
        <v>E34601 PRD Other, Hopkins Ridge-8</v>
      </c>
      <c r="C2738" s="3" t="s">
        <v>9</v>
      </c>
      <c r="D2738" s="3"/>
      <c r="E2738" s="256">
        <v>43708</v>
      </c>
      <c r="F2738" s="61">
        <v>479164.8</v>
      </c>
      <c r="G2738" s="300">
        <v>5.91E-2</v>
      </c>
      <c r="H2738" s="62">
        <v>2359.89</v>
      </c>
      <c r="I2738" s="276">
        <f t="shared" si="913"/>
        <v>479164.8</v>
      </c>
      <c r="J2738" s="300">
        <v>5.91E-2</v>
      </c>
      <c r="K2738" s="61">
        <f t="shared" si="914"/>
        <v>2359.8866400000002</v>
      </c>
      <c r="L2738" s="62">
        <f t="shared" si="902"/>
        <v>0</v>
      </c>
      <c r="M2738" t="s">
        <v>10</v>
      </c>
      <c r="O2738" s="3" t="str">
        <f t="shared" si="915"/>
        <v>E346</v>
      </c>
      <c r="P2738" s="4"/>
      <c r="Q2738" s="245">
        <f t="shared" si="907"/>
        <v>0</v>
      </c>
      <c r="S2738" s="243"/>
      <c r="T2738" s="243"/>
      <c r="V2738" s="243"/>
      <c r="W2738" s="243"/>
      <c r="Y2738" s="243"/>
    </row>
    <row r="2739" spans="1:25" outlineLevel="2" x14ac:dyDescent="0.25">
      <c r="A2739" s="3" t="s">
        <v>417</v>
      </c>
      <c r="B2739" s="3" t="str">
        <f t="shared" si="912"/>
        <v>E34601 PRD Other, Hopkins Ridge-9</v>
      </c>
      <c r="C2739" s="3" t="s">
        <v>9</v>
      </c>
      <c r="D2739" s="3"/>
      <c r="E2739" s="256">
        <v>43738</v>
      </c>
      <c r="F2739" s="61">
        <v>479164.8</v>
      </c>
      <c r="G2739" s="300">
        <v>5.91E-2</v>
      </c>
      <c r="H2739" s="62">
        <v>2359.89</v>
      </c>
      <c r="I2739" s="276">
        <f t="shared" si="913"/>
        <v>479164.8</v>
      </c>
      <c r="J2739" s="300">
        <v>5.91E-2</v>
      </c>
      <c r="K2739" s="61">
        <f t="shared" si="914"/>
        <v>2359.8866400000002</v>
      </c>
      <c r="L2739" s="62">
        <f t="shared" si="902"/>
        <v>0</v>
      </c>
      <c r="M2739" t="s">
        <v>10</v>
      </c>
      <c r="O2739" s="3" t="str">
        <f t="shared" si="915"/>
        <v>E346</v>
      </c>
      <c r="P2739" s="4"/>
      <c r="Q2739" s="245">
        <f t="shared" si="907"/>
        <v>0</v>
      </c>
      <c r="S2739" s="243"/>
      <c r="T2739" s="243"/>
      <c r="V2739" s="243"/>
      <c r="W2739" s="243"/>
      <c r="Y2739" s="243"/>
    </row>
    <row r="2740" spans="1:25" outlineLevel="2" x14ac:dyDescent="0.25">
      <c r="A2740" s="3" t="s">
        <v>417</v>
      </c>
      <c r="B2740" s="3" t="str">
        <f t="shared" si="912"/>
        <v>E34601 PRD Other, Hopkins Ridge-10</v>
      </c>
      <c r="C2740" s="3" t="s">
        <v>9</v>
      </c>
      <c r="D2740" s="3"/>
      <c r="E2740" s="256">
        <v>43769</v>
      </c>
      <c r="F2740" s="61">
        <v>479164.8</v>
      </c>
      <c r="G2740" s="300">
        <v>5.91E-2</v>
      </c>
      <c r="H2740" s="62">
        <v>2359.89</v>
      </c>
      <c r="I2740" s="276">
        <f t="shared" si="913"/>
        <v>479164.8</v>
      </c>
      <c r="J2740" s="300">
        <v>5.91E-2</v>
      </c>
      <c r="K2740" s="61">
        <f t="shared" si="914"/>
        <v>2359.8866400000002</v>
      </c>
      <c r="L2740" s="62">
        <f t="shared" si="902"/>
        <v>0</v>
      </c>
      <c r="M2740" t="s">
        <v>10</v>
      </c>
      <c r="O2740" s="3" t="str">
        <f t="shared" si="915"/>
        <v>E346</v>
      </c>
      <c r="P2740" s="4"/>
      <c r="Q2740" s="245">
        <f t="shared" si="907"/>
        <v>0</v>
      </c>
      <c r="S2740" s="243"/>
      <c r="T2740" s="243"/>
      <c r="V2740" s="243"/>
      <c r="W2740" s="243"/>
      <c r="Y2740" s="243"/>
    </row>
    <row r="2741" spans="1:25" outlineLevel="2" x14ac:dyDescent="0.25">
      <c r="A2741" s="3" t="s">
        <v>417</v>
      </c>
      <c r="B2741" s="3" t="str">
        <f t="shared" si="912"/>
        <v>E34601 PRD Other, Hopkins Ridge-11</v>
      </c>
      <c r="C2741" s="3" t="s">
        <v>9</v>
      </c>
      <c r="D2741" s="3"/>
      <c r="E2741" s="256">
        <v>43799</v>
      </c>
      <c r="F2741" s="61">
        <v>479164.8</v>
      </c>
      <c r="G2741" s="300">
        <v>5.91E-2</v>
      </c>
      <c r="H2741" s="62">
        <v>2359.89</v>
      </c>
      <c r="I2741" s="276">
        <f t="shared" si="913"/>
        <v>479164.8</v>
      </c>
      <c r="J2741" s="300">
        <v>5.91E-2</v>
      </c>
      <c r="K2741" s="61">
        <f t="shared" si="914"/>
        <v>2359.8866400000002</v>
      </c>
      <c r="L2741" s="62">
        <f t="shared" si="902"/>
        <v>0</v>
      </c>
      <c r="M2741" t="s">
        <v>10</v>
      </c>
      <c r="O2741" s="3" t="str">
        <f t="shared" si="915"/>
        <v>E346</v>
      </c>
      <c r="P2741" s="4"/>
      <c r="Q2741" s="245">
        <f t="shared" si="907"/>
        <v>0</v>
      </c>
      <c r="S2741" s="243"/>
      <c r="T2741" s="243"/>
      <c r="V2741" s="243"/>
      <c r="W2741" s="243"/>
      <c r="Y2741" s="243"/>
    </row>
    <row r="2742" spans="1:25" outlineLevel="2" x14ac:dyDescent="0.25">
      <c r="A2742" s="3" t="s">
        <v>417</v>
      </c>
      <c r="B2742" s="3" t="str">
        <f t="shared" si="912"/>
        <v>E34601 PRD Other, Hopkins Ridge-12</v>
      </c>
      <c r="C2742" s="3" t="s">
        <v>9</v>
      </c>
      <c r="D2742" s="3"/>
      <c r="E2742" s="256">
        <v>43830</v>
      </c>
      <c r="F2742" s="61">
        <v>479164.8</v>
      </c>
      <c r="G2742" s="300">
        <v>5.91E-2</v>
      </c>
      <c r="H2742" s="62">
        <v>2359.89</v>
      </c>
      <c r="I2742" s="276">
        <f t="shared" si="913"/>
        <v>479164.8</v>
      </c>
      <c r="J2742" s="300">
        <v>5.91E-2</v>
      </c>
      <c r="K2742" s="61">
        <f t="shared" si="914"/>
        <v>2359.8866400000002</v>
      </c>
      <c r="L2742" s="62">
        <f t="shared" si="902"/>
        <v>0</v>
      </c>
      <c r="M2742" t="s">
        <v>10</v>
      </c>
      <c r="O2742" s="3" t="str">
        <f t="shared" si="915"/>
        <v>E346</v>
      </c>
      <c r="P2742" s="4"/>
      <c r="Q2742" s="245">
        <f t="shared" si="907"/>
        <v>0</v>
      </c>
      <c r="S2742" s="243"/>
      <c r="T2742" s="243"/>
      <c r="V2742" s="243"/>
      <c r="W2742" s="243"/>
      <c r="Y2742" s="243"/>
    </row>
    <row r="2743" spans="1:25" outlineLevel="2" x14ac:dyDescent="0.25">
      <c r="A2743" s="3" t="s">
        <v>417</v>
      </c>
      <c r="B2743" s="3" t="str">
        <f t="shared" si="912"/>
        <v>E34601 PRD Other, Hopkins Ridge-1</v>
      </c>
      <c r="C2743" s="3" t="s">
        <v>9</v>
      </c>
      <c r="D2743" s="3"/>
      <c r="E2743" s="256">
        <v>43861</v>
      </c>
      <c r="F2743" s="61">
        <v>479164.8</v>
      </c>
      <c r="G2743" s="300">
        <v>5.91E-2</v>
      </c>
      <c r="H2743" s="62">
        <v>2359.89</v>
      </c>
      <c r="I2743" s="276">
        <f t="shared" si="913"/>
        <v>479164.8</v>
      </c>
      <c r="J2743" s="300">
        <v>5.91E-2</v>
      </c>
      <c r="K2743" s="61">
        <f t="shared" si="914"/>
        <v>2359.8866400000002</v>
      </c>
      <c r="L2743" s="62">
        <f t="shared" si="902"/>
        <v>0</v>
      </c>
      <c r="M2743" t="s">
        <v>10</v>
      </c>
      <c r="O2743" s="3" t="str">
        <f t="shared" si="915"/>
        <v>E346</v>
      </c>
      <c r="P2743" s="4"/>
      <c r="Q2743" s="245">
        <f t="shared" si="907"/>
        <v>0</v>
      </c>
      <c r="S2743" s="243"/>
      <c r="T2743" s="243"/>
      <c r="V2743" s="243"/>
      <c r="W2743" s="243"/>
      <c r="Y2743" s="243"/>
    </row>
    <row r="2744" spans="1:25" outlineLevel="2" x14ac:dyDescent="0.25">
      <c r="A2744" s="3" t="s">
        <v>417</v>
      </c>
      <c r="B2744" s="3" t="str">
        <f t="shared" si="912"/>
        <v>E34601 PRD Other, Hopkins Ridge-2</v>
      </c>
      <c r="C2744" s="3" t="s">
        <v>9</v>
      </c>
      <c r="D2744" s="3"/>
      <c r="E2744" s="256">
        <v>43889</v>
      </c>
      <c r="F2744" s="61">
        <v>479164.8</v>
      </c>
      <c r="G2744" s="300">
        <v>5.91E-2</v>
      </c>
      <c r="H2744" s="62">
        <v>2359.89</v>
      </c>
      <c r="I2744" s="276">
        <f t="shared" si="913"/>
        <v>479164.8</v>
      </c>
      <c r="J2744" s="300">
        <v>5.91E-2</v>
      </c>
      <c r="K2744" s="61">
        <f t="shared" si="914"/>
        <v>2359.8866400000002</v>
      </c>
      <c r="L2744" s="62">
        <f t="shared" si="902"/>
        <v>0</v>
      </c>
      <c r="M2744" t="s">
        <v>10</v>
      </c>
      <c r="O2744" s="3" t="str">
        <f t="shared" si="915"/>
        <v>E346</v>
      </c>
      <c r="P2744" s="4"/>
      <c r="Q2744" s="245">
        <f t="shared" si="907"/>
        <v>0</v>
      </c>
      <c r="S2744" s="243"/>
      <c r="T2744" s="243"/>
      <c r="V2744" s="243"/>
      <c r="W2744" s="243"/>
      <c r="Y2744" s="243"/>
    </row>
    <row r="2745" spans="1:25" outlineLevel="2" x14ac:dyDescent="0.25">
      <c r="A2745" s="3" t="s">
        <v>417</v>
      </c>
      <c r="B2745" s="3" t="str">
        <f t="shared" si="912"/>
        <v>E34601 PRD Other, Hopkins Ridge-3</v>
      </c>
      <c r="C2745" s="3" t="s">
        <v>9</v>
      </c>
      <c r="D2745" s="3"/>
      <c r="E2745" s="256">
        <v>43921</v>
      </c>
      <c r="F2745" s="61">
        <v>479164.8</v>
      </c>
      <c r="G2745" s="300">
        <v>5.91E-2</v>
      </c>
      <c r="H2745" s="62">
        <v>2359.89</v>
      </c>
      <c r="I2745" s="276">
        <f t="shared" si="913"/>
        <v>479164.8</v>
      </c>
      <c r="J2745" s="300">
        <v>5.91E-2</v>
      </c>
      <c r="K2745" s="61">
        <f t="shared" si="914"/>
        <v>2359.8866400000002</v>
      </c>
      <c r="L2745" s="62">
        <f t="shared" si="902"/>
        <v>0</v>
      </c>
      <c r="M2745" t="s">
        <v>10</v>
      </c>
      <c r="O2745" s="3" t="str">
        <f t="shared" si="915"/>
        <v>E346</v>
      </c>
      <c r="P2745" s="4"/>
      <c r="Q2745" s="245">
        <f t="shared" si="907"/>
        <v>0</v>
      </c>
      <c r="S2745" s="243"/>
      <c r="T2745" s="243"/>
      <c r="V2745" s="243"/>
      <c r="W2745" s="243"/>
      <c r="Y2745" s="243"/>
    </row>
    <row r="2746" spans="1:25" outlineLevel="2" x14ac:dyDescent="0.25">
      <c r="A2746" s="3" t="s">
        <v>417</v>
      </c>
      <c r="B2746" s="3" t="str">
        <f t="shared" si="912"/>
        <v>E34601 PRD Other, Hopkins Ridge-4</v>
      </c>
      <c r="C2746" s="3" t="s">
        <v>9</v>
      </c>
      <c r="D2746" s="3"/>
      <c r="E2746" s="256">
        <v>43951</v>
      </c>
      <c r="F2746" s="61">
        <v>479164.8</v>
      </c>
      <c r="G2746" s="300">
        <v>5.91E-2</v>
      </c>
      <c r="H2746" s="62">
        <v>2359.89</v>
      </c>
      <c r="I2746" s="276">
        <f t="shared" si="913"/>
        <v>479164.8</v>
      </c>
      <c r="J2746" s="300">
        <v>5.91E-2</v>
      </c>
      <c r="K2746" s="61">
        <f t="shared" si="914"/>
        <v>2359.8866400000002</v>
      </c>
      <c r="L2746" s="62">
        <f t="shared" si="902"/>
        <v>0</v>
      </c>
      <c r="M2746" t="s">
        <v>10</v>
      </c>
      <c r="O2746" s="3" t="str">
        <f t="shared" si="915"/>
        <v>E346</v>
      </c>
      <c r="P2746" s="4"/>
      <c r="Q2746" s="245">
        <f t="shared" si="907"/>
        <v>0</v>
      </c>
      <c r="S2746" s="243"/>
      <c r="T2746" s="243"/>
      <c r="V2746" s="243"/>
      <c r="W2746" s="243"/>
      <c r="Y2746" s="243"/>
    </row>
    <row r="2747" spans="1:25" outlineLevel="2" x14ac:dyDescent="0.25">
      <c r="A2747" s="3" t="s">
        <v>417</v>
      </c>
      <c r="B2747" s="3" t="str">
        <f t="shared" si="912"/>
        <v>E34601 PRD Other, Hopkins Ridge-5</v>
      </c>
      <c r="C2747" s="3" t="s">
        <v>9</v>
      </c>
      <c r="D2747" s="3"/>
      <c r="E2747" s="256">
        <v>43982</v>
      </c>
      <c r="F2747" s="61">
        <v>479164.8</v>
      </c>
      <c r="G2747" s="300">
        <v>5.91E-2</v>
      </c>
      <c r="H2747" s="62">
        <v>2359.89</v>
      </c>
      <c r="I2747" s="276">
        <f t="shared" si="913"/>
        <v>479164.8</v>
      </c>
      <c r="J2747" s="300">
        <v>5.91E-2</v>
      </c>
      <c r="K2747" s="61">
        <f t="shared" si="914"/>
        <v>2359.8866400000002</v>
      </c>
      <c r="L2747" s="62">
        <f t="shared" si="902"/>
        <v>0</v>
      </c>
      <c r="M2747" t="s">
        <v>10</v>
      </c>
      <c r="O2747" s="3" t="str">
        <f t="shared" si="915"/>
        <v>E346</v>
      </c>
      <c r="P2747" s="4"/>
      <c r="Q2747" s="245">
        <f t="shared" si="907"/>
        <v>0</v>
      </c>
      <c r="S2747" s="243"/>
      <c r="T2747" s="243"/>
      <c r="V2747" s="243"/>
      <c r="W2747" s="243"/>
      <c r="Y2747" s="243"/>
    </row>
    <row r="2748" spans="1:25" outlineLevel="2" x14ac:dyDescent="0.25">
      <c r="A2748" s="3" t="s">
        <v>417</v>
      </c>
      <c r="B2748" s="3" t="str">
        <f t="shared" si="912"/>
        <v>E34601 PRD Other, Hopkins Ridge-6</v>
      </c>
      <c r="C2748" s="3" t="s">
        <v>9</v>
      </c>
      <c r="D2748" s="3"/>
      <c r="E2748" s="256">
        <v>44012</v>
      </c>
      <c r="F2748" s="61">
        <v>479164.8</v>
      </c>
      <c r="G2748" s="300">
        <v>5.91E-2</v>
      </c>
      <c r="H2748" s="62">
        <v>2359.89</v>
      </c>
      <c r="I2748" s="276">
        <f t="shared" si="913"/>
        <v>479164.8</v>
      </c>
      <c r="J2748" s="300">
        <v>5.91E-2</v>
      </c>
      <c r="K2748" s="61">
        <f t="shared" si="914"/>
        <v>2359.8866400000002</v>
      </c>
      <c r="L2748" s="62">
        <f t="shared" si="902"/>
        <v>0</v>
      </c>
      <c r="M2748" t="s">
        <v>10</v>
      </c>
      <c r="O2748" s="3" t="str">
        <f t="shared" si="915"/>
        <v>E346</v>
      </c>
      <c r="P2748" s="4"/>
      <c r="Q2748" s="245">
        <f t="shared" si="907"/>
        <v>479164.8</v>
      </c>
      <c r="S2748" s="243">
        <f>AVERAGE(F2737:F2748)-F2748</f>
        <v>0</v>
      </c>
      <c r="T2748" s="243">
        <f>AVERAGE(I2737:I2748)-I2748</f>
        <v>0</v>
      </c>
      <c r="V2748" s="243"/>
      <c r="W2748" s="243"/>
      <c r="Y2748" s="243"/>
    </row>
    <row r="2749" spans="1:25" ht="15.75" outlineLevel="1" thickBot="1" x14ac:dyDescent="0.3">
      <c r="A2749" s="5" t="s">
        <v>418</v>
      </c>
      <c r="C2749" s="14" t="s">
        <v>264</v>
      </c>
      <c r="E2749" s="255" t="s">
        <v>5</v>
      </c>
      <c r="F2749" s="8"/>
      <c r="G2749" s="299"/>
      <c r="H2749" s="264">
        <f>SUBTOTAL(9,H2737:H2748)</f>
        <v>28318.679999999997</v>
      </c>
      <c r="I2749" s="275"/>
      <c r="J2749" s="299"/>
      <c r="K2749" s="25">
        <f>SUBTOTAL(9,K2737:K2748)</f>
        <v>28318.639680000004</v>
      </c>
      <c r="L2749" s="264">
        <f>SUBTOTAL(9,L2737:L2748)</f>
        <v>0</v>
      </c>
      <c r="O2749" s="3" t="str">
        <f>LEFT(A2749,5)</f>
        <v>E3460</v>
      </c>
      <c r="P2749" s="4">
        <f>-L2749</f>
        <v>0</v>
      </c>
      <c r="Q2749" s="245">
        <f t="shared" si="907"/>
        <v>0</v>
      </c>
      <c r="S2749" s="243"/>
    </row>
    <row r="2750" spans="1:25" ht="15.75" outlineLevel="2" thickTop="1" x14ac:dyDescent="0.25">
      <c r="A2750" s="3" t="s">
        <v>419</v>
      </c>
      <c r="B2750" s="3" t="str">
        <f t="shared" ref="B2750:B2761" si="916">CONCATENATE(A2750,"-",MONTH(E2750))</f>
        <v>E34601 PRD Other, LSR-7</v>
      </c>
      <c r="C2750" s="3" t="s">
        <v>9</v>
      </c>
      <c r="D2750" s="3"/>
      <c r="E2750" s="256">
        <v>43676</v>
      </c>
      <c r="F2750" s="61">
        <v>2820158.96</v>
      </c>
      <c r="G2750" s="300">
        <v>4.2500000000000003E-2</v>
      </c>
      <c r="H2750" s="62">
        <v>9988.0700000000015</v>
      </c>
      <c r="I2750" s="276">
        <f t="shared" ref="I2750:I2761" si="917">VLOOKUP(CONCATENATE(A2750,"-6"),$B$8:$F$2996,5,FALSE)</f>
        <v>2820158.96</v>
      </c>
      <c r="J2750" s="300">
        <v>4.2500000000000003E-2</v>
      </c>
      <c r="K2750" s="59">
        <f t="shared" ref="K2750:K2761" si="918">I2750*J2750/12</f>
        <v>9988.0629833333351</v>
      </c>
      <c r="L2750" s="62">
        <f t="shared" si="902"/>
        <v>-0.01</v>
      </c>
      <c r="M2750" t="s">
        <v>10</v>
      </c>
      <c r="O2750" s="3" t="str">
        <f t="shared" ref="O2750:O2761" si="919">LEFT(A2750,4)</f>
        <v>E346</v>
      </c>
      <c r="P2750" s="4"/>
      <c r="Q2750" s="245">
        <f t="shared" si="907"/>
        <v>0</v>
      </c>
      <c r="S2750" s="243"/>
      <c r="T2750" s="243"/>
      <c r="V2750" s="243"/>
      <c r="W2750" s="243"/>
      <c r="Y2750" s="243"/>
    </row>
    <row r="2751" spans="1:25" outlineLevel="2" x14ac:dyDescent="0.25">
      <c r="A2751" s="3" t="s">
        <v>419</v>
      </c>
      <c r="B2751" s="3" t="str">
        <f t="shared" si="916"/>
        <v>E34601 PRD Other, LSR-8</v>
      </c>
      <c r="C2751" s="3" t="s">
        <v>9</v>
      </c>
      <c r="D2751" s="3"/>
      <c r="E2751" s="256">
        <v>43708</v>
      </c>
      <c r="F2751" s="61">
        <v>2820158.96</v>
      </c>
      <c r="G2751" s="300">
        <v>4.2500000000000003E-2</v>
      </c>
      <c r="H2751" s="62">
        <v>9988.0700000000015</v>
      </c>
      <c r="I2751" s="276">
        <f t="shared" si="917"/>
        <v>2820158.96</v>
      </c>
      <c r="J2751" s="300">
        <v>4.2500000000000003E-2</v>
      </c>
      <c r="K2751" s="61">
        <f t="shared" si="918"/>
        <v>9988.0629833333351</v>
      </c>
      <c r="L2751" s="62">
        <f t="shared" si="902"/>
        <v>-0.01</v>
      </c>
      <c r="M2751" t="s">
        <v>10</v>
      </c>
      <c r="O2751" s="3" t="str">
        <f t="shared" si="919"/>
        <v>E346</v>
      </c>
      <c r="P2751" s="4"/>
      <c r="Q2751" s="245">
        <f t="shared" si="907"/>
        <v>0</v>
      </c>
      <c r="S2751" s="243"/>
      <c r="T2751" s="243"/>
      <c r="V2751" s="243"/>
      <c r="W2751" s="243"/>
      <c r="Y2751" s="243"/>
    </row>
    <row r="2752" spans="1:25" outlineLevel="2" x14ac:dyDescent="0.25">
      <c r="A2752" s="3" t="s">
        <v>419</v>
      </c>
      <c r="B2752" s="3" t="str">
        <f t="shared" si="916"/>
        <v>E34601 PRD Other, LSR-9</v>
      </c>
      <c r="C2752" s="3" t="s">
        <v>9</v>
      </c>
      <c r="D2752" s="3"/>
      <c r="E2752" s="256">
        <v>43738</v>
      </c>
      <c r="F2752" s="61">
        <v>2820158.96</v>
      </c>
      <c r="G2752" s="300">
        <v>4.2500000000000003E-2</v>
      </c>
      <c r="H2752" s="62">
        <v>9988.0700000000015</v>
      </c>
      <c r="I2752" s="276">
        <f t="shared" si="917"/>
        <v>2820158.96</v>
      </c>
      <c r="J2752" s="300">
        <v>4.2500000000000003E-2</v>
      </c>
      <c r="K2752" s="61">
        <f t="shared" si="918"/>
        <v>9988.0629833333351</v>
      </c>
      <c r="L2752" s="62">
        <f t="shared" si="902"/>
        <v>-0.01</v>
      </c>
      <c r="M2752" t="s">
        <v>10</v>
      </c>
      <c r="O2752" s="3" t="str">
        <f t="shared" si="919"/>
        <v>E346</v>
      </c>
      <c r="P2752" s="4"/>
      <c r="Q2752" s="245">
        <f t="shared" si="907"/>
        <v>0</v>
      </c>
      <c r="S2752" s="243"/>
      <c r="T2752" s="243"/>
      <c r="V2752" s="243"/>
      <c r="W2752" s="243"/>
      <c r="Y2752" s="243"/>
    </row>
    <row r="2753" spans="1:25" outlineLevel="2" x14ac:dyDescent="0.25">
      <c r="A2753" s="3" t="s">
        <v>419</v>
      </c>
      <c r="B2753" s="3" t="str">
        <f t="shared" si="916"/>
        <v>E34601 PRD Other, LSR-10</v>
      </c>
      <c r="C2753" s="3" t="s">
        <v>9</v>
      </c>
      <c r="D2753" s="3"/>
      <c r="E2753" s="256">
        <v>43769</v>
      </c>
      <c r="F2753" s="61">
        <v>2820158.96</v>
      </c>
      <c r="G2753" s="300">
        <v>4.2500000000000003E-2</v>
      </c>
      <c r="H2753" s="62">
        <v>9988.0700000000015</v>
      </c>
      <c r="I2753" s="276">
        <f t="shared" si="917"/>
        <v>2820158.96</v>
      </c>
      <c r="J2753" s="300">
        <v>4.2500000000000003E-2</v>
      </c>
      <c r="K2753" s="61">
        <f t="shared" si="918"/>
        <v>9988.0629833333351</v>
      </c>
      <c r="L2753" s="62">
        <f t="shared" si="902"/>
        <v>-0.01</v>
      </c>
      <c r="M2753" t="s">
        <v>10</v>
      </c>
      <c r="O2753" s="3" t="str">
        <f t="shared" si="919"/>
        <v>E346</v>
      </c>
      <c r="P2753" s="4"/>
      <c r="Q2753" s="245">
        <f t="shared" si="907"/>
        <v>0</v>
      </c>
      <c r="S2753" s="243"/>
      <c r="T2753" s="243"/>
      <c r="V2753" s="243"/>
      <c r="W2753" s="243"/>
      <c r="Y2753" s="243"/>
    </row>
    <row r="2754" spans="1:25" outlineLevel="2" x14ac:dyDescent="0.25">
      <c r="A2754" s="3" t="s">
        <v>419</v>
      </c>
      <c r="B2754" s="3" t="str">
        <f t="shared" si="916"/>
        <v>E34601 PRD Other, LSR-11</v>
      </c>
      <c r="C2754" s="3" t="s">
        <v>9</v>
      </c>
      <c r="D2754" s="3"/>
      <c r="E2754" s="256">
        <v>43799</v>
      </c>
      <c r="F2754" s="61">
        <v>2820158.96</v>
      </c>
      <c r="G2754" s="300">
        <v>4.2500000000000003E-2</v>
      </c>
      <c r="H2754" s="62">
        <v>9988.0700000000015</v>
      </c>
      <c r="I2754" s="276">
        <f t="shared" si="917"/>
        <v>2820158.96</v>
      </c>
      <c r="J2754" s="300">
        <v>4.2500000000000003E-2</v>
      </c>
      <c r="K2754" s="61">
        <f t="shared" si="918"/>
        <v>9988.0629833333351</v>
      </c>
      <c r="L2754" s="62">
        <f t="shared" si="902"/>
        <v>-0.01</v>
      </c>
      <c r="M2754" t="s">
        <v>10</v>
      </c>
      <c r="O2754" s="3" t="str">
        <f t="shared" si="919"/>
        <v>E346</v>
      </c>
      <c r="P2754" s="4"/>
      <c r="Q2754" s="245">
        <f t="shared" si="907"/>
        <v>0</v>
      </c>
      <c r="S2754" s="243"/>
      <c r="T2754" s="243"/>
      <c r="V2754" s="243"/>
      <c r="W2754" s="243"/>
      <c r="Y2754" s="243"/>
    </row>
    <row r="2755" spans="1:25" outlineLevel="2" x14ac:dyDescent="0.25">
      <c r="A2755" s="3" t="s">
        <v>419</v>
      </c>
      <c r="B2755" s="3" t="str">
        <f t="shared" si="916"/>
        <v>E34601 PRD Other, LSR-12</v>
      </c>
      <c r="C2755" s="3" t="s">
        <v>9</v>
      </c>
      <c r="D2755" s="3"/>
      <c r="E2755" s="256">
        <v>43830</v>
      </c>
      <c r="F2755" s="61">
        <v>2820158.96</v>
      </c>
      <c r="G2755" s="300">
        <v>4.2500000000000003E-2</v>
      </c>
      <c r="H2755" s="62">
        <v>9988.0700000000015</v>
      </c>
      <c r="I2755" s="276">
        <f t="shared" si="917"/>
        <v>2820158.96</v>
      </c>
      <c r="J2755" s="300">
        <v>4.2500000000000003E-2</v>
      </c>
      <c r="K2755" s="61">
        <f t="shared" si="918"/>
        <v>9988.0629833333351</v>
      </c>
      <c r="L2755" s="62">
        <f t="shared" si="902"/>
        <v>-0.01</v>
      </c>
      <c r="M2755" t="s">
        <v>10</v>
      </c>
      <c r="O2755" s="3" t="str">
        <f t="shared" si="919"/>
        <v>E346</v>
      </c>
      <c r="P2755" s="4"/>
      <c r="Q2755" s="245">
        <f t="shared" si="907"/>
        <v>0</v>
      </c>
      <c r="S2755" s="243"/>
      <c r="T2755" s="243"/>
      <c r="V2755" s="243"/>
      <c r="W2755" s="243"/>
      <c r="Y2755" s="243"/>
    </row>
    <row r="2756" spans="1:25" outlineLevel="2" x14ac:dyDescent="0.25">
      <c r="A2756" s="3" t="s">
        <v>419</v>
      </c>
      <c r="B2756" s="3" t="str">
        <f t="shared" si="916"/>
        <v>E34601 PRD Other, LSR-1</v>
      </c>
      <c r="C2756" s="3" t="s">
        <v>9</v>
      </c>
      <c r="D2756" s="3"/>
      <c r="E2756" s="256">
        <v>43861</v>
      </c>
      <c r="F2756" s="61">
        <v>2820158.96</v>
      </c>
      <c r="G2756" s="300">
        <v>4.2500000000000003E-2</v>
      </c>
      <c r="H2756" s="62">
        <v>9988.0700000000015</v>
      </c>
      <c r="I2756" s="276">
        <f t="shared" si="917"/>
        <v>2820158.96</v>
      </c>
      <c r="J2756" s="300">
        <v>4.2500000000000003E-2</v>
      </c>
      <c r="K2756" s="61">
        <f t="shared" si="918"/>
        <v>9988.0629833333351</v>
      </c>
      <c r="L2756" s="62">
        <f t="shared" si="902"/>
        <v>-0.01</v>
      </c>
      <c r="M2756" t="s">
        <v>10</v>
      </c>
      <c r="O2756" s="3" t="str">
        <f t="shared" si="919"/>
        <v>E346</v>
      </c>
      <c r="P2756" s="4"/>
      <c r="Q2756" s="245">
        <f t="shared" si="907"/>
        <v>0</v>
      </c>
      <c r="S2756" s="243"/>
      <c r="T2756" s="243"/>
      <c r="V2756" s="243"/>
      <c r="W2756" s="243"/>
      <c r="Y2756" s="243"/>
    </row>
    <row r="2757" spans="1:25" outlineLevel="2" x14ac:dyDescent="0.25">
      <c r="A2757" s="3" t="s">
        <v>419</v>
      </c>
      <c r="B2757" s="3" t="str">
        <f t="shared" si="916"/>
        <v>E34601 PRD Other, LSR-2</v>
      </c>
      <c r="C2757" s="3" t="s">
        <v>9</v>
      </c>
      <c r="D2757" s="3"/>
      <c r="E2757" s="256">
        <v>43889</v>
      </c>
      <c r="F2757" s="61">
        <v>2820158.96</v>
      </c>
      <c r="G2757" s="300">
        <v>4.2500000000000003E-2</v>
      </c>
      <c r="H2757" s="62">
        <v>9988.0700000000015</v>
      </c>
      <c r="I2757" s="276">
        <f t="shared" si="917"/>
        <v>2820158.96</v>
      </c>
      <c r="J2757" s="300">
        <v>4.2500000000000003E-2</v>
      </c>
      <c r="K2757" s="61">
        <f t="shared" si="918"/>
        <v>9988.0629833333351</v>
      </c>
      <c r="L2757" s="62">
        <f t="shared" si="902"/>
        <v>-0.01</v>
      </c>
      <c r="M2757" t="s">
        <v>10</v>
      </c>
      <c r="O2757" s="3" t="str">
        <f t="shared" si="919"/>
        <v>E346</v>
      </c>
      <c r="P2757" s="4"/>
      <c r="Q2757" s="245">
        <f t="shared" si="907"/>
        <v>0</v>
      </c>
      <c r="S2757" s="243"/>
      <c r="T2757" s="243"/>
      <c r="V2757" s="243"/>
      <c r="W2757" s="243"/>
      <c r="Y2757" s="243"/>
    </row>
    <row r="2758" spans="1:25" outlineLevel="2" x14ac:dyDescent="0.25">
      <c r="A2758" s="3" t="s">
        <v>419</v>
      </c>
      <c r="B2758" s="3" t="str">
        <f t="shared" si="916"/>
        <v>E34601 PRD Other, LSR-3</v>
      </c>
      <c r="C2758" s="3" t="s">
        <v>9</v>
      </c>
      <c r="D2758" s="3"/>
      <c r="E2758" s="256">
        <v>43921</v>
      </c>
      <c r="F2758" s="61">
        <v>2820158.96</v>
      </c>
      <c r="G2758" s="300">
        <v>4.2500000000000003E-2</v>
      </c>
      <c r="H2758" s="62">
        <v>9988.0700000000015</v>
      </c>
      <c r="I2758" s="276">
        <f t="shared" si="917"/>
        <v>2820158.96</v>
      </c>
      <c r="J2758" s="300">
        <v>4.2500000000000003E-2</v>
      </c>
      <c r="K2758" s="61">
        <f t="shared" si="918"/>
        <v>9988.0629833333351</v>
      </c>
      <c r="L2758" s="62">
        <f t="shared" si="902"/>
        <v>-0.01</v>
      </c>
      <c r="M2758" t="s">
        <v>10</v>
      </c>
      <c r="O2758" s="3" t="str">
        <f t="shared" si="919"/>
        <v>E346</v>
      </c>
      <c r="P2758" s="4"/>
      <c r="Q2758" s="245">
        <f t="shared" si="907"/>
        <v>0</v>
      </c>
      <c r="S2758" s="243"/>
      <c r="T2758" s="243"/>
      <c r="V2758" s="243"/>
      <c r="W2758" s="243"/>
      <c r="Y2758" s="243"/>
    </row>
    <row r="2759" spans="1:25" outlineLevel="2" x14ac:dyDescent="0.25">
      <c r="A2759" s="3" t="s">
        <v>419</v>
      </c>
      <c r="B2759" s="3" t="str">
        <f t="shared" si="916"/>
        <v>E34601 PRD Other, LSR-4</v>
      </c>
      <c r="C2759" s="3" t="s">
        <v>9</v>
      </c>
      <c r="D2759" s="3"/>
      <c r="E2759" s="256">
        <v>43951</v>
      </c>
      <c r="F2759" s="61">
        <v>2820158.96</v>
      </c>
      <c r="G2759" s="300">
        <v>4.2500000000000003E-2</v>
      </c>
      <c r="H2759" s="62">
        <v>9988.0700000000015</v>
      </c>
      <c r="I2759" s="276">
        <f t="shared" si="917"/>
        <v>2820158.96</v>
      </c>
      <c r="J2759" s="300">
        <v>4.2500000000000003E-2</v>
      </c>
      <c r="K2759" s="61">
        <f t="shared" si="918"/>
        <v>9988.0629833333351</v>
      </c>
      <c r="L2759" s="62">
        <f t="shared" si="902"/>
        <v>-0.01</v>
      </c>
      <c r="M2759" t="s">
        <v>10</v>
      </c>
      <c r="O2759" s="3" t="str">
        <f t="shared" si="919"/>
        <v>E346</v>
      </c>
      <c r="P2759" s="4"/>
      <c r="Q2759" s="245">
        <f t="shared" si="907"/>
        <v>0</v>
      </c>
      <c r="S2759" s="243"/>
      <c r="T2759" s="243"/>
      <c r="V2759" s="243"/>
      <c r="W2759" s="243"/>
      <c r="Y2759" s="243"/>
    </row>
    <row r="2760" spans="1:25" outlineLevel="2" x14ac:dyDescent="0.25">
      <c r="A2760" s="3" t="s">
        <v>419</v>
      </c>
      <c r="B2760" s="3" t="str">
        <f t="shared" si="916"/>
        <v>E34601 PRD Other, LSR-5</v>
      </c>
      <c r="C2760" s="3" t="s">
        <v>9</v>
      </c>
      <c r="D2760" s="3"/>
      <c r="E2760" s="256">
        <v>43982</v>
      </c>
      <c r="F2760" s="61">
        <v>2820158.96</v>
      </c>
      <c r="G2760" s="300">
        <v>4.2500000000000003E-2</v>
      </c>
      <c r="H2760" s="62">
        <v>9988.0700000000015</v>
      </c>
      <c r="I2760" s="276">
        <f t="shared" si="917"/>
        <v>2820158.96</v>
      </c>
      <c r="J2760" s="300">
        <v>4.2500000000000003E-2</v>
      </c>
      <c r="K2760" s="61">
        <f t="shared" si="918"/>
        <v>9988.0629833333351</v>
      </c>
      <c r="L2760" s="62">
        <f t="shared" si="902"/>
        <v>-0.01</v>
      </c>
      <c r="M2760" t="s">
        <v>10</v>
      </c>
      <c r="O2760" s="3" t="str">
        <f t="shared" si="919"/>
        <v>E346</v>
      </c>
      <c r="P2760" s="4"/>
      <c r="Q2760" s="245">
        <f t="shared" si="907"/>
        <v>0</v>
      </c>
      <c r="S2760" s="243"/>
      <c r="T2760" s="243"/>
      <c r="V2760" s="243"/>
      <c r="W2760" s="243"/>
      <c r="Y2760" s="243"/>
    </row>
    <row r="2761" spans="1:25" outlineLevel="2" x14ac:dyDescent="0.25">
      <c r="A2761" s="3" t="s">
        <v>419</v>
      </c>
      <c r="B2761" s="3" t="str">
        <f t="shared" si="916"/>
        <v>E34601 PRD Other, LSR-6</v>
      </c>
      <c r="C2761" s="3" t="s">
        <v>9</v>
      </c>
      <c r="D2761" s="3"/>
      <c r="E2761" s="256">
        <v>44012</v>
      </c>
      <c r="F2761" s="61">
        <v>2820158.96</v>
      </c>
      <c r="G2761" s="300">
        <v>4.2500000000000003E-2</v>
      </c>
      <c r="H2761" s="62">
        <v>9988.0700000000015</v>
      </c>
      <c r="I2761" s="276">
        <f t="shared" si="917"/>
        <v>2820158.96</v>
      </c>
      <c r="J2761" s="300">
        <v>4.2500000000000003E-2</v>
      </c>
      <c r="K2761" s="61">
        <f t="shared" si="918"/>
        <v>9988.0629833333351</v>
      </c>
      <c r="L2761" s="62">
        <f t="shared" si="902"/>
        <v>-0.01</v>
      </c>
      <c r="M2761" t="s">
        <v>10</v>
      </c>
      <c r="O2761" s="3" t="str">
        <f t="shared" si="919"/>
        <v>E346</v>
      </c>
      <c r="P2761" s="4"/>
      <c r="Q2761" s="245">
        <f t="shared" si="907"/>
        <v>2820158.96</v>
      </c>
      <c r="S2761" s="243">
        <f>AVERAGE(F2750:F2761)-F2761</f>
        <v>0</v>
      </c>
      <c r="T2761" s="243">
        <f>AVERAGE(I2750:I2761)-I2761</f>
        <v>0</v>
      </c>
      <c r="V2761" s="243"/>
      <c r="W2761" s="243"/>
      <c r="Y2761" s="243"/>
    </row>
    <row r="2762" spans="1:25" ht="15.75" outlineLevel="1" thickBot="1" x14ac:dyDescent="0.3">
      <c r="A2762" s="5" t="s">
        <v>420</v>
      </c>
      <c r="C2762" s="14" t="s">
        <v>264</v>
      </c>
      <c r="E2762" s="255" t="s">
        <v>5</v>
      </c>
      <c r="F2762" s="8"/>
      <c r="G2762" s="299"/>
      <c r="H2762" s="264">
        <f>SUBTOTAL(9,H2750:H2761)</f>
        <v>119856.84000000004</v>
      </c>
      <c r="I2762" s="275"/>
      <c r="J2762" s="299"/>
      <c r="K2762" s="25">
        <f>SUBTOTAL(9,K2750:K2761)</f>
        <v>119856.75580000003</v>
      </c>
      <c r="L2762" s="264">
        <f>SUBTOTAL(9,L2750:L2761)</f>
        <v>-0.11999999999999998</v>
      </c>
      <c r="O2762" s="3" t="str">
        <f>LEFT(A2762,5)</f>
        <v>E3460</v>
      </c>
      <c r="P2762" s="4">
        <f>-L2762</f>
        <v>0.11999999999999998</v>
      </c>
      <c r="Q2762" s="245">
        <f t="shared" si="907"/>
        <v>0</v>
      </c>
      <c r="S2762" s="243"/>
    </row>
    <row r="2763" spans="1:25" ht="15.75" outlineLevel="2" thickTop="1" x14ac:dyDescent="0.25">
      <c r="A2763" s="3" t="s">
        <v>421</v>
      </c>
      <c r="B2763" s="3" t="str">
        <f t="shared" ref="B2763:B2774" si="920">CONCATENATE(A2763,"-",MONTH(E2763))</f>
        <v>E34601 PRD Other, Wild Horse-7</v>
      </c>
      <c r="C2763" s="3" t="s">
        <v>9</v>
      </c>
      <c r="D2763" s="3"/>
      <c r="E2763" s="256">
        <v>43676</v>
      </c>
      <c r="F2763" s="61">
        <v>677428.68</v>
      </c>
      <c r="G2763" s="300">
        <v>5.62E-2</v>
      </c>
      <c r="H2763" s="62">
        <v>3172.6200000000003</v>
      </c>
      <c r="I2763" s="276">
        <f t="shared" ref="I2763:I2774" si="921">VLOOKUP(CONCATENATE(A2763,"-6"),$B$8:$F$2996,5,FALSE)</f>
        <v>677428.68</v>
      </c>
      <c r="J2763" s="300">
        <v>5.62E-2</v>
      </c>
      <c r="K2763" s="59">
        <f t="shared" ref="K2763:K2774" si="922">I2763*J2763/12</f>
        <v>3172.6243180000001</v>
      </c>
      <c r="L2763" s="62">
        <f t="shared" si="902"/>
        <v>0</v>
      </c>
      <c r="M2763" t="s">
        <v>10</v>
      </c>
      <c r="O2763" s="3" t="str">
        <f t="shared" ref="O2763:O2774" si="923">LEFT(A2763,4)</f>
        <v>E346</v>
      </c>
      <c r="P2763" s="4"/>
      <c r="Q2763" s="245">
        <f t="shared" si="907"/>
        <v>0</v>
      </c>
      <c r="S2763" s="243"/>
      <c r="T2763" s="243"/>
      <c r="V2763" s="243"/>
      <c r="W2763" s="243"/>
      <c r="Y2763" s="243"/>
    </row>
    <row r="2764" spans="1:25" outlineLevel="2" x14ac:dyDescent="0.25">
      <c r="A2764" s="3" t="s">
        <v>421</v>
      </c>
      <c r="B2764" s="3" t="str">
        <f t="shared" si="920"/>
        <v>E34601 PRD Other, Wild Horse-8</v>
      </c>
      <c r="C2764" s="3" t="s">
        <v>9</v>
      </c>
      <c r="D2764" s="3"/>
      <c r="E2764" s="256">
        <v>43708</v>
      </c>
      <c r="F2764" s="61">
        <v>677428.68</v>
      </c>
      <c r="G2764" s="300">
        <v>5.62E-2</v>
      </c>
      <c r="H2764" s="62">
        <v>3172.6200000000003</v>
      </c>
      <c r="I2764" s="276">
        <f t="shared" si="921"/>
        <v>677428.68</v>
      </c>
      <c r="J2764" s="300">
        <v>5.62E-2</v>
      </c>
      <c r="K2764" s="61">
        <f t="shared" si="922"/>
        <v>3172.6243180000001</v>
      </c>
      <c r="L2764" s="62">
        <f t="shared" si="902"/>
        <v>0</v>
      </c>
      <c r="M2764" t="s">
        <v>10</v>
      </c>
      <c r="O2764" s="3" t="str">
        <f t="shared" si="923"/>
        <v>E346</v>
      </c>
      <c r="P2764" s="4"/>
      <c r="Q2764" s="245">
        <f t="shared" si="907"/>
        <v>0</v>
      </c>
      <c r="S2764" s="243"/>
      <c r="T2764" s="243"/>
      <c r="V2764" s="243"/>
      <c r="W2764" s="243"/>
      <c r="Y2764" s="243"/>
    </row>
    <row r="2765" spans="1:25" outlineLevel="2" x14ac:dyDescent="0.25">
      <c r="A2765" s="3" t="s">
        <v>421</v>
      </c>
      <c r="B2765" s="3" t="str">
        <f t="shared" si="920"/>
        <v>E34601 PRD Other, Wild Horse-9</v>
      </c>
      <c r="C2765" s="3" t="s">
        <v>9</v>
      </c>
      <c r="D2765" s="3"/>
      <c r="E2765" s="256">
        <v>43738</v>
      </c>
      <c r="F2765" s="61">
        <v>677428.68</v>
      </c>
      <c r="G2765" s="300">
        <v>5.62E-2</v>
      </c>
      <c r="H2765" s="62">
        <v>3172.6200000000003</v>
      </c>
      <c r="I2765" s="276">
        <f t="shared" si="921"/>
        <v>677428.68</v>
      </c>
      <c r="J2765" s="300">
        <v>5.62E-2</v>
      </c>
      <c r="K2765" s="61">
        <f t="shared" si="922"/>
        <v>3172.6243180000001</v>
      </c>
      <c r="L2765" s="62">
        <f t="shared" si="902"/>
        <v>0</v>
      </c>
      <c r="M2765" t="s">
        <v>10</v>
      </c>
      <c r="O2765" s="3" t="str">
        <f t="shared" si="923"/>
        <v>E346</v>
      </c>
      <c r="P2765" s="4"/>
      <c r="Q2765" s="245">
        <f t="shared" si="907"/>
        <v>0</v>
      </c>
      <c r="S2765" s="243"/>
      <c r="T2765" s="243"/>
      <c r="V2765" s="243"/>
      <c r="W2765" s="243"/>
      <c r="Y2765" s="243"/>
    </row>
    <row r="2766" spans="1:25" outlineLevel="2" x14ac:dyDescent="0.25">
      <c r="A2766" s="3" t="s">
        <v>421</v>
      </c>
      <c r="B2766" s="3" t="str">
        <f t="shared" si="920"/>
        <v>E34601 PRD Other, Wild Horse-10</v>
      </c>
      <c r="C2766" s="3" t="s">
        <v>9</v>
      </c>
      <c r="D2766" s="3"/>
      <c r="E2766" s="256">
        <v>43769</v>
      </c>
      <c r="F2766" s="61">
        <v>677428.68</v>
      </c>
      <c r="G2766" s="300">
        <v>5.62E-2</v>
      </c>
      <c r="H2766" s="62">
        <v>3172.6200000000003</v>
      </c>
      <c r="I2766" s="276">
        <f t="shared" si="921"/>
        <v>677428.68</v>
      </c>
      <c r="J2766" s="300">
        <v>5.62E-2</v>
      </c>
      <c r="K2766" s="61">
        <f t="shared" si="922"/>
        <v>3172.6243180000001</v>
      </c>
      <c r="L2766" s="62">
        <f t="shared" si="902"/>
        <v>0</v>
      </c>
      <c r="M2766" t="s">
        <v>10</v>
      </c>
      <c r="O2766" s="3" t="str">
        <f t="shared" si="923"/>
        <v>E346</v>
      </c>
      <c r="P2766" s="4"/>
      <c r="Q2766" s="245">
        <f t="shared" si="907"/>
        <v>0</v>
      </c>
      <c r="S2766" s="243"/>
      <c r="T2766" s="243"/>
      <c r="V2766" s="243"/>
      <c r="W2766" s="243"/>
      <c r="Y2766" s="243"/>
    </row>
    <row r="2767" spans="1:25" outlineLevel="2" x14ac:dyDescent="0.25">
      <c r="A2767" s="3" t="s">
        <v>421</v>
      </c>
      <c r="B2767" s="3" t="str">
        <f t="shared" si="920"/>
        <v>E34601 PRD Other, Wild Horse-11</v>
      </c>
      <c r="C2767" s="3" t="s">
        <v>9</v>
      </c>
      <c r="D2767" s="3"/>
      <c r="E2767" s="256">
        <v>43799</v>
      </c>
      <c r="F2767" s="61">
        <v>677428.68</v>
      </c>
      <c r="G2767" s="300">
        <v>5.62E-2</v>
      </c>
      <c r="H2767" s="62">
        <v>3172.6200000000003</v>
      </c>
      <c r="I2767" s="276">
        <f t="shared" si="921"/>
        <v>677428.68</v>
      </c>
      <c r="J2767" s="300">
        <v>5.62E-2</v>
      </c>
      <c r="K2767" s="61">
        <f t="shared" si="922"/>
        <v>3172.6243180000001</v>
      </c>
      <c r="L2767" s="62">
        <f t="shared" si="902"/>
        <v>0</v>
      </c>
      <c r="M2767" t="s">
        <v>10</v>
      </c>
      <c r="O2767" s="3" t="str">
        <f t="shared" si="923"/>
        <v>E346</v>
      </c>
      <c r="P2767" s="4"/>
      <c r="Q2767" s="245">
        <f t="shared" si="907"/>
        <v>0</v>
      </c>
      <c r="S2767" s="243"/>
      <c r="T2767" s="243"/>
      <c r="V2767" s="243"/>
      <c r="W2767" s="243"/>
      <c r="Y2767" s="243"/>
    </row>
    <row r="2768" spans="1:25" outlineLevel="2" x14ac:dyDescent="0.25">
      <c r="A2768" s="3" t="s">
        <v>421</v>
      </c>
      <c r="B2768" s="3" t="str">
        <f t="shared" si="920"/>
        <v>E34601 PRD Other, Wild Horse-12</v>
      </c>
      <c r="C2768" s="3" t="s">
        <v>9</v>
      </c>
      <c r="D2768" s="3"/>
      <c r="E2768" s="256">
        <v>43830</v>
      </c>
      <c r="F2768" s="61">
        <v>677428.68</v>
      </c>
      <c r="G2768" s="300">
        <v>5.62E-2</v>
      </c>
      <c r="H2768" s="62">
        <v>3172.6200000000003</v>
      </c>
      <c r="I2768" s="276">
        <f t="shared" si="921"/>
        <v>677428.68</v>
      </c>
      <c r="J2768" s="300">
        <v>5.62E-2</v>
      </c>
      <c r="K2768" s="61">
        <f t="shared" si="922"/>
        <v>3172.6243180000001</v>
      </c>
      <c r="L2768" s="62">
        <f t="shared" si="902"/>
        <v>0</v>
      </c>
      <c r="M2768" t="s">
        <v>10</v>
      </c>
      <c r="O2768" s="3" t="str">
        <f t="shared" si="923"/>
        <v>E346</v>
      </c>
      <c r="P2768" s="4"/>
      <c r="Q2768" s="245">
        <f t="shared" si="907"/>
        <v>0</v>
      </c>
      <c r="S2768" s="243"/>
      <c r="T2768" s="243"/>
      <c r="V2768" s="243"/>
      <c r="W2768" s="243"/>
      <c r="Y2768" s="243"/>
    </row>
    <row r="2769" spans="1:25" outlineLevel="2" x14ac:dyDescent="0.25">
      <c r="A2769" s="3" t="s">
        <v>421</v>
      </c>
      <c r="B2769" s="3" t="str">
        <f t="shared" si="920"/>
        <v>E34601 PRD Other, Wild Horse-1</v>
      </c>
      <c r="C2769" s="3" t="s">
        <v>9</v>
      </c>
      <c r="D2769" s="3"/>
      <c r="E2769" s="256">
        <v>43861</v>
      </c>
      <c r="F2769" s="61">
        <v>677428.68</v>
      </c>
      <c r="G2769" s="300">
        <v>5.62E-2</v>
      </c>
      <c r="H2769" s="62">
        <v>3172.6200000000003</v>
      </c>
      <c r="I2769" s="276">
        <f t="shared" si="921"/>
        <v>677428.68</v>
      </c>
      <c r="J2769" s="300">
        <v>5.62E-2</v>
      </c>
      <c r="K2769" s="61">
        <f t="shared" si="922"/>
        <v>3172.6243180000001</v>
      </c>
      <c r="L2769" s="62">
        <f t="shared" si="902"/>
        <v>0</v>
      </c>
      <c r="M2769" t="s">
        <v>10</v>
      </c>
      <c r="O2769" s="3" t="str">
        <f t="shared" si="923"/>
        <v>E346</v>
      </c>
      <c r="P2769" s="4"/>
      <c r="Q2769" s="245">
        <f t="shared" si="907"/>
        <v>0</v>
      </c>
      <c r="S2769" s="243"/>
      <c r="T2769" s="243"/>
      <c r="V2769" s="243"/>
      <c r="W2769" s="243"/>
      <c r="Y2769" s="243"/>
    </row>
    <row r="2770" spans="1:25" outlineLevel="2" x14ac:dyDescent="0.25">
      <c r="A2770" s="3" t="s">
        <v>421</v>
      </c>
      <c r="B2770" s="3" t="str">
        <f t="shared" si="920"/>
        <v>E34601 PRD Other, Wild Horse-2</v>
      </c>
      <c r="C2770" s="3" t="s">
        <v>9</v>
      </c>
      <c r="D2770" s="3"/>
      <c r="E2770" s="256">
        <v>43889</v>
      </c>
      <c r="F2770" s="61">
        <v>677428.68</v>
      </c>
      <c r="G2770" s="300">
        <v>5.62E-2</v>
      </c>
      <c r="H2770" s="62">
        <v>3172.6200000000003</v>
      </c>
      <c r="I2770" s="276">
        <f t="shared" si="921"/>
        <v>677428.68</v>
      </c>
      <c r="J2770" s="300">
        <v>5.62E-2</v>
      </c>
      <c r="K2770" s="61">
        <f t="shared" si="922"/>
        <v>3172.6243180000001</v>
      </c>
      <c r="L2770" s="62">
        <f t="shared" si="902"/>
        <v>0</v>
      </c>
      <c r="M2770" t="s">
        <v>10</v>
      </c>
      <c r="O2770" s="3" t="str">
        <f t="shared" si="923"/>
        <v>E346</v>
      </c>
      <c r="P2770" s="4"/>
      <c r="Q2770" s="245">
        <f t="shared" si="907"/>
        <v>0</v>
      </c>
      <c r="S2770" s="243"/>
      <c r="T2770" s="243"/>
      <c r="V2770" s="243"/>
      <c r="W2770" s="243"/>
      <c r="Y2770" s="243"/>
    </row>
    <row r="2771" spans="1:25" outlineLevel="2" x14ac:dyDescent="0.25">
      <c r="A2771" s="3" t="s">
        <v>421</v>
      </c>
      <c r="B2771" s="3" t="str">
        <f t="shared" si="920"/>
        <v>E34601 PRD Other, Wild Horse-3</v>
      </c>
      <c r="C2771" s="3" t="s">
        <v>9</v>
      </c>
      <c r="D2771" s="3"/>
      <c r="E2771" s="256">
        <v>43921</v>
      </c>
      <c r="F2771" s="61">
        <v>677428.68</v>
      </c>
      <c r="G2771" s="300">
        <v>5.62E-2</v>
      </c>
      <c r="H2771" s="62">
        <v>3172.6200000000003</v>
      </c>
      <c r="I2771" s="276">
        <f t="shared" si="921"/>
        <v>677428.68</v>
      </c>
      <c r="J2771" s="300">
        <v>5.62E-2</v>
      </c>
      <c r="K2771" s="61">
        <f t="shared" si="922"/>
        <v>3172.6243180000001</v>
      </c>
      <c r="L2771" s="62">
        <f t="shared" si="902"/>
        <v>0</v>
      </c>
      <c r="M2771" t="s">
        <v>10</v>
      </c>
      <c r="O2771" s="3" t="str">
        <f t="shared" si="923"/>
        <v>E346</v>
      </c>
      <c r="P2771" s="4"/>
      <c r="Q2771" s="245">
        <f t="shared" si="907"/>
        <v>0</v>
      </c>
      <c r="S2771" s="243"/>
      <c r="T2771" s="243"/>
      <c r="V2771" s="243"/>
      <c r="W2771" s="243"/>
      <c r="Y2771" s="243"/>
    </row>
    <row r="2772" spans="1:25" outlineLevel="2" x14ac:dyDescent="0.25">
      <c r="A2772" s="3" t="s">
        <v>421</v>
      </c>
      <c r="B2772" s="3" t="str">
        <f t="shared" si="920"/>
        <v>E34601 PRD Other, Wild Horse-4</v>
      </c>
      <c r="C2772" s="3" t="s">
        <v>9</v>
      </c>
      <c r="D2772" s="3"/>
      <c r="E2772" s="256">
        <v>43951</v>
      </c>
      <c r="F2772" s="61">
        <v>677428.68</v>
      </c>
      <c r="G2772" s="300">
        <v>5.62E-2</v>
      </c>
      <c r="H2772" s="62">
        <v>3172.6200000000003</v>
      </c>
      <c r="I2772" s="276">
        <f t="shared" si="921"/>
        <v>677428.68</v>
      </c>
      <c r="J2772" s="300">
        <v>5.62E-2</v>
      </c>
      <c r="K2772" s="61">
        <f t="shared" si="922"/>
        <v>3172.6243180000001</v>
      </c>
      <c r="L2772" s="62">
        <f t="shared" ref="L2772:L2835" si="924">ROUND(K2772-H2772,2)</f>
        <v>0</v>
      </c>
      <c r="M2772" t="s">
        <v>10</v>
      </c>
      <c r="O2772" s="3" t="str">
        <f t="shared" si="923"/>
        <v>E346</v>
      </c>
      <c r="P2772" s="4"/>
      <c r="Q2772" s="245">
        <f t="shared" si="907"/>
        <v>0</v>
      </c>
      <c r="S2772" s="243"/>
      <c r="T2772" s="243"/>
      <c r="V2772" s="243"/>
      <c r="W2772" s="243"/>
      <c r="Y2772" s="243"/>
    </row>
    <row r="2773" spans="1:25" outlineLevel="2" x14ac:dyDescent="0.25">
      <c r="A2773" s="3" t="s">
        <v>421</v>
      </c>
      <c r="B2773" s="3" t="str">
        <f t="shared" si="920"/>
        <v>E34601 PRD Other, Wild Horse-5</v>
      </c>
      <c r="C2773" s="3" t="s">
        <v>9</v>
      </c>
      <c r="D2773" s="3"/>
      <c r="E2773" s="256">
        <v>43982</v>
      </c>
      <c r="F2773" s="61">
        <v>677428.68</v>
      </c>
      <c r="G2773" s="300">
        <v>5.62E-2</v>
      </c>
      <c r="H2773" s="62">
        <v>3172.6200000000003</v>
      </c>
      <c r="I2773" s="276">
        <f t="shared" si="921"/>
        <v>677428.68</v>
      </c>
      <c r="J2773" s="300">
        <v>5.62E-2</v>
      </c>
      <c r="K2773" s="61">
        <f t="shared" si="922"/>
        <v>3172.6243180000001</v>
      </c>
      <c r="L2773" s="62">
        <f t="shared" si="924"/>
        <v>0</v>
      </c>
      <c r="M2773" t="s">
        <v>10</v>
      </c>
      <c r="O2773" s="3" t="str">
        <f t="shared" si="923"/>
        <v>E346</v>
      </c>
      <c r="P2773" s="4"/>
      <c r="Q2773" s="245">
        <f t="shared" si="907"/>
        <v>0</v>
      </c>
      <c r="S2773" s="243"/>
      <c r="T2773" s="243"/>
      <c r="V2773" s="243"/>
      <c r="W2773" s="243"/>
      <c r="Y2773" s="243"/>
    </row>
    <row r="2774" spans="1:25" outlineLevel="2" x14ac:dyDescent="0.25">
      <c r="A2774" s="3" t="s">
        <v>421</v>
      </c>
      <c r="B2774" s="3" t="str">
        <f t="shared" si="920"/>
        <v>E34601 PRD Other, Wild Horse-6</v>
      </c>
      <c r="C2774" s="3" t="s">
        <v>9</v>
      </c>
      <c r="D2774" s="3"/>
      <c r="E2774" s="256">
        <v>44012</v>
      </c>
      <c r="F2774" s="61">
        <v>677428.68</v>
      </c>
      <c r="G2774" s="300">
        <v>5.62E-2</v>
      </c>
      <c r="H2774" s="62">
        <v>3172.6200000000003</v>
      </c>
      <c r="I2774" s="276">
        <f t="shared" si="921"/>
        <v>677428.68</v>
      </c>
      <c r="J2774" s="300">
        <v>5.62E-2</v>
      </c>
      <c r="K2774" s="61">
        <f t="shared" si="922"/>
        <v>3172.6243180000001</v>
      </c>
      <c r="L2774" s="62">
        <f t="shared" si="924"/>
        <v>0</v>
      </c>
      <c r="M2774" t="s">
        <v>10</v>
      </c>
      <c r="O2774" s="3" t="str">
        <f t="shared" si="923"/>
        <v>E346</v>
      </c>
      <c r="P2774" s="4"/>
      <c r="Q2774" s="245">
        <f t="shared" si="907"/>
        <v>677428.68</v>
      </c>
      <c r="S2774" s="243">
        <f>AVERAGE(F2763:F2774)-F2774</f>
        <v>0</v>
      </c>
      <c r="T2774" s="243">
        <f>AVERAGE(I2763:I2774)-I2774</f>
        <v>0</v>
      </c>
      <c r="V2774" s="243"/>
      <c r="W2774" s="243"/>
      <c r="Y2774" s="243"/>
    </row>
    <row r="2775" spans="1:25" ht="15.75" outlineLevel="1" thickBot="1" x14ac:dyDescent="0.3">
      <c r="A2775" s="5" t="s">
        <v>422</v>
      </c>
      <c r="C2775" s="14" t="s">
        <v>264</v>
      </c>
      <c r="E2775" s="255" t="s">
        <v>5</v>
      </c>
      <c r="F2775" s="8"/>
      <c r="G2775" s="299"/>
      <c r="H2775" s="264">
        <f>SUBTOTAL(9,H2763:H2774)</f>
        <v>38071.440000000002</v>
      </c>
      <c r="I2775" s="275"/>
      <c r="J2775" s="299"/>
      <c r="K2775" s="25">
        <f>SUBTOTAL(9,K2763:K2774)</f>
        <v>38071.491816000009</v>
      </c>
      <c r="L2775" s="264">
        <f>SUBTOTAL(9,L2763:L2774)</f>
        <v>0</v>
      </c>
      <c r="O2775" s="3" t="str">
        <f>LEFT(A2775,5)</f>
        <v>E3460</v>
      </c>
      <c r="P2775" s="4">
        <f>-L2775</f>
        <v>0</v>
      </c>
      <c r="Q2775" s="245">
        <f t="shared" si="907"/>
        <v>0</v>
      </c>
      <c r="S2775" s="243"/>
    </row>
    <row r="2776" spans="1:25" ht="15.75" outlineLevel="2" thickTop="1" x14ac:dyDescent="0.25">
      <c r="A2776" s="3" t="s">
        <v>423</v>
      </c>
      <c r="B2776" s="3" t="str">
        <f t="shared" ref="B2776:B2787" si="925">CONCATENATE(A2776,"-",MONTH(E2776))</f>
        <v>E34601 PRD Other, Wild Horse Expan-7</v>
      </c>
      <c r="C2776" s="3" t="s">
        <v>9</v>
      </c>
      <c r="D2776" s="3"/>
      <c r="E2776" s="256">
        <v>43676</v>
      </c>
      <c r="F2776" s="61">
        <v>28653.5</v>
      </c>
      <c r="G2776" s="300">
        <v>5.62E-2</v>
      </c>
      <c r="H2776" s="62">
        <v>134.19999999999999</v>
      </c>
      <c r="I2776" s="276">
        <f t="shared" ref="I2776:I2787" si="926">VLOOKUP(CONCATENATE(A2776,"-6"),$B$8:$F$2996,5,FALSE)</f>
        <v>28653.5</v>
      </c>
      <c r="J2776" s="300">
        <v>5.62E-2</v>
      </c>
      <c r="K2776" s="59">
        <f t="shared" ref="K2776:K2787" si="927">I2776*J2776/12</f>
        <v>134.19389166666667</v>
      </c>
      <c r="L2776" s="62">
        <f t="shared" si="924"/>
        <v>-0.01</v>
      </c>
      <c r="M2776" t="s">
        <v>10</v>
      </c>
      <c r="O2776" s="3" t="str">
        <f t="shared" ref="O2776:O2787" si="928">LEFT(A2776,4)</f>
        <v>E346</v>
      </c>
      <c r="P2776" s="4"/>
      <c r="Q2776" s="245">
        <f t="shared" si="907"/>
        <v>0</v>
      </c>
      <c r="S2776" s="243"/>
      <c r="T2776" s="243"/>
      <c r="V2776" s="243"/>
      <c r="W2776" s="243"/>
      <c r="Y2776" s="243"/>
    </row>
    <row r="2777" spans="1:25" outlineLevel="2" x14ac:dyDescent="0.25">
      <c r="A2777" s="3" t="s">
        <v>423</v>
      </c>
      <c r="B2777" s="3" t="str">
        <f t="shared" si="925"/>
        <v>E34601 PRD Other, Wild Horse Expan-8</v>
      </c>
      <c r="C2777" s="3" t="s">
        <v>9</v>
      </c>
      <c r="D2777" s="3"/>
      <c r="E2777" s="256">
        <v>43708</v>
      </c>
      <c r="F2777" s="61">
        <v>28653.5</v>
      </c>
      <c r="G2777" s="300">
        <v>5.62E-2</v>
      </c>
      <c r="H2777" s="62">
        <v>134.19999999999999</v>
      </c>
      <c r="I2777" s="276">
        <f t="shared" si="926"/>
        <v>28653.5</v>
      </c>
      <c r="J2777" s="300">
        <v>5.62E-2</v>
      </c>
      <c r="K2777" s="61">
        <f t="shared" si="927"/>
        <v>134.19389166666667</v>
      </c>
      <c r="L2777" s="62">
        <f t="shared" si="924"/>
        <v>-0.01</v>
      </c>
      <c r="M2777" t="s">
        <v>10</v>
      </c>
      <c r="O2777" s="3" t="str">
        <f t="shared" si="928"/>
        <v>E346</v>
      </c>
      <c r="P2777" s="4"/>
      <c r="Q2777" s="245">
        <f t="shared" si="907"/>
        <v>0</v>
      </c>
      <c r="S2777" s="243"/>
      <c r="T2777" s="243"/>
      <c r="V2777" s="243"/>
      <c r="W2777" s="243"/>
      <c r="Y2777" s="243"/>
    </row>
    <row r="2778" spans="1:25" outlineLevel="2" x14ac:dyDescent="0.25">
      <c r="A2778" s="3" t="s">
        <v>423</v>
      </c>
      <c r="B2778" s="3" t="str">
        <f t="shared" si="925"/>
        <v>E34601 PRD Other, Wild Horse Expan-9</v>
      </c>
      <c r="C2778" s="3" t="s">
        <v>9</v>
      </c>
      <c r="D2778" s="3"/>
      <c r="E2778" s="256">
        <v>43738</v>
      </c>
      <c r="F2778" s="61">
        <v>28653.5</v>
      </c>
      <c r="G2778" s="300">
        <v>5.62E-2</v>
      </c>
      <c r="H2778" s="62">
        <v>134.19999999999999</v>
      </c>
      <c r="I2778" s="276">
        <f t="shared" si="926"/>
        <v>28653.5</v>
      </c>
      <c r="J2778" s="300">
        <v>5.62E-2</v>
      </c>
      <c r="K2778" s="61">
        <f t="shared" si="927"/>
        <v>134.19389166666667</v>
      </c>
      <c r="L2778" s="62">
        <f t="shared" si="924"/>
        <v>-0.01</v>
      </c>
      <c r="M2778" t="s">
        <v>10</v>
      </c>
      <c r="O2778" s="3" t="str">
        <f t="shared" si="928"/>
        <v>E346</v>
      </c>
      <c r="P2778" s="4"/>
      <c r="Q2778" s="245">
        <f t="shared" si="907"/>
        <v>0</v>
      </c>
      <c r="S2778" s="243"/>
      <c r="T2778" s="243"/>
      <c r="V2778" s="243"/>
      <c r="W2778" s="243"/>
      <c r="Y2778" s="243"/>
    </row>
    <row r="2779" spans="1:25" outlineLevel="2" x14ac:dyDescent="0.25">
      <c r="A2779" s="3" t="s">
        <v>423</v>
      </c>
      <c r="B2779" s="3" t="str">
        <f t="shared" si="925"/>
        <v>E34601 PRD Other, Wild Horse Expan-10</v>
      </c>
      <c r="C2779" s="3" t="s">
        <v>9</v>
      </c>
      <c r="D2779" s="3"/>
      <c r="E2779" s="256">
        <v>43769</v>
      </c>
      <c r="F2779" s="61">
        <v>28653.5</v>
      </c>
      <c r="G2779" s="300">
        <v>5.62E-2</v>
      </c>
      <c r="H2779" s="62">
        <v>134.19999999999999</v>
      </c>
      <c r="I2779" s="276">
        <f t="shared" si="926"/>
        <v>28653.5</v>
      </c>
      <c r="J2779" s="300">
        <v>5.62E-2</v>
      </c>
      <c r="K2779" s="61">
        <f t="shared" si="927"/>
        <v>134.19389166666667</v>
      </c>
      <c r="L2779" s="62">
        <f t="shared" si="924"/>
        <v>-0.01</v>
      </c>
      <c r="M2779" t="s">
        <v>10</v>
      </c>
      <c r="O2779" s="3" t="str">
        <f t="shared" si="928"/>
        <v>E346</v>
      </c>
      <c r="P2779" s="4"/>
      <c r="Q2779" s="245">
        <f t="shared" si="907"/>
        <v>0</v>
      </c>
      <c r="S2779" s="243"/>
      <c r="T2779" s="243"/>
      <c r="V2779" s="243"/>
      <c r="W2779" s="243"/>
      <c r="Y2779" s="243"/>
    </row>
    <row r="2780" spans="1:25" outlineLevel="2" x14ac:dyDescent="0.25">
      <c r="A2780" s="3" t="s">
        <v>423</v>
      </c>
      <c r="B2780" s="3" t="str">
        <f t="shared" si="925"/>
        <v>E34601 PRD Other, Wild Horse Expan-11</v>
      </c>
      <c r="C2780" s="3" t="s">
        <v>9</v>
      </c>
      <c r="D2780" s="3"/>
      <c r="E2780" s="256">
        <v>43799</v>
      </c>
      <c r="F2780" s="61">
        <v>28653.5</v>
      </c>
      <c r="G2780" s="300">
        <v>5.62E-2</v>
      </c>
      <c r="H2780" s="62">
        <v>134.19999999999999</v>
      </c>
      <c r="I2780" s="276">
        <f t="shared" si="926"/>
        <v>28653.5</v>
      </c>
      <c r="J2780" s="300">
        <v>5.62E-2</v>
      </c>
      <c r="K2780" s="61">
        <f t="shared" si="927"/>
        <v>134.19389166666667</v>
      </c>
      <c r="L2780" s="62">
        <f t="shared" si="924"/>
        <v>-0.01</v>
      </c>
      <c r="M2780" t="s">
        <v>10</v>
      </c>
      <c r="O2780" s="3" t="str">
        <f t="shared" si="928"/>
        <v>E346</v>
      </c>
      <c r="P2780" s="4"/>
      <c r="Q2780" s="245">
        <f t="shared" si="907"/>
        <v>0</v>
      </c>
      <c r="S2780" s="243"/>
      <c r="T2780" s="243"/>
      <c r="V2780" s="243"/>
      <c r="W2780" s="243"/>
      <c r="Y2780" s="243"/>
    </row>
    <row r="2781" spans="1:25" outlineLevel="2" x14ac:dyDescent="0.25">
      <c r="A2781" s="3" t="s">
        <v>423</v>
      </c>
      <c r="B2781" s="3" t="str">
        <f t="shared" si="925"/>
        <v>E34601 PRD Other, Wild Horse Expan-12</v>
      </c>
      <c r="C2781" s="3" t="s">
        <v>9</v>
      </c>
      <c r="D2781" s="3"/>
      <c r="E2781" s="256">
        <v>43830</v>
      </c>
      <c r="F2781" s="61">
        <v>28653.5</v>
      </c>
      <c r="G2781" s="300">
        <v>5.62E-2</v>
      </c>
      <c r="H2781" s="62">
        <v>134.19999999999999</v>
      </c>
      <c r="I2781" s="276">
        <f t="shared" si="926"/>
        <v>28653.5</v>
      </c>
      <c r="J2781" s="300">
        <v>5.62E-2</v>
      </c>
      <c r="K2781" s="61">
        <f t="shared" si="927"/>
        <v>134.19389166666667</v>
      </c>
      <c r="L2781" s="62">
        <f t="shared" si="924"/>
        <v>-0.01</v>
      </c>
      <c r="M2781" t="s">
        <v>10</v>
      </c>
      <c r="O2781" s="3" t="str">
        <f t="shared" si="928"/>
        <v>E346</v>
      </c>
      <c r="P2781" s="4"/>
      <c r="Q2781" s="245">
        <f t="shared" si="907"/>
        <v>0</v>
      </c>
      <c r="S2781" s="243"/>
      <c r="T2781" s="243"/>
      <c r="V2781" s="243"/>
      <c r="W2781" s="243"/>
      <c r="Y2781" s="243"/>
    </row>
    <row r="2782" spans="1:25" outlineLevel="2" x14ac:dyDescent="0.25">
      <c r="A2782" s="3" t="s">
        <v>423</v>
      </c>
      <c r="B2782" s="3" t="str">
        <f t="shared" si="925"/>
        <v>E34601 PRD Other, Wild Horse Expan-1</v>
      </c>
      <c r="C2782" s="3" t="s">
        <v>9</v>
      </c>
      <c r="D2782" s="3"/>
      <c r="E2782" s="256">
        <v>43861</v>
      </c>
      <c r="F2782" s="61">
        <v>28653.5</v>
      </c>
      <c r="G2782" s="300">
        <v>5.62E-2</v>
      </c>
      <c r="H2782" s="62">
        <v>134.19999999999999</v>
      </c>
      <c r="I2782" s="276">
        <f t="shared" si="926"/>
        <v>28653.5</v>
      </c>
      <c r="J2782" s="300">
        <v>5.62E-2</v>
      </c>
      <c r="K2782" s="61">
        <f t="shared" si="927"/>
        <v>134.19389166666667</v>
      </c>
      <c r="L2782" s="62">
        <f t="shared" si="924"/>
        <v>-0.01</v>
      </c>
      <c r="M2782" t="s">
        <v>10</v>
      </c>
      <c r="O2782" s="3" t="str">
        <f t="shared" si="928"/>
        <v>E346</v>
      </c>
      <c r="P2782" s="4"/>
      <c r="Q2782" s="245">
        <f t="shared" si="907"/>
        <v>0</v>
      </c>
      <c r="S2782" s="243"/>
      <c r="T2782" s="243"/>
      <c r="V2782" s="243"/>
      <c r="W2782" s="243"/>
      <c r="Y2782" s="243"/>
    </row>
    <row r="2783" spans="1:25" outlineLevel="2" x14ac:dyDescent="0.25">
      <c r="A2783" s="3" t="s">
        <v>423</v>
      </c>
      <c r="B2783" s="3" t="str">
        <f t="shared" si="925"/>
        <v>E34601 PRD Other, Wild Horse Expan-2</v>
      </c>
      <c r="C2783" s="3" t="s">
        <v>9</v>
      </c>
      <c r="D2783" s="3"/>
      <c r="E2783" s="256">
        <v>43889</v>
      </c>
      <c r="F2783" s="61">
        <v>28653.5</v>
      </c>
      <c r="G2783" s="300">
        <v>5.62E-2</v>
      </c>
      <c r="H2783" s="62">
        <v>134.19999999999999</v>
      </c>
      <c r="I2783" s="276">
        <f t="shared" si="926"/>
        <v>28653.5</v>
      </c>
      <c r="J2783" s="300">
        <v>5.62E-2</v>
      </c>
      <c r="K2783" s="61">
        <f t="shared" si="927"/>
        <v>134.19389166666667</v>
      </c>
      <c r="L2783" s="62">
        <f t="shared" si="924"/>
        <v>-0.01</v>
      </c>
      <c r="M2783" t="s">
        <v>10</v>
      </c>
      <c r="O2783" s="3" t="str">
        <f t="shared" si="928"/>
        <v>E346</v>
      </c>
      <c r="P2783" s="4"/>
      <c r="Q2783" s="245">
        <f t="shared" si="907"/>
        <v>0</v>
      </c>
      <c r="S2783" s="243"/>
      <c r="T2783" s="243"/>
      <c r="V2783" s="243"/>
      <c r="W2783" s="243"/>
      <c r="Y2783" s="243"/>
    </row>
    <row r="2784" spans="1:25" outlineLevel="2" x14ac:dyDescent="0.25">
      <c r="A2784" s="3" t="s">
        <v>423</v>
      </c>
      <c r="B2784" s="3" t="str">
        <f t="shared" si="925"/>
        <v>E34601 PRD Other, Wild Horse Expan-3</v>
      </c>
      <c r="C2784" s="3" t="s">
        <v>9</v>
      </c>
      <c r="D2784" s="3"/>
      <c r="E2784" s="256">
        <v>43921</v>
      </c>
      <c r="F2784" s="61">
        <v>28653.5</v>
      </c>
      <c r="G2784" s="300">
        <v>5.62E-2</v>
      </c>
      <c r="H2784" s="62">
        <v>134.19999999999999</v>
      </c>
      <c r="I2784" s="276">
        <f t="shared" si="926"/>
        <v>28653.5</v>
      </c>
      <c r="J2784" s="300">
        <v>5.62E-2</v>
      </c>
      <c r="K2784" s="61">
        <f t="shared" si="927"/>
        <v>134.19389166666667</v>
      </c>
      <c r="L2784" s="62">
        <f t="shared" si="924"/>
        <v>-0.01</v>
      </c>
      <c r="M2784" t="s">
        <v>10</v>
      </c>
      <c r="O2784" s="3" t="str">
        <f t="shared" si="928"/>
        <v>E346</v>
      </c>
      <c r="P2784" s="4"/>
      <c r="Q2784" s="245">
        <f t="shared" ref="Q2784:Q2847" si="929">IF(E2784=DATE(2020,6,30),I2784,0)</f>
        <v>0</v>
      </c>
      <c r="S2784" s="243"/>
      <c r="T2784" s="243"/>
      <c r="V2784" s="243"/>
      <c r="W2784" s="243"/>
      <c r="Y2784" s="243"/>
    </row>
    <row r="2785" spans="1:25" outlineLevel="2" x14ac:dyDescent="0.25">
      <c r="A2785" s="3" t="s">
        <v>423</v>
      </c>
      <c r="B2785" s="3" t="str">
        <f t="shared" si="925"/>
        <v>E34601 PRD Other, Wild Horse Expan-4</v>
      </c>
      <c r="C2785" s="3" t="s">
        <v>9</v>
      </c>
      <c r="D2785" s="3"/>
      <c r="E2785" s="256">
        <v>43951</v>
      </c>
      <c r="F2785" s="61">
        <v>28653.5</v>
      </c>
      <c r="G2785" s="300">
        <v>5.62E-2</v>
      </c>
      <c r="H2785" s="62">
        <v>134.19999999999999</v>
      </c>
      <c r="I2785" s="276">
        <f t="shared" si="926"/>
        <v>28653.5</v>
      </c>
      <c r="J2785" s="300">
        <v>5.62E-2</v>
      </c>
      <c r="K2785" s="61">
        <f t="shared" si="927"/>
        <v>134.19389166666667</v>
      </c>
      <c r="L2785" s="62">
        <f t="shared" si="924"/>
        <v>-0.01</v>
      </c>
      <c r="M2785" t="s">
        <v>10</v>
      </c>
      <c r="O2785" s="3" t="str">
        <f t="shared" si="928"/>
        <v>E346</v>
      </c>
      <c r="P2785" s="4"/>
      <c r="Q2785" s="245">
        <f t="shared" si="929"/>
        <v>0</v>
      </c>
      <c r="S2785" s="243"/>
      <c r="T2785" s="243"/>
      <c r="V2785" s="243"/>
      <c r="W2785" s="243"/>
      <c r="Y2785" s="243"/>
    </row>
    <row r="2786" spans="1:25" outlineLevel="2" x14ac:dyDescent="0.25">
      <c r="A2786" s="3" t="s">
        <v>423</v>
      </c>
      <c r="B2786" s="3" t="str">
        <f t="shared" si="925"/>
        <v>E34601 PRD Other, Wild Horse Expan-5</v>
      </c>
      <c r="C2786" s="3" t="s">
        <v>9</v>
      </c>
      <c r="D2786" s="3"/>
      <c r="E2786" s="256">
        <v>43982</v>
      </c>
      <c r="F2786" s="61">
        <v>28653.5</v>
      </c>
      <c r="G2786" s="300">
        <v>5.62E-2</v>
      </c>
      <c r="H2786" s="62">
        <v>134.19999999999999</v>
      </c>
      <c r="I2786" s="276">
        <f t="shared" si="926"/>
        <v>28653.5</v>
      </c>
      <c r="J2786" s="300">
        <v>5.62E-2</v>
      </c>
      <c r="K2786" s="61">
        <f t="shared" si="927"/>
        <v>134.19389166666667</v>
      </c>
      <c r="L2786" s="62">
        <f t="shared" si="924"/>
        <v>-0.01</v>
      </c>
      <c r="M2786" t="s">
        <v>10</v>
      </c>
      <c r="O2786" s="3" t="str">
        <f t="shared" si="928"/>
        <v>E346</v>
      </c>
      <c r="P2786" s="4"/>
      <c r="Q2786" s="245">
        <f t="shared" si="929"/>
        <v>0</v>
      </c>
      <c r="S2786" s="243"/>
      <c r="T2786" s="243"/>
      <c r="V2786" s="243"/>
      <c r="W2786" s="243"/>
      <c r="Y2786" s="243"/>
    </row>
    <row r="2787" spans="1:25" outlineLevel="2" x14ac:dyDescent="0.25">
      <c r="A2787" s="3" t="s">
        <v>423</v>
      </c>
      <c r="B2787" s="3" t="str">
        <f t="shared" si="925"/>
        <v>E34601 PRD Other, Wild Horse Expan-6</v>
      </c>
      <c r="C2787" s="3" t="s">
        <v>9</v>
      </c>
      <c r="D2787" s="3"/>
      <c r="E2787" s="256">
        <v>44012</v>
      </c>
      <c r="F2787" s="61">
        <v>28653.5</v>
      </c>
      <c r="G2787" s="300">
        <v>5.62E-2</v>
      </c>
      <c r="H2787" s="62">
        <v>134.19999999999999</v>
      </c>
      <c r="I2787" s="276">
        <f t="shared" si="926"/>
        <v>28653.5</v>
      </c>
      <c r="J2787" s="300">
        <v>5.62E-2</v>
      </c>
      <c r="K2787" s="61">
        <f t="shared" si="927"/>
        <v>134.19389166666667</v>
      </c>
      <c r="L2787" s="62">
        <f t="shared" si="924"/>
        <v>-0.01</v>
      </c>
      <c r="M2787" t="s">
        <v>10</v>
      </c>
      <c r="O2787" s="3" t="str">
        <f t="shared" si="928"/>
        <v>E346</v>
      </c>
      <c r="P2787" s="4"/>
      <c r="Q2787" s="245">
        <f t="shared" si="929"/>
        <v>28653.5</v>
      </c>
      <c r="S2787" s="243">
        <f>AVERAGE(F2776:F2787)-F2787</f>
        <v>0</v>
      </c>
      <c r="T2787" s="243">
        <f>AVERAGE(I2776:I2787)-I2787</f>
        <v>0</v>
      </c>
      <c r="V2787" s="243"/>
      <c r="W2787" s="243"/>
      <c r="Y2787" s="243"/>
    </row>
    <row r="2788" spans="1:25" ht="15.75" outlineLevel="1" thickBot="1" x14ac:dyDescent="0.3">
      <c r="A2788" s="5" t="s">
        <v>424</v>
      </c>
      <c r="C2788" s="14" t="s">
        <v>264</v>
      </c>
      <c r="E2788" s="255" t="s">
        <v>5</v>
      </c>
      <c r="F2788" s="8"/>
      <c r="G2788" s="299"/>
      <c r="H2788" s="264">
        <f>SUBTOTAL(9,H2776:H2787)</f>
        <v>1610.4000000000003</v>
      </c>
      <c r="I2788" s="275"/>
      <c r="J2788" s="299"/>
      <c r="K2788" s="25">
        <f>SUBTOTAL(9,K2776:K2787)</f>
        <v>1610.3267000000005</v>
      </c>
      <c r="L2788" s="264">
        <f>SUBTOTAL(9,L2776:L2787)</f>
        <v>-0.11999999999999998</v>
      </c>
      <c r="O2788" s="3" t="str">
        <f>LEFT(A2788,5)</f>
        <v>E3460</v>
      </c>
      <c r="P2788" s="4">
        <f>-L2788</f>
        <v>0.11999999999999998</v>
      </c>
      <c r="Q2788" s="245">
        <f t="shared" si="929"/>
        <v>0</v>
      </c>
      <c r="S2788" s="243"/>
    </row>
    <row r="2789" spans="1:25" ht="15.75" outlineLevel="2" thickTop="1" x14ac:dyDescent="0.25">
      <c r="A2789" s="3" t="s">
        <v>425</v>
      </c>
      <c r="B2789" s="3" t="str">
        <f t="shared" ref="B2789:B2800" si="930">CONCATENATE(A2789,"-",MONTH(E2789))</f>
        <v>E3461 PRD Sta Main Tools, Encogen-7</v>
      </c>
      <c r="C2789" s="3" t="s">
        <v>9</v>
      </c>
      <c r="D2789" s="3"/>
      <c r="E2789" s="256">
        <v>43676</v>
      </c>
      <c r="F2789" s="61">
        <v>475956.18</v>
      </c>
      <c r="G2789" s="300">
        <v>9.1600000000000001E-2</v>
      </c>
      <c r="H2789" s="62">
        <v>3633.13</v>
      </c>
      <c r="I2789" s="276">
        <f t="shared" ref="I2789:I2800" si="931">VLOOKUP(CONCATENATE(A2789,"-6"),$B$8:$F$2996,5,FALSE)</f>
        <v>531733.05000000005</v>
      </c>
      <c r="J2789" s="300">
        <v>9.1600000000000001E-2</v>
      </c>
      <c r="K2789" s="59">
        <f t="shared" ref="K2789:K2800" si="932">I2789*J2789/12</f>
        <v>4058.8956150000008</v>
      </c>
      <c r="L2789" s="62">
        <f t="shared" si="924"/>
        <v>425.77</v>
      </c>
      <c r="M2789" t="s">
        <v>10</v>
      </c>
      <c r="O2789" s="3" t="str">
        <f t="shared" ref="O2789:O2800" si="933">LEFT(A2789,4)</f>
        <v>E346</v>
      </c>
      <c r="P2789" s="4"/>
      <c r="Q2789" s="245">
        <f t="shared" si="929"/>
        <v>0</v>
      </c>
      <c r="S2789" s="243"/>
      <c r="T2789" s="243"/>
      <c r="V2789" s="243"/>
      <c r="W2789" s="243"/>
      <c r="Y2789" s="243"/>
    </row>
    <row r="2790" spans="1:25" outlineLevel="2" x14ac:dyDescent="0.25">
      <c r="A2790" s="3" t="s">
        <v>425</v>
      </c>
      <c r="B2790" s="3" t="str">
        <f t="shared" si="930"/>
        <v>E3461 PRD Sta Main Tools, Encogen-8</v>
      </c>
      <c r="C2790" s="3" t="s">
        <v>9</v>
      </c>
      <c r="D2790" s="3"/>
      <c r="E2790" s="256">
        <v>43708</v>
      </c>
      <c r="F2790" s="61">
        <v>475956.18</v>
      </c>
      <c r="G2790" s="300">
        <v>9.1600000000000001E-2</v>
      </c>
      <c r="H2790" s="62">
        <v>3633.13</v>
      </c>
      <c r="I2790" s="276">
        <f t="shared" si="931"/>
        <v>531733.05000000005</v>
      </c>
      <c r="J2790" s="300">
        <v>9.1600000000000001E-2</v>
      </c>
      <c r="K2790" s="61">
        <f t="shared" si="932"/>
        <v>4058.8956150000008</v>
      </c>
      <c r="L2790" s="62">
        <f t="shared" si="924"/>
        <v>425.77</v>
      </c>
      <c r="M2790" t="s">
        <v>10</v>
      </c>
      <c r="O2790" s="3" t="str">
        <f t="shared" si="933"/>
        <v>E346</v>
      </c>
      <c r="P2790" s="4"/>
      <c r="Q2790" s="245">
        <f t="shared" si="929"/>
        <v>0</v>
      </c>
      <c r="S2790" s="243"/>
      <c r="T2790" s="243"/>
      <c r="V2790" s="243"/>
      <c r="W2790" s="243"/>
      <c r="Y2790" s="243"/>
    </row>
    <row r="2791" spans="1:25" outlineLevel="2" x14ac:dyDescent="0.25">
      <c r="A2791" s="3" t="s">
        <v>425</v>
      </c>
      <c r="B2791" s="3" t="str">
        <f t="shared" si="930"/>
        <v>E3461 PRD Sta Main Tools, Encogen-9</v>
      </c>
      <c r="C2791" s="3" t="s">
        <v>9</v>
      </c>
      <c r="D2791" s="3"/>
      <c r="E2791" s="256">
        <v>43738</v>
      </c>
      <c r="F2791" s="61">
        <v>475956.18</v>
      </c>
      <c r="G2791" s="300">
        <v>9.1600000000000001E-2</v>
      </c>
      <c r="H2791" s="62">
        <v>3633.13</v>
      </c>
      <c r="I2791" s="276">
        <f t="shared" si="931"/>
        <v>531733.05000000005</v>
      </c>
      <c r="J2791" s="300">
        <v>9.1600000000000001E-2</v>
      </c>
      <c r="K2791" s="61">
        <f t="shared" si="932"/>
        <v>4058.8956150000008</v>
      </c>
      <c r="L2791" s="62">
        <f t="shared" si="924"/>
        <v>425.77</v>
      </c>
      <c r="M2791" t="s">
        <v>10</v>
      </c>
      <c r="O2791" s="3" t="str">
        <f t="shared" si="933"/>
        <v>E346</v>
      </c>
      <c r="P2791" s="4"/>
      <c r="Q2791" s="245">
        <f t="shared" si="929"/>
        <v>0</v>
      </c>
      <c r="S2791" s="243"/>
      <c r="T2791" s="243"/>
      <c r="V2791" s="243"/>
      <c r="W2791" s="243"/>
      <c r="Y2791" s="243"/>
    </row>
    <row r="2792" spans="1:25" outlineLevel="2" x14ac:dyDescent="0.25">
      <c r="A2792" s="3" t="s">
        <v>425</v>
      </c>
      <c r="B2792" s="3" t="str">
        <f t="shared" si="930"/>
        <v>E3461 PRD Sta Main Tools, Encogen-10</v>
      </c>
      <c r="C2792" s="3" t="s">
        <v>9</v>
      </c>
      <c r="D2792" s="3"/>
      <c r="E2792" s="256">
        <v>43769</v>
      </c>
      <c r="F2792" s="61">
        <v>475956.18</v>
      </c>
      <c r="G2792" s="300">
        <v>9.1600000000000001E-2</v>
      </c>
      <c r="H2792" s="62">
        <v>3633.13</v>
      </c>
      <c r="I2792" s="276">
        <f t="shared" si="931"/>
        <v>531733.05000000005</v>
      </c>
      <c r="J2792" s="300">
        <v>9.1600000000000001E-2</v>
      </c>
      <c r="K2792" s="61">
        <f t="shared" si="932"/>
        <v>4058.8956150000008</v>
      </c>
      <c r="L2792" s="62">
        <f t="shared" si="924"/>
        <v>425.77</v>
      </c>
      <c r="M2792" t="s">
        <v>10</v>
      </c>
      <c r="O2792" s="3" t="str">
        <f t="shared" si="933"/>
        <v>E346</v>
      </c>
      <c r="P2792" s="4"/>
      <c r="Q2792" s="245">
        <f t="shared" si="929"/>
        <v>0</v>
      </c>
      <c r="S2792" s="243"/>
      <c r="T2792" s="243"/>
      <c r="V2792" s="243"/>
      <c r="W2792" s="243"/>
      <c r="Y2792" s="243"/>
    </row>
    <row r="2793" spans="1:25" outlineLevel="2" x14ac:dyDescent="0.25">
      <c r="A2793" s="3" t="s">
        <v>425</v>
      </c>
      <c r="B2793" s="3" t="str">
        <f t="shared" si="930"/>
        <v>E3461 PRD Sta Main Tools, Encogen-11</v>
      </c>
      <c r="C2793" s="3" t="s">
        <v>9</v>
      </c>
      <c r="D2793" s="3"/>
      <c r="E2793" s="256">
        <v>43799</v>
      </c>
      <c r="F2793" s="61">
        <v>531733.05000000005</v>
      </c>
      <c r="G2793" s="300">
        <v>9.1600000000000001E-2</v>
      </c>
      <c r="H2793" s="62">
        <v>3846.01</v>
      </c>
      <c r="I2793" s="276">
        <f t="shared" si="931"/>
        <v>531733.05000000005</v>
      </c>
      <c r="J2793" s="300">
        <v>9.1600000000000001E-2</v>
      </c>
      <c r="K2793" s="61">
        <f t="shared" si="932"/>
        <v>4058.8956150000008</v>
      </c>
      <c r="L2793" s="62">
        <f t="shared" si="924"/>
        <v>212.89</v>
      </c>
      <c r="M2793" t="s">
        <v>10</v>
      </c>
      <c r="O2793" s="3" t="str">
        <f t="shared" si="933"/>
        <v>E346</v>
      </c>
      <c r="P2793" s="4"/>
      <c r="Q2793" s="245">
        <f t="shared" si="929"/>
        <v>0</v>
      </c>
      <c r="S2793" s="243"/>
      <c r="T2793" s="243"/>
      <c r="V2793" s="243"/>
      <c r="W2793" s="243"/>
      <c r="Y2793" s="243"/>
    </row>
    <row r="2794" spans="1:25" outlineLevel="2" x14ac:dyDescent="0.25">
      <c r="A2794" s="3" t="s">
        <v>425</v>
      </c>
      <c r="B2794" s="3" t="str">
        <f t="shared" si="930"/>
        <v>E3461 PRD Sta Main Tools, Encogen-12</v>
      </c>
      <c r="C2794" s="3" t="s">
        <v>9</v>
      </c>
      <c r="D2794" s="3"/>
      <c r="E2794" s="256">
        <v>43830</v>
      </c>
      <c r="F2794" s="61">
        <v>531733.05000000005</v>
      </c>
      <c r="G2794" s="300">
        <v>9.1600000000000001E-2</v>
      </c>
      <c r="H2794" s="62">
        <v>4058.9</v>
      </c>
      <c r="I2794" s="276">
        <f t="shared" si="931"/>
        <v>531733.05000000005</v>
      </c>
      <c r="J2794" s="300">
        <v>9.1600000000000001E-2</v>
      </c>
      <c r="K2794" s="61">
        <f t="shared" si="932"/>
        <v>4058.8956150000008</v>
      </c>
      <c r="L2794" s="62">
        <f t="shared" si="924"/>
        <v>0</v>
      </c>
      <c r="M2794" t="s">
        <v>10</v>
      </c>
      <c r="O2794" s="3" t="str">
        <f t="shared" si="933"/>
        <v>E346</v>
      </c>
      <c r="P2794" s="4"/>
      <c r="Q2794" s="245">
        <f t="shared" si="929"/>
        <v>0</v>
      </c>
      <c r="S2794" s="243"/>
      <c r="T2794" s="243"/>
      <c r="V2794" s="243"/>
      <c r="W2794" s="243"/>
      <c r="Y2794" s="243"/>
    </row>
    <row r="2795" spans="1:25" outlineLevel="2" x14ac:dyDescent="0.25">
      <c r="A2795" s="3" t="s">
        <v>425</v>
      </c>
      <c r="B2795" s="3" t="str">
        <f t="shared" si="930"/>
        <v>E3461 PRD Sta Main Tools, Encogen-1</v>
      </c>
      <c r="C2795" s="3" t="s">
        <v>9</v>
      </c>
      <c r="D2795" s="3"/>
      <c r="E2795" s="256">
        <v>43861</v>
      </c>
      <c r="F2795" s="61">
        <v>531733.05000000005</v>
      </c>
      <c r="G2795" s="300">
        <v>9.1600000000000001E-2</v>
      </c>
      <c r="H2795" s="62">
        <v>4058.9</v>
      </c>
      <c r="I2795" s="276">
        <f t="shared" si="931"/>
        <v>531733.05000000005</v>
      </c>
      <c r="J2795" s="300">
        <v>9.1600000000000001E-2</v>
      </c>
      <c r="K2795" s="61">
        <f t="shared" si="932"/>
        <v>4058.8956150000008</v>
      </c>
      <c r="L2795" s="62">
        <f t="shared" si="924"/>
        <v>0</v>
      </c>
      <c r="M2795" t="s">
        <v>10</v>
      </c>
      <c r="O2795" s="3" t="str">
        <f t="shared" si="933"/>
        <v>E346</v>
      </c>
      <c r="P2795" s="4"/>
      <c r="Q2795" s="245">
        <f t="shared" si="929"/>
        <v>0</v>
      </c>
      <c r="S2795" s="243"/>
      <c r="T2795" s="243"/>
      <c r="V2795" s="243"/>
      <c r="W2795" s="243"/>
      <c r="Y2795" s="243"/>
    </row>
    <row r="2796" spans="1:25" outlineLevel="2" x14ac:dyDescent="0.25">
      <c r="A2796" s="3" t="s">
        <v>425</v>
      </c>
      <c r="B2796" s="3" t="str">
        <f t="shared" si="930"/>
        <v>E3461 PRD Sta Main Tools, Encogen-2</v>
      </c>
      <c r="C2796" s="3" t="s">
        <v>9</v>
      </c>
      <c r="D2796" s="3"/>
      <c r="E2796" s="256">
        <v>43889</v>
      </c>
      <c r="F2796" s="61">
        <v>531733.05000000005</v>
      </c>
      <c r="G2796" s="300">
        <v>9.1600000000000001E-2</v>
      </c>
      <c r="H2796" s="62">
        <v>4058.9</v>
      </c>
      <c r="I2796" s="276">
        <f t="shared" si="931"/>
        <v>531733.05000000005</v>
      </c>
      <c r="J2796" s="300">
        <v>9.1600000000000001E-2</v>
      </c>
      <c r="K2796" s="61">
        <f t="shared" si="932"/>
        <v>4058.8956150000008</v>
      </c>
      <c r="L2796" s="62">
        <f t="shared" si="924"/>
        <v>0</v>
      </c>
      <c r="M2796" t="s">
        <v>10</v>
      </c>
      <c r="O2796" s="3" t="str">
        <f t="shared" si="933"/>
        <v>E346</v>
      </c>
      <c r="P2796" s="4"/>
      <c r="Q2796" s="245">
        <f t="shared" si="929"/>
        <v>0</v>
      </c>
      <c r="S2796" s="243"/>
      <c r="T2796" s="243"/>
      <c r="V2796" s="243"/>
      <c r="W2796" s="243"/>
      <c r="Y2796" s="243"/>
    </row>
    <row r="2797" spans="1:25" outlineLevel="2" x14ac:dyDescent="0.25">
      <c r="A2797" s="3" t="s">
        <v>425</v>
      </c>
      <c r="B2797" s="3" t="str">
        <f t="shared" si="930"/>
        <v>E3461 PRD Sta Main Tools, Encogen-3</v>
      </c>
      <c r="C2797" s="3" t="s">
        <v>9</v>
      </c>
      <c r="D2797" s="3"/>
      <c r="E2797" s="256">
        <v>43921</v>
      </c>
      <c r="F2797" s="61">
        <v>531733.05000000005</v>
      </c>
      <c r="G2797" s="300">
        <v>9.1600000000000001E-2</v>
      </c>
      <c r="H2797" s="62">
        <v>4058.9</v>
      </c>
      <c r="I2797" s="276">
        <f t="shared" si="931"/>
        <v>531733.05000000005</v>
      </c>
      <c r="J2797" s="300">
        <v>9.1600000000000001E-2</v>
      </c>
      <c r="K2797" s="61">
        <f t="shared" si="932"/>
        <v>4058.8956150000008</v>
      </c>
      <c r="L2797" s="62">
        <f t="shared" si="924"/>
        <v>0</v>
      </c>
      <c r="M2797" t="s">
        <v>10</v>
      </c>
      <c r="O2797" s="3" t="str">
        <f t="shared" si="933"/>
        <v>E346</v>
      </c>
      <c r="P2797" s="4"/>
      <c r="Q2797" s="245">
        <f t="shared" si="929"/>
        <v>0</v>
      </c>
      <c r="S2797" s="243"/>
      <c r="T2797" s="243"/>
      <c r="V2797" s="243"/>
      <c r="W2797" s="243"/>
      <c r="Y2797" s="243"/>
    </row>
    <row r="2798" spans="1:25" outlineLevel="2" x14ac:dyDescent="0.25">
      <c r="A2798" s="3" t="s">
        <v>425</v>
      </c>
      <c r="B2798" s="3" t="str">
        <f t="shared" si="930"/>
        <v>E3461 PRD Sta Main Tools, Encogen-4</v>
      </c>
      <c r="C2798" s="3" t="s">
        <v>9</v>
      </c>
      <c r="D2798" s="3"/>
      <c r="E2798" s="256">
        <v>43951</v>
      </c>
      <c r="F2798" s="61">
        <v>531733.05000000005</v>
      </c>
      <c r="G2798" s="300">
        <v>9.1600000000000001E-2</v>
      </c>
      <c r="H2798" s="62">
        <v>4058.9</v>
      </c>
      <c r="I2798" s="276">
        <f t="shared" si="931"/>
        <v>531733.05000000005</v>
      </c>
      <c r="J2798" s="300">
        <v>9.1600000000000001E-2</v>
      </c>
      <c r="K2798" s="61">
        <f t="shared" si="932"/>
        <v>4058.8956150000008</v>
      </c>
      <c r="L2798" s="62">
        <f t="shared" si="924"/>
        <v>0</v>
      </c>
      <c r="M2798" t="s">
        <v>10</v>
      </c>
      <c r="O2798" s="3" t="str">
        <f t="shared" si="933"/>
        <v>E346</v>
      </c>
      <c r="P2798" s="4"/>
      <c r="Q2798" s="245">
        <f t="shared" si="929"/>
        <v>0</v>
      </c>
      <c r="S2798" s="243"/>
      <c r="T2798" s="243"/>
      <c r="V2798" s="243"/>
      <c r="W2798" s="243"/>
      <c r="Y2798" s="243"/>
    </row>
    <row r="2799" spans="1:25" outlineLevel="2" x14ac:dyDescent="0.25">
      <c r="A2799" s="3" t="s">
        <v>425</v>
      </c>
      <c r="B2799" s="3" t="str">
        <f t="shared" si="930"/>
        <v>E3461 PRD Sta Main Tools, Encogen-5</v>
      </c>
      <c r="C2799" s="3" t="s">
        <v>9</v>
      </c>
      <c r="D2799" s="3"/>
      <c r="E2799" s="256">
        <v>43982</v>
      </c>
      <c r="F2799" s="61">
        <v>531733.05000000005</v>
      </c>
      <c r="G2799" s="300">
        <v>9.1600000000000001E-2</v>
      </c>
      <c r="H2799" s="62">
        <v>4058.9</v>
      </c>
      <c r="I2799" s="276">
        <f t="shared" si="931"/>
        <v>531733.05000000005</v>
      </c>
      <c r="J2799" s="300">
        <v>9.1600000000000001E-2</v>
      </c>
      <c r="K2799" s="61">
        <f t="shared" si="932"/>
        <v>4058.8956150000008</v>
      </c>
      <c r="L2799" s="62">
        <f t="shared" si="924"/>
        <v>0</v>
      </c>
      <c r="M2799" t="s">
        <v>10</v>
      </c>
      <c r="O2799" s="3" t="str">
        <f t="shared" si="933"/>
        <v>E346</v>
      </c>
      <c r="P2799" s="4"/>
      <c r="Q2799" s="245">
        <f t="shared" si="929"/>
        <v>0</v>
      </c>
      <c r="S2799" s="243"/>
      <c r="T2799" s="243"/>
      <c r="V2799" s="243"/>
      <c r="W2799" s="243"/>
      <c r="Y2799" s="243"/>
    </row>
    <row r="2800" spans="1:25" outlineLevel="2" x14ac:dyDescent="0.25">
      <c r="A2800" s="3" t="s">
        <v>425</v>
      </c>
      <c r="B2800" s="3" t="str">
        <f t="shared" si="930"/>
        <v>E3461 PRD Sta Main Tools, Encogen-6</v>
      </c>
      <c r="C2800" s="3" t="s">
        <v>9</v>
      </c>
      <c r="D2800" s="3"/>
      <c r="E2800" s="256">
        <v>44012</v>
      </c>
      <c r="F2800" s="61">
        <v>531733.05000000005</v>
      </c>
      <c r="G2800" s="300">
        <v>9.1600000000000001E-2</v>
      </c>
      <c r="H2800" s="62">
        <v>4058.9</v>
      </c>
      <c r="I2800" s="276">
        <f t="shared" si="931"/>
        <v>531733.05000000005</v>
      </c>
      <c r="J2800" s="300">
        <v>9.1600000000000001E-2</v>
      </c>
      <c r="K2800" s="61">
        <f t="shared" si="932"/>
        <v>4058.8956150000008</v>
      </c>
      <c r="L2800" s="62">
        <f t="shared" si="924"/>
        <v>0</v>
      </c>
      <c r="M2800" t="s">
        <v>10</v>
      </c>
      <c r="O2800" s="3" t="str">
        <f t="shared" si="933"/>
        <v>E346</v>
      </c>
      <c r="P2800" s="4"/>
      <c r="Q2800" s="245">
        <f t="shared" si="929"/>
        <v>531733.05000000005</v>
      </c>
      <c r="S2800" s="243">
        <f>AVERAGE(F2789:F2800)-F2800</f>
        <v>-18592.290000000095</v>
      </c>
      <c r="T2800" s="243">
        <f>AVERAGE(I2789:I2800)-I2800</f>
        <v>0</v>
      </c>
      <c r="V2800" s="243"/>
      <c r="W2800" s="243"/>
      <c r="Y2800" s="243"/>
    </row>
    <row r="2801" spans="1:25" ht="15.75" outlineLevel="1" thickBot="1" x14ac:dyDescent="0.3">
      <c r="A2801" s="5" t="s">
        <v>426</v>
      </c>
      <c r="C2801" s="14" t="s">
        <v>264</v>
      </c>
      <c r="E2801" s="255" t="s">
        <v>5</v>
      </c>
      <c r="F2801" s="8"/>
      <c r="G2801" s="299"/>
      <c r="H2801" s="264">
        <f>SUBTOTAL(9,H2789:H2800)</f>
        <v>46790.830000000009</v>
      </c>
      <c r="I2801" s="275"/>
      <c r="J2801" s="299"/>
      <c r="K2801" s="25">
        <f>SUBTOTAL(9,K2789:K2800)</f>
        <v>48706.747380000008</v>
      </c>
      <c r="L2801" s="264">
        <f>SUBTOTAL(9,L2789:L2800)</f>
        <v>1915.9699999999998</v>
      </c>
      <c r="O2801" s="3" t="str">
        <f>LEFT(A2801,5)</f>
        <v>E3461</v>
      </c>
      <c r="P2801" s="4">
        <f>-L2801</f>
        <v>-1915.9699999999998</v>
      </c>
      <c r="Q2801" s="245">
        <f t="shared" si="929"/>
        <v>0</v>
      </c>
      <c r="S2801" s="243"/>
    </row>
    <row r="2802" spans="1:25" ht="15.75" outlineLevel="2" thickTop="1" x14ac:dyDescent="0.25">
      <c r="A2802" s="3" t="s">
        <v>427</v>
      </c>
      <c r="B2802" s="3" t="str">
        <f t="shared" ref="B2802:B2813" si="934">CONCATENATE(A2802,"-",MONTH(E2802))</f>
        <v>E3461 PRD Sta Main Tools, Ferndale-7</v>
      </c>
      <c r="C2802" s="3" t="s">
        <v>9</v>
      </c>
      <c r="D2802" s="3"/>
      <c r="E2802" s="256">
        <v>43676</v>
      </c>
      <c r="F2802" s="61">
        <v>49395.040000000001</v>
      </c>
      <c r="G2802" s="300">
        <v>0</v>
      </c>
      <c r="H2802" s="62">
        <v>274.55</v>
      </c>
      <c r="I2802" s="276">
        <f t="shared" ref="I2802:I2813" si="935">VLOOKUP(CONCATENATE(A2802,"-6"),$B$8:$F$2996,5,FALSE)</f>
        <v>49395.040000000001</v>
      </c>
      <c r="J2802" s="300">
        <v>0</v>
      </c>
      <c r="K2802" s="59">
        <f t="shared" ref="K2802:K2813" si="936">I2802*J2802/12</f>
        <v>0</v>
      </c>
      <c r="L2802" s="62">
        <f t="shared" si="924"/>
        <v>-274.55</v>
      </c>
      <c r="M2802" t="s">
        <v>10</v>
      </c>
      <c r="O2802" s="3" t="str">
        <f t="shared" ref="O2802:O2813" si="937">LEFT(A2802,4)</f>
        <v>E346</v>
      </c>
      <c r="P2802" s="4"/>
      <c r="Q2802" s="245">
        <f t="shared" si="929"/>
        <v>0</v>
      </c>
      <c r="S2802" s="243"/>
      <c r="T2802" s="243"/>
      <c r="V2802" s="243"/>
      <c r="W2802" s="243"/>
      <c r="Y2802" s="243"/>
    </row>
    <row r="2803" spans="1:25" outlineLevel="2" x14ac:dyDescent="0.25">
      <c r="A2803" s="3" t="s">
        <v>427</v>
      </c>
      <c r="B2803" s="3" t="str">
        <f t="shared" si="934"/>
        <v>E3461 PRD Sta Main Tools, Ferndale-8</v>
      </c>
      <c r="C2803" s="3" t="s">
        <v>9</v>
      </c>
      <c r="D2803" s="3"/>
      <c r="E2803" s="256">
        <v>43708</v>
      </c>
      <c r="F2803" s="61">
        <v>49395.040000000001</v>
      </c>
      <c r="G2803" s="300">
        <v>0</v>
      </c>
      <c r="H2803" s="62">
        <v>274.55</v>
      </c>
      <c r="I2803" s="276">
        <f t="shared" si="935"/>
        <v>49395.040000000001</v>
      </c>
      <c r="J2803" s="300">
        <v>0</v>
      </c>
      <c r="K2803" s="61">
        <f t="shared" si="936"/>
        <v>0</v>
      </c>
      <c r="L2803" s="62">
        <f t="shared" si="924"/>
        <v>-274.55</v>
      </c>
      <c r="M2803" t="s">
        <v>10</v>
      </c>
      <c r="O2803" s="3" t="str">
        <f t="shared" si="937"/>
        <v>E346</v>
      </c>
      <c r="P2803" s="4"/>
      <c r="Q2803" s="245">
        <f t="shared" si="929"/>
        <v>0</v>
      </c>
      <c r="S2803" s="243"/>
      <c r="T2803" s="243"/>
      <c r="V2803" s="243"/>
      <c r="W2803" s="243"/>
      <c r="Y2803" s="243"/>
    </row>
    <row r="2804" spans="1:25" outlineLevel="2" x14ac:dyDescent="0.25">
      <c r="A2804" s="3" t="s">
        <v>427</v>
      </c>
      <c r="B2804" s="3" t="str">
        <f t="shared" si="934"/>
        <v>E3461 PRD Sta Main Tools, Ferndale-9</v>
      </c>
      <c r="C2804" s="3" t="s">
        <v>9</v>
      </c>
      <c r="D2804" s="3"/>
      <c r="E2804" s="256">
        <v>43738</v>
      </c>
      <c r="F2804" s="61">
        <v>49395.040000000001</v>
      </c>
      <c r="G2804" s="300">
        <v>0</v>
      </c>
      <c r="H2804" s="62">
        <v>274.55</v>
      </c>
      <c r="I2804" s="276">
        <f t="shared" si="935"/>
        <v>49395.040000000001</v>
      </c>
      <c r="J2804" s="300">
        <v>0</v>
      </c>
      <c r="K2804" s="61">
        <f t="shared" si="936"/>
        <v>0</v>
      </c>
      <c r="L2804" s="62">
        <f t="shared" si="924"/>
        <v>-274.55</v>
      </c>
      <c r="M2804" t="s">
        <v>10</v>
      </c>
      <c r="O2804" s="3" t="str">
        <f t="shared" si="937"/>
        <v>E346</v>
      </c>
      <c r="P2804" s="4"/>
      <c r="Q2804" s="245">
        <f t="shared" si="929"/>
        <v>0</v>
      </c>
      <c r="S2804" s="243"/>
      <c r="T2804" s="243"/>
      <c r="V2804" s="243"/>
      <c r="W2804" s="243"/>
      <c r="Y2804" s="243"/>
    </row>
    <row r="2805" spans="1:25" outlineLevel="2" x14ac:dyDescent="0.25">
      <c r="A2805" s="3" t="s">
        <v>427</v>
      </c>
      <c r="B2805" s="3" t="str">
        <f t="shared" si="934"/>
        <v>E3461 PRD Sta Main Tools, Ferndale-10</v>
      </c>
      <c r="C2805" s="3" t="s">
        <v>9</v>
      </c>
      <c r="D2805" s="3"/>
      <c r="E2805" s="256">
        <v>43769</v>
      </c>
      <c r="F2805" s="61">
        <v>49395.040000000001</v>
      </c>
      <c r="G2805" s="300">
        <v>0</v>
      </c>
      <c r="H2805" s="62">
        <v>274.55</v>
      </c>
      <c r="I2805" s="276">
        <f t="shared" si="935"/>
        <v>49395.040000000001</v>
      </c>
      <c r="J2805" s="300">
        <v>0</v>
      </c>
      <c r="K2805" s="61">
        <f t="shared" si="936"/>
        <v>0</v>
      </c>
      <c r="L2805" s="62">
        <f t="shared" si="924"/>
        <v>-274.55</v>
      </c>
      <c r="M2805" t="s">
        <v>10</v>
      </c>
      <c r="O2805" s="3" t="str">
        <f t="shared" si="937"/>
        <v>E346</v>
      </c>
      <c r="P2805" s="4"/>
      <c r="Q2805" s="245">
        <f t="shared" si="929"/>
        <v>0</v>
      </c>
      <c r="S2805" s="243"/>
      <c r="T2805" s="243"/>
      <c r="V2805" s="243"/>
      <c r="W2805" s="243"/>
      <c r="Y2805" s="243"/>
    </row>
    <row r="2806" spans="1:25" outlineLevel="2" x14ac:dyDescent="0.25">
      <c r="A2806" s="3" t="s">
        <v>427</v>
      </c>
      <c r="B2806" s="3" t="str">
        <f t="shared" si="934"/>
        <v>E3461 PRD Sta Main Tools, Ferndale-11</v>
      </c>
      <c r="C2806" s="3" t="s">
        <v>9</v>
      </c>
      <c r="D2806" s="3"/>
      <c r="E2806" s="256">
        <v>43799</v>
      </c>
      <c r="F2806" s="61">
        <v>49395.040000000001</v>
      </c>
      <c r="G2806" s="300">
        <v>0</v>
      </c>
      <c r="H2806" s="62">
        <v>274.55</v>
      </c>
      <c r="I2806" s="276">
        <f t="shared" si="935"/>
        <v>49395.040000000001</v>
      </c>
      <c r="J2806" s="300">
        <v>0</v>
      </c>
      <c r="K2806" s="61">
        <f t="shared" si="936"/>
        <v>0</v>
      </c>
      <c r="L2806" s="62">
        <f t="shared" si="924"/>
        <v>-274.55</v>
      </c>
      <c r="M2806" t="s">
        <v>10</v>
      </c>
      <c r="O2806" s="3" t="str">
        <f t="shared" si="937"/>
        <v>E346</v>
      </c>
      <c r="P2806" s="4"/>
      <c r="Q2806" s="245">
        <f t="shared" si="929"/>
        <v>0</v>
      </c>
      <c r="S2806" s="243"/>
      <c r="T2806" s="243"/>
      <c r="V2806" s="243"/>
      <c r="W2806" s="243"/>
      <c r="Y2806" s="243"/>
    </row>
    <row r="2807" spans="1:25" outlineLevel="2" x14ac:dyDescent="0.25">
      <c r="A2807" s="3" t="s">
        <v>427</v>
      </c>
      <c r="B2807" s="3" t="str">
        <f t="shared" si="934"/>
        <v>E3461 PRD Sta Main Tools, Ferndale-12</v>
      </c>
      <c r="C2807" s="3" t="s">
        <v>9</v>
      </c>
      <c r="D2807" s="3"/>
      <c r="E2807" s="256">
        <v>43830</v>
      </c>
      <c r="F2807" s="61">
        <v>49395.040000000001</v>
      </c>
      <c r="G2807" s="300">
        <v>0</v>
      </c>
      <c r="H2807" s="62">
        <v>274.55</v>
      </c>
      <c r="I2807" s="276">
        <f t="shared" si="935"/>
        <v>49395.040000000001</v>
      </c>
      <c r="J2807" s="300">
        <v>0</v>
      </c>
      <c r="K2807" s="61">
        <f t="shared" si="936"/>
        <v>0</v>
      </c>
      <c r="L2807" s="62">
        <f t="shared" si="924"/>
        <v>-274.55</v>
      </c>
      <c r="M2807" t="s">
        <v>10</v>
      </c>
      <c r="O2807" s="3" t="str">
        <f t="shared" si="937"/>
        <v>E346</v>
      </c>
      <c r="P2807" s="4"/>
      <c r="Q2807" s="245">
        <f t="shared" si="929"/>
        <v>0</v>
      </c>
      <c r="S2807" s="243"/>
      <c r="T2807" s="243"/>
      <c r="V2807" s="243"/>
      <c r="W2807" s="243"/>
      <c r="Y2807" s="243"/>
    </row>
    <row r="2808" spans="1:25" outlineLevel="2" x14ac:dyDescent="0.25">
      <c r="A2808" s="3" t="s">
        <v>427</v>
      </c>
      <c r="B2808" s="3" t="str">
        <f t="shared" si="934"/>
        <v>E3461 PRD Sta Main Tools, Ferndale-1</v>
      </c>
      <c r="C2808" s="3" t="s">
        <v>9</v>
      </c>
      <c r="D2808" s="3"/>
      <c r="E2808" s="256">
        <v>43861</v>
      </c>
      <c r="F2808" s="61">
        <v>49395.040000000001</v>
      </c>
      <c r="G2808" s="300">
        <v>0</v>
      </c>
      <c r="H2808" s="62">
        <v>274.55</v>
      </c>
      <c r="I2808" s="276">
        <f t="shared" si="935"/>
        <v>49395.040000000001</v>
      </c>
      <c r="J2808" s="300">
        <v>0</v>
      </c>
      <c r="K2808" s="61">
        <f t="shared" si="936"/>
        <v>0</v>
      </c>
      <c r="L2808" s="62">
        <f t="shared" si="924"/>
        <v>-274.55</v>
      </c>
      <c r="M2808" t="s">
        <v>10</v>
      </c>
      <c r="O2808" s="3" t="str">
        <f t="shared" si="937"/>
        <v>E346</v>
      </c>
      <c r="P2808" s="4"/>
      <c r="Q2808" s="245">
        <f t="shared" si="929"/>
        <v>0</v>
      </c>
      <c r="S2808" s="243"/>
      <c r="T2808" s="243"/>
      <c r="V2808" s="243"/>
      <c r="W2808" s="243"/>
      <c r="Y2808" s="243"/>
    </row>
    <row r="2809" spans="1:25" outlineLevel="2" x14ac:dyDescent="0.25">
      <c r="A2809" s="3" t="s">
        <v>427</v>
      </c>
      <c r="B2809" s="3" t="str">
        <f t="shared" si="934"/>
        <v>E3461 PRD Sta Main Tools, Ferndale-2</v>
      </c>
      <c r="C2809" s="3" t="s">
        <v>9</v>
      </c>
      <c r="D2809" s="3"/>
      <c r="E2809" s="256">
        <v>43889</v>
      </c>
      <c r="F2809" s="61">
        <v>49395.040000000001</v>
      </c>
      <c r="G2809" s="300">
        <v>0</v>
      </c>
      <c r="H2809" s="62">
        <v>274.55</v>
      </c>
      <c r="I2809" s="276">
        <f t="shared" si="935"/>
        <v>49395.040000000001</v>
      </c>
      <c r="J2809" s="300">
        <v>0</v>
      </c>
      <c r="K2809" s="61">
        <f t="shared" si="936"/>
        <v>0</v>
      </c>
      <c r="L2809" s="62">
        <f t="shared" si="924"/>
        <v>-274.55</v>
      </c>
      <c r="M2809" t="s">
        <v>10</v>
      </c>
      <c r="O2809" s="3" t="str">
        <f t="shared" si="937"/>
        <v>E346</v>
      </c>
      <c r="P2809" s="4"/>
      <c r="Q2809" s="245">
        <f t="shared" si="929"/>
        <v>0</v>
      </c>
      <c r="S2809" s="243"/>
      <c r="T2809" s="243"/>
      <c r="V2809" s="243"/>
      <c r="W2809" s="243"/>
      <c r="Y2809" s="243"/>
    </row>
    <row r="2810" spans="1:25" outlineLevel="2" x14ac:dyDescent="0.25">
      <c r="A2810" s="3" t="s">
        <v>427</v>
      </c>
      <c r="B2810" s="3" t="str">
        <f t="shared" si="934"/>
        <v>E3461 PRD Sta Main Tools, Ferndale-3</v>
      </c>
      <c r="C2810" s="3" t="s">
        <v>9</v>
      </c>
      <c r="D2810" s="3"/>
      <c r="E2810" s="256">
        <v>43921</v>
      </c>
      <c r="F2810" s="61">
        <v>49395.040000000001</v>
      </c>
      <c r="G2810" s="300">
        <v>0</v>
      </c>
      <c r="H2810" s="62">
        <v>274.55</v>
      </c>
      <c r="I2810" s="276">
        <f t="shared" si="935"/>
        <v>49395.040000000001</v>
      </c>
      <c r="J2810" s="300">
        <v>0</v>
      </c>
      <c r="K2810" s="61">
        <f t="shared" si="936"/>
        <v>0</v>
      </c>
      <c r="L2810" s="62">
        <f t="shared" si="924"/>
        <v>-274.55</v>
      </c>
      <c r="M2810" t="s">
        <v>10</v>
      </c>
      <c r="O2810" s="3" t="str">
        <f t="shared" si="937"/>
        <v>E346</v>
      </c>
      <c r="P2810" s="4"/>
      <c r="Q2810" s="245">
        <f t="shared" si="929"/>
        <v>0</v>
      </c>
      <c r="S2810" s="243"/>
      <c r="T2810" s="243"/>
      <c r="V2810" s="243"/>
      <c r="W2810" s="243"/>
      <c r="Y2810" s="243"/>
    </row>
    <row r="2811" spans="1:25" outlineLevel="2" x14ac:dyDescent="0.25">
      <c r="A2811" s="3" t="s">
        <v>427</v>
      </c>
      <c r="B2811" s="3" t="str">
        <f t="shared" si="934"/>
        <v>E3461 PRD Sta Main Tools, Ferndale-4</v>
      </c>
      <c r="C2811" s="3" t="s">
        <v>9</v>
      </c>
      <c r="D2811" s="3"/>
      <c r="E2811" s="256">
        <v>43951</v>
      </c>
      <c r="F2811" s="61">
        <v>49395.040000000001</v>
      </c>
      <c r="G2811" s="300">
        <v>0</v>
      </c>
      <c r="H2811" s="62">
        <v>274.55</v>
      </c>
      <c r="I2811" s="276">
        <f t="shared" si="935"/>
        <v>49395.040000000001</v>
      </c>
      <c r="J2811" s="300">
        <v>0</v>
      </c>
      <c r="K2811" s="61">
        <f t="shared" si="936"/>
        <v>0</v>
      </c>
      <c r="L2811" s="62">
        <f t="shared" si="924"/>
        <v>-274.55</v>
      </c>
      <c r="M2811" t="s">
        <v>10</v>
      </c>
      <c r="O2811" s="3" t="str">
        <f t="shared" si="937"/>
        <v>E346</v>
      </c>
      <c r="P2811" s="4"/>
      <c r="Q2811" s="245">
        <f t="shared" si="929"/>
        <v>0</v>
      </c>
      <c r="S2811" s="243"/>
      <c r="T2811" s="243"/>
      <c r="V2811" s="243"/>
      <c r="W2811" s="243"/>
      <c r="Y2811" s="243"/>
    </row>
    <row r="2812" spans="1:25" outlineLevel="2" x14ac:dyDescent="0.25">
      <c r="A2812" s="3" t="s">
        <v>427</v>
      </c>
      <c r="B2812" s="3" t="str">
        <f t="shared" si="934"/>
        <v>E3461 PRD Sta Main Tools, Ferndale-5</v>
      </c>
      <c r="C2812" s="3" t="s">
        <v>9</v>
      </c>
      <c r="D2812" s="3"/>
      <c r="E2812" s="256">
        <v>43982</v>
      </c>
      <c r="F2812" s="61">
        <v>49395.040000000001</v>
      </c>
      <c r="G2812" s="300">
        <v>0</v>
      </c>
      <c r="H2812" s="62">
        <v>274.55</v>
      </c>
      <c r="I2812" s="276">
        <f t="shared" si="935"/>
        <v>49395.040000000001</v>
      </c>
      <c r="J2812" s="300">
        <v>0</v>
      </c>
      <c r="K2812" s="61">
        <f t="shared" si="936"/>
        <v>0</v>
      </c>
      <c r="L2812" s="62">
        <f t="shared" si="924"/>
        <v>-274.55</v>
      </c>
      <c r="M2812" t="s">
        <v>10</v>
      </c>
      <c r="O2812" s="3" t="str">
        <f t="shared" si="937"/>
        <v>E346</v>
      </c>
      <c r="P2812" s="4"/>
      <c r="Q2812" s="245">
        <f t="shared" si="929"/>
        <v>0</v>
      </c>
      <c r="S2812" s="243"/>
      <c r="T2812" s="243"/>
      <c r="V2812" s="243"/>
      <c r="W2812" s="243"/>
      <c r="Y2812" s="243"/>
    </row>
    <row r="2813" spans="1:25" outlineLevel="2" x14ac:dyDescent="0.25">
      <c r="A2813" s="3" t="s">
        <v>427</v>
      </c>
      <c r="B2813" s="3" t="str">
        <f t="shared" si="934"/>
        <v>E3461 PRD Sta Main Tools, Ferndale-6</v>
      </c>
      <c r="C2813" s="3" t="s">
        <v>9</v>
      </c>
      <c r="D2813" s="3"/>
      <c r="E2813" s="256">
        <v>44012</v>
      </c>
      <c r="F2813" s="61">
        <v>49395.040000000001</v>
      </c>
      <c r="G2813" s="300">
        <v>0</v>
      </c>
      <c r="H2813" s="62">
        <v>274.55</v>
      </c>
      <c r="I2813" s="276">
        <f t="shared" si="935"/>
        <v>49395.040000000001</v>
      </c>
      <c r="J2813" s="300">
        <v>0</v>
      </c>
      <c r="K2813" s="61">
        <f t="shared" si="936"/>
        <v>0</v>
      </c>
      <c r="L2813" s="62">
        <f t="shared" si="924"/>
        <v>-274.55</v>
      </c>
      <c r="M2813" t="s">
        <v>10</v>
      </c>
      <c r="O2813" s="3" t="str">
        <f t="shared" si="937"/>
        <v>E346</v>
      </c>
      <c r="P2813" s="4"/>
      <c r="Q2813" s="245">
        <f t="shared" si="929"/>
        <v>49395.040000000001</v>
      </c>
      <c r="S2813" s="243">
        <f>AVERAGE(F2802:F2813)-F2813</f>
        <v>0</v>
      </c>
      <c r="T2813" s="243">
        <f>AVERAGE(I2802:I2813)-I2813</f>
        <v>0</v>
      </c>
      <c r="V2813" s="243"/>
      <c r="W2813" s="243"/>
      <c r="Y2813" s="243"/>
    </row>
    <row r="2814" spans="1:25" ht="15.75" outlineLevel="1" thickBot="1" x14ac:dyDescent="0.3">
      <c r="A2814" s="5" t="s">
        <v>428</v>
      </c>
      <c r="C2814" s="14" t="s">
        <v>264</v>
      </c>
      <c r="E2814" s="255" t="s">
        <v>5</v>
      </c>
      <c r="F2814" s="8"/>
      <c r="G2814" s="299"/>
      <c r="H2814" s="264">
        <f>SUBTOTAL(9,H2802:H2813)</f>
        <v>3294.6000000000008</v>
      </c>
      <c r="I2814" s="275"/>
      <c r="J2814" s="299"/>
      <c r="K2814" s="25">
        <f>SUBTOTAL(9,K2802:K2813)</f>
        <v>0</v>
      </c>
      <c r="L2814" s="264">
        <f>SUBTOTAL(9,L2802:L2813)</f>
        <v>-3294.6000000000008</v>
      </c>
      <c r="O2814" s="3" t="str">
        <f>LEFT(A2814,5)</f>
        <v>E3461</v>
      </c>
      <c r="P2814" s="4">
        <f>-L2814</f>
        <v>3294.6000000000008</v>
      </c>
      <c r="Q2814" s="245">
        <f t="shared" si="929"/>
        <v>0</v>
      </c>
      <c r="S2814" s="243"/>
    </row>
    <row r="2815" spans="1:25" ht="15.75" outlineLevel="2" thickTop="1" x14ac:dyDescent="0.25">
      <c r="A2815" s="3" t="s">
        <v>429</v>
      </c>
      <c r="B2815" s="3" t="str">
        <f t="shared" ref="B2815:B2826" si="938">CONCATENATE(A2815,"-",MONTH(E2815))</f>
        <v>E3461 PRD Sta Main Tools, Fredonia-7</v>
      </c>
      <c r="C2815" s="3" t="s">
        <v>9</v>
      </c>
      <c r="D2815" s="3"/>
      <c r="E2815" s="256">
        <v>43676</v>
      </c>
      <c r="F2815" s="61">
        <v>579056.59</v>
      </c>
      <c r="G2815" s="300">
        <v>0.16059999999999999</v>
      </c>
      <c r="H2815" s="62">
        <v>7749.71</v>
      </c>
      <c r="I2815" s="276">
        <f t="shared" ref="I2815:I2826" si="939">VLOOKUP(CONCATENATE(A2815,"-6"),$B$8:$F$2996,5,FALSE)</f>
        <v>594981.18000000005</v>
      </c>
      <c r="J2815" s="300">
        <v>0.16059999999999999</v>
      </c>
      <c r="K2815" s="59">
        <f t="shared" ref="K2815:K2826" si="940">I2815*J2815/12</f>
        <v>7962.8314590000009</v>
      </c>
      <c r="L2815" s="62">
        <f t="shared" si="924"/>
        <v>213.12</v>
      </c>
      <c r="M2815" t="s">
        <v>10</v>
      </c>
      <c r="O2815" s="3" t="str">
        <f t="shared" ref="O2815:O2826" si="941">LEFT(A2815,4)</f>
        <v>E346</v>
      </c>
      <c r="P2815" s="4"/>
      <c r="Q2815" s="245">
        <f t="shared" si="929"/>
        <v>0</v>
      </c>
      <c r="S2815" s="243"/>
      <c r="T2815" s="243"/>
      <c r="V2815" s="243"/>
      <c r="W2815" s="243"/>
      <c r="Y2815" s="243"/>
    </row>
    <row r="2816" spans="1:25" outlineLevel="2" x14ac:dyDescent="0.25">
      <c r="A2816" s="3" t="s">
        <v>429</v>
      </c>
      <c r="B2816" s="3" t="str">
        <f t="shared" si="938"/>
        <v>E3461 PRD Sta Main Tools, Fredonia-8</v>
      </c>
      <c r="C2816" s="3" t="s">
        <v>9</v>
      </c>
      <c r="D2816" s="3"/>
      <c r="E2816" s="256">
        <v>43708</v>
      </c>
      <c r="F2816" s="61">
        <v>579056.59</v>
      </c>
      <c r="G2816" s="300">
        <v>0.16059999999999999</v>
      </c>
      <c r="H2816" s="62">
        <v>7749.71</v>
      </c>
      <c r="I2816" s="276">
        <f t="shared" si="939"/>
        <v>594981.18000000005</v>
      </c>
      <c r="J2816" s="300">
        <v>0.16059999999999999</v>
      </c>
      <c r="K2816" s="61">
        <f t="shared" si="940"/>
        <v>7962.8314590000009</v>
      </c>
      <c r="L2816" s="62">
        <f t="shared" si="924"/>
        <v>213.12</v>
      </c>
      <c r="M2816" t="s">
        <v>10</v>
      </c>
      <c r="O2816" s="3" t="str">
        <f t="shared" si="941"/>
        <v>E346</v>
      </c>
      <c r="P2816" s="4"/>
      <c r="Q2816" s="245">
        <f t="shared" si="929"/>
        <v>0</v>
      </c>
      <c r="S2816" s="243"/>
      <c r="T2816" s="243"/>
      <c r="V2816" s="243"/>
      <c r="W2816" s="243"/>
      <c r="Y2816" s="243"/>
    </row>
    <row r="2817" spans="1:25" outlineLevel="2" x14ac:dyDescent="0.25">
      <c r="A2817" s="3" t="s">
        <v>429</v>
      </c>
      <c r="B2817" s="3" t="str">
        <f t="shared" si="938"/>
        <v>E3461 PRD Sta Main Tools, Fredonia-9</v>
      </c>
      <c r="C2817" s="3" t="s">
        <v>9</v>
      </c>
      <c r="D2817" s="3"/>
      <c r="E2817" s="256">
        <v>43738</v>
      </c>
      <c r="F2817" s="61">
        <v>579056.59</v>
      </c>
      <c r="G2817" s="300">
        <v>0.16059999999999999</v>
      </c>
      <c r="H2817" s="62">
        <v>7749.71</v>
      </c>
      <c r="I2817" s="276">
        <f t="shared" si="939"/>
        <v>594981.18000000005</v>
      </c>
      <c r="J2817" s="300">
        <v>0.16059999999999999</v>
      </c>
      <c r="K2817" s="61">
        <f t="shared" si="940"/>
        <v>7962.8314590000009</v>
      </c>
      <c r="L2817" s="62">
        <f t="shared" si="924"/>
        <v>213.12</v>
      </c>
      <c r="M2817" t="s">
        <v>10</v>
      </c>
      <c r="O2817" s="3" t="str">
        <f t="shared" si="941"/>
        <v>E346</v>
      </c>
      <c r="P2817" s="4"/>
      <c r="Q2817" s="245">
        <f t="shared" si="929"/>
        <v>0</v>
      </c>
      <c r="S2817" s="243"/>
      <c r="T2817" s="243"/>
      <c r="V2817" s="243"/>
      <c r="W2817" s="243"/>
      <c r="Y2817" s="243"/>
    </row>
    <row r="2818" spans="1:25" outlineLevel="2" x14ac:dyDescent="0.25">
      <c r="A2818" s="3" t="s">
        <v>429</v>
      </c>
      <c r="B2818" s="3" t="str">
        <f t="shared" si="938"/>
        <v>E3461 PRD Sta Main Tools, Fredonia-10</v>
      </c>
      <c r="C2818" s="3" t="s">
        <v>9</v>
      </c>
      <c r="D2818" s="3"/>
      <c r="E2818" s="256">
        <v>43769</v>
      </c>
      <c r="F2818" s="61">
        <v>579056.59</v>
      </c>
      <c r="G2818" s="300">
        <v>0.16059999999999999</v>
      </c>
      <c r="H2818" s="62">
        <v>7749.71</v>
      </c>
      <c r="I2818" s="276">
        <f t="shared" si="939"/>
        <v>594981.18000000005</v>
      </c>
      <c r="J2818" s="300">
        <v>0.16059999999999999</v>
      </c>
      <c r="K2818" s="61">
        <f t="shared" si="940"/>
        <v>7962.8314590000009</v>
      </c>
      <c r="L2818" s="62">
        <f t="shared" si="924"/>
        <v>213.12</v>
      </c>
      <c r="M2818" t="s">
        <v>10</v>
      </c>
      <c r="O2818" s="3" t="str">
        <f t="shared" si="941"/>
        <v>E346</v>
      </c>
      <c r="P2818" s="4"/>
      <c r="Q2818" s="245">
        <f t="shared" si="929"/>
        <v>0</v>
      </c>
      <c r="S2818" s="243"/>
      <c r="T2818" s="243"/>
      <c r="V2818" s="243"/>
      <c r="W2818" s="243"/>
      <c r="Y2818" s="243"/>
    </row>
    <row r="2819" spans="1:25" outlineLevel="2" x14ac:dyDescent="0.25">
      <c r="A2819" s="3" t="s">
        <v>429</v>
      </c>
      <c r="B2819" s="3" t="str">
        <f t="shared" si="938"/>
        <v>E3461 PRD Sta Main Tools, Fredonia-11</v>
      </c>
      <c r="C2819" s="3" t="s">
        <v>9</v>
      </c>
      <c r="D2819" s="3"/>
      <c r="E2819" s="256">
        <v>43799</v>
      </c>
      <c r="F2819" s="61">
        <v>594981.18000000005</v>
      </c>
      <c r="G2819" s="300">
        <v>0.16059999999999999</v>
      </c>
      <c r="H2819" s="62">
        <v>7856.27</v>
      </c>
      <c r="I2819" s="276">
        <f t="shared" si="939"/>
        <v>594981.18000000005</v>
      </c>
      <c r="J2819" s="300">
        <v>0.16059999999999999</v>
      </c>
      <c r="K2819" s="61">
        <f t="shared" si="940"/>
        <v>7962.8314590000009</v>
      </c>
      <c r="L2819" s="62">
        <f t="shared" si="924"/>
        <v>106.56</v>
      </c>
      <c r="M2819" t="s">
        <v>10</v>
      </c>
      <c r="O2819" s="3" t="str">
        <f t="shared" si="941"/>
        <v>E346</v>
      </c>
      <c r="P2819" s="4"/>
      <c r="Q2819" s="245">
        <f t="shared" si="929"/>
        <v>0</v>
      </c>
      <c r="S2819" s="243"/>
      <c r="T2819" s="243"/>
      <c r="V2819" s="243"/>
      <c r="W2819" s="243"/>
      <c r="Y2819" s="243"/>
    </row>
    <row r="2820" spans="1:25" outlineLevel="2" x14ac:dyDescent="0.25">
      <c r="A2820" s="3" t="s">
        <v>429</v>
      </c>
      <c r="B2820" s="3" t="str">
        <f t="shared" si="938"/>
        <v>E3461 PRD Sta Main Tools, Fredonia-12</v>
      </c>
      <c r="C2820" s="3" t="s">
        <v>9</v>
      </c>
      <c r="D2820" s="3"/>
      <c r="E2820" s="256">
        <v>43830</v>
      </c>
      <c r="F2820" s="61">
        <v>594981.18000000005</v>
      </c>
      <c r="G2820" s="300">
        <v>0.16059999999999999</v>
      </c>
      <c r="H2820" s="62">
        <v>7962.83</v>
      </c>
      <c r="I2820" s="276">
        <f t="shared" si="939"/>
        <v>594981.18000000005</v>
      </c>
      <c r="J2820" s="300">
        <v>0.16059999999999999</v>
      </c>
      <c r="K2820" s="61">
        <f t="shared" si="940"/>
        <v>7962.8314590000009</v>
      </c>
      <c r="L2820" s="62">
        <f t="shared" si="924"/>
        <v>0</v>
      </c>
      <c r="M2820" t="s">
        <v>10</v>
      </c>
      <c r="O2820" s="3" t="str">
        <f t="shared" si="941"/>
        <v>E346</v>
      </c>
      <c r="P2820" s="4"/>
      <c r="Q2820" s="245">
        <f t="shared" si="929"/>
        <v>0</v>
      </c>
      <c r="S2820" s="243"/>
      <c r="T2820" s="243"/>
      <c r="V2820" s="243"/>
      <c r="W2820" s="243"/>
      <c r="Y2820" s="243"/>
    </row>
    <row r="2821" spans="1:25" outlineLevel="2" x14ac:dyDescent="0.25">
      <c r="A2821" s="3" t="s">
        <v>429</v>
      </c>
      <c r="B2821" s="3" t="str">
        <f t="shared" si="938"/>
        <v>E3461 PRD Sta Main Tools, Fredonia-1</v>
      </c>
      <c r="C2821" s="3" t="s">
        <v>9</v>
      </c>
      <c r="D2821" s="3"/>
      <c r="E2821" s="256">
        <v>43861</v>
      </c>
      <c r="F2821" s="61">
        <v>594981.18000000005</v>
      </c>
      <c r="G2821" s="300">
        <v>0.16059999999999999</v>
      </c>
      <c r="H2821" s="62">
        <v>7962.83</v>
      </c>
      <c r="I2821" s="276">
        <f t="shared" si="939"/>
        <v>594981.18000000005</v>
      </c>
      <c r="J2821" s="300">
        <v>0.16059999999999999</v>
      </c>
      <c r="K2821" s="61">
        <f t="shared" si="940"/>
        <v>7962.8314590000009</v>
      </c>
      <c r="L2821" s="62">
        <f t="shared" si="924"/>
        <v>0</v>
      </c>
      <c r="M2821" t="s">
        <v>10</v>
      </c>
      <c r="O2821" s="3" t="str">
        <f t="shared" si="941"/>
        <v>E346</v>
      </c>
      <c r="P2821" s="4"/>
      <c r="Q2821" s="245">
        <f t="shared" si="929"/>
        <v>0</v>
      </c>
      <c r="S2821" s="243"/>
      <c r="T2821" s="243"/>
      <c r="V2821" s="243"/>
      <c r="W2821" s="243"/>
      <c r="Y2821" s="243"/>
    </row>
    <row r="2822" spans="1:25" outlineLevel="2" x14ac:dyDescent="0.25">
      <c r="A2822" s="3" t="s">
        <v>429</v>
      </c>
      <c r="B2822" s="3" t="str">
        <f t="shared" si="938"/>
        <v>E3461 PRD Sta Main Tools, Fredonia-2</v>
      </c>
      <c r="C2822" s="3" t="s">
        <v>9</v>
      </c>
      <c r="D2822" s="3"/>
      <c r="E2822" s="256">
        <v>43889</v>
      </c>
      <c r="F2822" s="61">
        <v>594981.18000000005</v>
      </c>
      <c r="G2822" s="300">
        <v>0.16059999999999999</v>
      </c>
      <c r="H2822" s="62">
        <v>7962.83</v>
      </c>
      <c r="I2822" s="276">
        <f t="shared" si="939"/>
        <v>594981.18000000005</v>
      </c>
      <c r="J2822" s="300">
        <v>0.16059999999999999</v>
      </c>
      <c r="K2822" s="61">
        <f t="shared" si="940"/>
        <v>7962.8314590000009</v>
      </c>
      <c r="L2822" s="62">
        <f t="shared" si="924"/>
        <v>0</v>
      </c>
      <c r="M2822" t="s">
        <v>10</v>
      </c>
      <c r="O2822" s="3" t="str">
        <f t="shared" si="941"/>
        <v>E346</v>
      </c>
      <c r="P2822" s="4"/>
      <c r="Q2822" s="245">
        <f t="shared" si="929"/>
        <v>0</v>
      </c>
      <c r="S2822" s="243"/>
      <c r="T2822" s="243"/>
      <c r="V2822" s="243"/>
      <c r="W2822" s="243"/>
      <c r="Y2822" s="243"/>
    </row>
    <row r="2823" spans="1:25" outlineLevel="2" x14ac:dyDescent="0.25">
      <c r="A2823" s="3" t="s">
        <v>429</v>
      </c>
      <c r="B2823" s="3" t="str">
        <f t="shared" si="938"/>
        <v>E3461 PRD Sta Main Tools, Fredonia-3</v>
      </c>
      <c r="C2823" s="3" t="s">
        <v>9</v>
      </c>
      <c r="D2823" s="3"/>
      <c r="E2823" s="256">
        <v>43921</v>
      </c>
      <c r="F2823" s="61">
        <v>594981.18000000005</v>
      </c>
      <c r="G2823" s="300">
        <v>0.16059999999999999</v>
      </c>
      <c r="H2823" s="62">
        <v>7962.83</v>
      </c>
      <c r="I2823" s="276">
        <f t="shared" si="939"/>
        <v>594981.18000000005</v>
      </c>
      <c r="J2823" s="300">
        <v>0.16059999999999999</v>
      </c>
      <c r="K2823" s="61">
        <f t="shared" si="940"/>
        <v>7962.8314590000009</v>
      </c>
      <c r="L2823" s="62">
        <f t="shared" si="924"/>
        <v>0</v>
      </c>
      <c r="M2823" t="s">
        <v>10</v>
      </c>
      <c r="O2823" s="3" t="str">
        <f t="shared" si="941"/>
        <v>E346</v>
      </c>
      <c r="P2823" s="4"/>
      <c r="Q2823" s="245">
        <f t="shared" si="929"/>
        <v>0</v>
      </c>
      <c r="S2823" s="243"/>
      <c r="T2823" s="243"/>
      <c r="V2823" s="243"/>
      <c r="W2823" s="243"/>
      <c r="Y2823" s="243"/>
    </row>
    <row r="2824" spans="1:25" outlineLevel="2" x14ac:dyDescent="0.25">
      <c r="A2824" s="3" t="s">
        <v>429</v>
      </c>
      <c r="B2824" s="3" t="str">
        <f t="shared" si="938"/>
        <v>E3461 PRD Sta Main Tools, Fredonia-4</v>
      </c>
      <c r="C2824" s="3" t="s">
        <v>9</v>
      </c>
      <c r="D2824" s="3"/>
      <c r="E2824" s="256">
        <v>43951</v>
      </c>
      <c r="F2824" s="61">
        <v>594981.18000000005</v>
      </c>
      <c r="G2824" s="300">
        <v>0.16059999999999999</v>
      </c>
      <c r="H2824" s="62">
        <v>7962.83</v>
      </c>
      <c r="I2824" s="276">
        <f t="shared" si="939"/>
        <v>594981.18000000005</v>
      </c>
      <c r="J2824" s="300">
        <v>0.16059999999999999</v>
      </c>
      <c r="K2824" s="61">
        <f t="shared" si="940"/>
        <v>7962.8314590000009</v>
      </c>
      <c r="L2824" s="62">
        <f t="shared" si="924"/>
        <v>0</v>
      </c>
      <c r="M2824" t="s">
        <v>10</v>
      </c>
      <c r="O2824" s="3" t="str">
        <f t="shared" si="941"/>
        <v>E346</v>
      </c>
      <c r="P2824" s="4"/>
      <c r="Q2824" s="245">
        <f t="shared" si="929"/>
        <v>0</v>
      </c>
      <c r="S2824" s="243"/>
      <c r="T2824" s="243"/>
      <c r="V2824" s="243"/>
      <c r="W2824" s="243"/>
      <c r="Y2824" s="243"/>
    </row>
    <row r="2825" spans="1:25" outlineLevel="2" x14ac:dyDescent="0.25">
      <c r="A2825" s="3" t="s">
        <v>429</v>
      </c>
      <c r="B2825" s="3" t="str">
        <f t="shared" si="938"/>
        <v>E3461 PRD Sta Main Tools, Fredonia-5</v>
      </c>
      <c r="C2825" s="3" t="s">
        <v>9</v>
      </c>
      <c r="D2825" s="3"/>
      <c r="E2825" s="256">
        <v>43982</v>
      </c>
      <c r="F2825" s="61">
        <v>594981.18000000005</v>
      </c>
      <c r="G2825" s="300">
        <v>0.16059999999999999</v>
      </c>
      <c r="H2825" s="62">
        <v>7962.83</v>
      </c>
      <c r="I2825" s="276">
        <f t="shared" si="939"/>
        <v>594981.18000000005</v>
      </c>
      <c r="J2825" s="300">
        <v>0.16059999999999999</v>
      </c>
      <c r="K2825" s="61">
        <f t="shared" si="940"/>
        <v>7962.8314590000009</v>
      </c>
      <c r="L2825" s="62">
        <f t="shared" si="924"/>
        <v>0</v>
      </c>
      <c r="M2825" t="s">
        <v>10</v>
      </c>
      <c r="O2825" s="3" t="str">
        <f t="shared" si="941"/>
        <v>E346</v>
      </c>
      <c r="P2825" s="4"/>
      <c r="Q2825" s="245">
        <f t="shared" si="929"/>
        <v>0</v>
      </c>
      <c r="S2825" s="243"/>
      <c r="T2825" s="243"/>
      <c r="V2825" s="243"/>
      <c r="W2825" s="243"/>
      <c r="Y2825" s="243"/>
    </row>
    <row r="2826" spans="1:25" outlineLevel="2" x14ac:dyDescent="0.25">
      <c r="A2826" s="3" t="s">
        <v>429</v>
      </c>
      <c r="B2826" s="3" t="str">
        <f t="shared" si="938"/>
        <v>E3461 PRD Sta Main Tools, Fredonia-6</v>
      </c>
      <c r="C2826" s="3" t="s">
        <v>9</v>
      </c>
      <c r="D2826" s="3"/>
      <c r="E2826" s="256">
        <v>44012</v>
      </c>
      <c r="F2826" s="61">
        <v>594981.18000000005</v>
      </c>
      <c r="G2826" s="300">
        <v>0.16059999999999999</v>
      </c>
      <c r="H2826" s="62">
        <v>7962.83</v>
      </c>
      <c r="I2826" s="276">
        <f t="shared" si="939"/>
        <v>594981.18000000005</v>
      </c>
      <c r="J2826" s="300">
        <v>0.16059999999999999</v>
      </c>
      <c r="K2826" s="61">
        <f t="shared" si="940"/>
        <v>7962.8314590000009</v>
      </c>
      <c r="L2826" s="62">
        <f t="shared" si="924"/>
        <v>0</v>
      </c>
      <c r="M2826" t="s">
        <v>10</v>
      </c>
      <c r="O2826" s="3" t="str">
        <f t="shared" si="941"/>
        <v>E346</v>
      </c>
      <c r="P2826" s="4"/>
      <c r="Q2826" s="245">
        <f t="shared" si="929"/>
        <v>594981.18000000005</v>
      </c>
      <c r="S2826" s="243">
        <f>AVERAGE(F2815:F2826)-F2826</f>
        <v>-5308.1966666667722</v>
      </c>
      <c r="T2826" s="243">
        <f>AVERAGE(I2815:I2826)-I2826</f>
        <v>0</v>
      </c>
      <c r="V2826" s="243"/>
      <c r="W2826" s="243"/>
      <c r="Y2826" s="243"/>
    </row>
    <row r="2827" spans="1:25" ht="15.75" outlineLevel="1" thickBot="1" x14ac:dyDescent="0.3">
      <c r="A2827" s="5" t="s">
        <v>430</v>
      </c>
      <c r="C2827" s="14" t="s">
        <v>264</v>
      </c>
      <c r="E2827" s="255" t="s">
        <v>5</v>
      </c>
      <c r="F2827" s="8"/>
      <c r="G2827" s="299"/>
      <c r="H2827" s="264">
        <f>SUBTOTAL(9,H2815:H2826)</f>
        <v>94594.920000000013</v>
      </c>
      <c r="I2827" s="275"/>
      <c r="J2827" s="299"/>
      <c r="K2827" s="25">
        <f>SUBTOTAL(9,K2815:K2826)</f>
        <v>95553.97750800004</v>
      </c>
      <c r="L2827" s="264">
        <f>SUBTOTAL(9,L2815:L2826)</f>
        <v>959.04</v>
      </c>
      <c r="O2827" s="3" t="str">
        <f>LEFT(A2827,5)</f>
        <v>E3461</v>
      </c>
      <c r="P2827" s="4">
        <f>-L2827</f>
        <v>-959.04</v>
      </c>
      <c r="Q2827" s="245">
        <f t="shared" si="929"/>
        <v>0</v>
      </c>
      <c r="S2827" s="243"/>
    </row>
    <row r="2828" spans="1:25" ht="15.75" outlineLevel="2" thickTop="1" x14ac:dyDescent="0.25">
      <c r="A2828" s="3" t="s">
        <v>431</v>
      </c>
      <c r="B2828" s="3" t="str">
        <f t="shared" ref="B2828:B2839" si="942">CONCATENATE(A2828,"-",MONTH(E2828))</f>
        <v>E3461 PRD Sta Main Tools, Mint Farm-7</v>
      </c>
      <c r="C2828" s="3" t="s">
        <v>9</v>
      </c>
      <c r="D2828" s="3"/>
      <c r="E2828" s="256">
        <v>43676</v>
      </c>
      <c r="F2828" s="61">
        <v>649429.24</v>
      </c>
      <c r="G2828" s="300">
        <v>9.3399999999999997E-2</v>
      </c>
      <c r="H2828" s="62">
        <v>5054.72</v>
      </c>
      <c r="I2828" s="276">
        <f t="shared" ref="I2828:I2839" si="943">VLOOKUP(CONCATENATE(A2828,"-6"),$B$8:$F$2996,5,FALSE)</f>
        <v>686096.82000000007</v>
      </c>
      <c r="J2828" s="300">
        <v>9.3399999999999997E-2</v>
      </c>
      <c r="K2828" s="59">
        <f t="shared" ref="K2828:K2839" si="944">I2828*J2828/12</f>
        <v>5340.1202490000005</v>
      </c>
      <c r="L2828" s="62">
        <f t="shared" si="924"/>
        <v>285.39999999999998</v>
      </c>
      <c r="M2828" t="s">
        <v>10</v>
      </c>
      <c r="O2828" s="3" t="str">
        <f t="shared" ref="O2828:O2839" si="945">LEFT(A2828,4)</f>
        <v>E346</v>
      </c>
      <c r="P2828" s="4"/>
      <c r="Q2828" s="245">
        <f t="shared" si="929"/>
        <v>0</v>
      </c>
      <c r="S2828" s="243"/>
      <c r="T2828" s="243"/>
      <c r="V2828" s="243"/>
      <c r="W2828" s="243"/>
      <c r="Y2828" s="243"/>
    </row>
    <row r="2829" spans="1:25" outlineLevel="2" x14ac:dyDescent="0.25">
      <c r="A2829" s="3" t="s">
        <v>431</v>
      </c>
      <c r="B2829" s="3" t="str">
        <f t="shared" si="942"/>
        <v>E3461 PRD Sta Main Tools, Mint Farm-8</v>
      </c>
      <c r="C2829" s="3" t="s">
        <v>9</v>
      </c>
      <c r="D2829" s="3"/>
      <c r="E2829" s="256">
        <v>43708</v>
      </c>
      <c r="F2829" s="61">
        <v>649429.24</v>
      </c>
      <c r="G2829" s="300">
        <v>9.3399999999999997E-2</v>
      </c>
      <c r="H2829" s="62">
        <v>5054.72</v>
      </c>
      <c r="I2829" s="276">
        <f t="shared" si="943"/>
        <v>686096.82000000007</v>
      </c>
      <c r="J2829" s="300">
        <v>9.3399999999999997E-2</v>
      </c>
      <c r="K2829" s="61">
        <f t="shared" si="944"/>
        <v>5340.1202490000005</v>
      </c>
      <c r="L2829" s="62">
        <f t="shared" si="924"/>
        <v>285.39999999999998</v>
      </c>
      <c r="M2829" t="s">
        <v>10</v>
      </c>
      <c r="O2829" s="3" t="str">
        <f t="shared" si="945"/>
        <v>E346</v>
      </c>
      <c r="P2829" s="4"/>
      <c r="Q2829" s="245">
        <f t="shared" si="929"/>
        <v>0</v>
      </c>
      <c r="S2829" s="243"/>
      <c r="T2829" s="243"/>
      <c r="V2829" s="243"/>
      <c r="W2829" s="243"/>
      <c r="Y2829" s="243"/>
    </row>
    <row r="2830" spans="1:25" outlineLevel="2" x14ac:dyDescent="0.25">
      <c r="A2830" s="3" t="s">
        <v>431</v>
      </c>
      <c r="B2830" s="3" t="str">
        <f t="shared" si="942"/>
        <v>E3461 PRD Sta Main Tools, Mint Farm-9</v>
      </c>
      <c r="C2830" s="3" t="s">
        <v>9</v>
      </c>
      <c r="D2830" s="3"/>
      <c r="E2830" s="256">
        <v>43738</v>
      </c>
      <c r="F2830" s="61">
        <v>649429.24</v>
      </c>
      <c r="G2830" s="300">
        <v>9.3399999999999997E-2</v>
      </c>
      <c r="H2830" s="62">
        <v>5054.72</v>
      </c>
      <c r="I2830" s="276">
        <f t="shared" si="943"/>
        <v>686096.82000000007</v>
      </c>
      <c r="J2830" s="300">
        <v>9.3399999999999997E-2</v>
      </c>
      <c r="K2830" s="61">
        <f t="shared" si="944"/>
        <v>5340.1202490000005</v>
      </c>
      <c r="L2830" s="62">
        <f t="shared" si="924"/>
        <v>285.39999999999998</v>
      </c>
      <c r="M2830" t="s">
        <v>10</v>
      </c>
      <c r="O2830" s="3" t="str">
        <f t="shared" si="945"/>
        <v>E346</v>
      </c>
      <c r="P2830" s="4"/>
      <c r="Q2830" s="245">
        <f t="shared" si="929"/>
        <v>0</v>
      </c>
      <c r="S2830" s="243"/>
      <c r="T2830" s="243"/>
      <c r="V2830" s="243"/>
      <c r="W2830" s="243"/>
      <c r="Y2830" s="243"/>
    </row>
    <row r="2831" spans="1:25" outlineLevel="2" x14ac:dyDescent="0.25">
      <c r="A2831" s="3" t="s">
        <v>431</v>
      </c>
      <c r="B2831" s="3" t="str">
        <f t="shared" si="942"/>
        <v>E3461 PRD Sta Main Tools, Mint Farm-10</v>
      </c>
      <c r="C2831" s="3" t="s">
        <v>9</v>
      </c>
      <c r="D2831" s="3"/>
      <c r="E2831" s="256">
        <v>43769</v>
      </c>
      <c r="F2831" s="61">
        <v>649429.24</v>
      </c>
      <c r="G2831" s="300">
        <v>9.3399999999999997E-2</v>
      </c>
      <c r="H2831" s="62">
        <v>5054.72</v>
      </c>
      <c r="I2831" s="276">
        <f t="shared" si="943"/>
        <v>686096.82000000007</v>
      </c>
      <c r="J2831" s="300">
        <v>9.3399999999999997E-2</v>
      </c>
      <c r="K2831" s="61">
        <f t="shared" si="944"/>
        <v>5340.1202490000005</v>
      </c>
      <c r="L2831" s="62">
        <f t="shared" si="924"/>
        <v>285.39999999999998</v>
      </c>
      <c r="M2831" t="s">
        <v>10</v>
      </c>
      <c r="O2831" s="3" t="str">
        <f t="shared" si="945"/>
        <v>E346</v>
      </c>
      <c r="P2831" s="4"/>
      <c r="Q2831" s="245">
        <f t="shared" si="929"/>
        <v>0</v>
      </c>
      <c r="S2831" s="243"/>
      <c r="T2831" s="243"/>
      <c r="V2831" s="243"/>
      <c r="W2831" s="243"/>
      <c r="Y2831" s="243"/>
    </row>
    <row r="2832" spans="1:25" outlineLevel="2" x14ac:dyDescent="0.25">
      <c r="A2832" s="3" t="s">
        <v>431</v>
      </c>
      <c r="B2832" s="3" t="str">
        <f t="shared" si="942"/>
        <v>E3461 PRD Sta Main Tools, Mint Farm-11</v>
      </c>
      <c r="C2832" s="3" t="s">
        <v>9</v>
      </c>
      <c r="D2832" s="3"/>
      <c r="E2832" s="256">
        <v>43799</v>
      </c>
      <c r="F2832" s="61">
        <v>686096.82000000007</v>
      </c>
      <c r="G2832" s="300">
        <v>9.3399999999999997E-2</v>
      </c>
      <c r="H2832" s="62">
        <v>5197.42</v>
      </c>
      <c r="I2832" s="276">
        <f t="shared" si="943"/>
        <v>686096.82000000007</v>
      </c>
      <c r="J2832" s="300">
        <v>9.3399999999999997E-2</v>
      </c>
      <c r="K2832" s="61">
        <f t="shared" si="944"/>
        <v>5340.1202490000005</v>
      </c>
      <c r="L2832" s="62">
        <f t="shared" si="924"/>
        <v>142.69999999999999</v>
      </c>
      <c r="M2832" t="s">
        <v>10</v>
      </c>
      <c r="O2832" s="3" t="str">
        <f t="shared" si="945"/>
        <v>E346</v>
      </c>
      <c r="P2832" s="4"/>
      <c r="Q2832" s="245">
        <f t="shared" si="929"/>
        <v>0</v>
      </c>
      <c r="S2832" s="243"/>
      <c r="T2832" s="243"/>
      <c r="V2832" s="243"/>
      <c r="W2832" s="243"/>
      <c r="Y2832" s="243"/>
    </row>
    <row r="2833" spans="1:25" outlineLevel="2" x14ac:dyDescent="0.25">
      <c r="A2833" s="3" t="s">
        <v>431</v>
      </c>
      <c r="B2833" s="3" t="str">
        <f t="shared" si="942"/>
        <v>E3461 PRD Sta Main Tools, Mint Farm-12</v>
      </c>
      <c r="C2833" s="3" t="s">
        <v>9</v>
      </c>
      <c r="D2833" s="3"/>
      <c r="E2833" s="256">
        <v>43830</v>
      </c>
      <c r="F2833" s="61">
        <v>686096.82000000007</v>
      </c>
      <c r="G2833" s="300">
        <v>9.3399999999999997E-2</v>
      </c>
      <c r="H2833" s="62">
        <v>5340.12</v>
      </c>
      <c r="I2833" s="276">
        <f t="shared" si="943"/>
        <v>686096.82000000007</v>
      </c>
      <c r="J2833" s="300">
        <v>9.3399999999999997E-2</v>
      </c>
      <c r="K2833" s="61">
        <f t="shared" si="944"/>
        <v>5340.1202490000005</v>
      </c>
      <c r="L2833" s="62">
        <f t="shared" si="924"/>
        <v>0</v>
      </c>
      <c r="M2833" t="s">
        <v>10</v>
      </c>
      <c r="O2833" s="3" t="str">
        <f t="shared" si="945"/>
        <v>E346</v>
      </c>
      <c r="P2833" s="4"/>
      <c r="Q2833" s="245">
        <f t="shared" si="929"/>
        <v>0</v>
      </c>
      <c r="S2833" s="243"/>
      <c r="T2833" s="243"/>
      <c r="V2833" s="243"/>
      <c r="W2833" s="243"/>
      <c r="Y2833" s="243"/>
    </row>
    <row r="2834" spans="1:25" outlineLevel="2" x14ac:dyDescent="0.25">
      <c r="A2834" s="3" t="s">
        <v>431</v>
      </c>
      <c r="B2834" s="3" t="str">
        <f t="shared" si="942"/>
        <v>E3461 PRD Sta Main Tools, Mint Farm-1</v>
      </c>
      <c r="C2834" s="3" t="s">
        <v>9</v>
      </c>
      <c r="D2834" s="3"/>
      <c r="E2834" s="256">
        <v>43861</v>
      </c>
      <c r="F2834" s="61">
        <v>686096.82000000007</v>
      </c>
      <c r="G2834" s="300">
        <v>9.3399999999999997E-2</v>
      </c>
      <c r="H2834" s="62">
        <v>5340.12</v>
      </c>
      <c r="I2834" s="276">
        <f t="shared" si="943"/>
        <v>686096.82000000007</v>
      </c>
      <c r="J2834" s="300">
        <v>9.3399999999999997E-2</v>
      </c>
      <c r="K2834" s="61">
        <f t="shared" si="944"/>
        <v>5340.1202490000005</v>
      </c>
      <c r="L2834" s="62">
        <f t="shared" si="924"/>
        <v>0</v>
      </c>
      <c r="M2834" t="s">
        <v>10</v>
      </c>
      <c r="O2834" s="3" t="str">
        <f t="shared" si="945"/>
        <v>E346</v>
      </c>
      <c r="P2834" s="4"/>
      <c r="Q2834" s="245">
        <f t="shared" si="929"/>
        <v>0</v>
      </c>
      <c r="S2834" s="243"/>
      <c r="T2834" s="243"/>
      <c r="V2834" s="243"/>
      <c r="W2834" s="243"/>
      <c r="Y2834" s="243"/>
    </row>
    <row r="2835" spans="1:25" outlineLevel="2" x14ac:dyDescent="0.25">
      <c r="A2835" s="3" t="s">
        <v>431</v>
      </c>
      <c r="B2835" s="3" t="str">
        <f t="shared" si="942"/>
        <v>E3461 PRD Sta Main Tools, Mint Farm-2</v>
      </c>
      <c r="C2835" s="3" t="s">
        <v>9</v>
      </c>
      <c r="D2835" s="3"/>
      <c r="E2835" s="256">
        <v>43889</v>
      </c>
      <c r="F2835" s="61">
        <v>686096.82000000007</v>
      </c>
      <c r="G2835" s="300">
        <v>9.3399999999999997E-2</v>
      </c>
      <c r="H2835" s="62">
        <v>5340.12</v>
      </c>
      <c r="I2835" s="276">
        <f t="shared" si="943"/>
        <v>686096.82000000007</v>
      </c>
      <c r="J2835" s="300">
        <v>9.3399999999999997E-2</v>
      </c>
      <c r="K2835" s="61">
        <f t="shared" si="944"/>
        <v>5340.1202490000005</v>
      </c>
      <c r="L2835" s="62">
        <f t="shared" si="924"/>
        <v>0</v>
      </c>
      <c r="M2835" t="s">
        <v>10</v>
      </c>
      <c r="O2835" s="3" t="str">
        <f t="shared" si="945"/>
        <v>E346</v>
      </c>
      <c r="P2835" s="4"/>
      <c r="Q2835" s="245">
        <f t="shared" si="929"/>
        <v>0</v>
      </c>
      <c r="S2835" s="243"/>
      <c r="T2835" s="243"/>
      <c r="V2835" s="243"/>
      <c r="W2835" s="243"/>
      <c r="Y2835" s="243"/>
    </row>
    <row r="2836" spans="1:25" outlineLevel="2" x14ac:dyDescent="0.25">
      <c r="A2836" s="3" t="s">
        <v>431</v>
      </c>
      <c r="B2836" s="3" t="str">
        <f t="shared" si="942"/>
        <v>E3461 PRD Sta Main Tools, Mint Farm-3</v>
      </c>
      <c r="C2836" s="3" t="s">
        <v>9</v>
      </c>
      <c r="D2836" s="3"/>
      <c r="E2836" s="256">
        <v>43921</v>
      </c>
      <c r="F2836" s="61">
        <v>686096.82000000007</v>
      </c>
      <c r="G2836" s="300">
        <v>9.3399999999999997E-2</v>
      </c>
      <c r="H2836" s="62">
        <v>5340.12</v>
      </c>
      <c r="I2836" s="276">
        <f t="shared" si="943"/>
        <v>686096.82000000007</v>
      </c>
      <c r="J2836" s="300">
        <v>9.3399999999999997E-2</v>
      </c>
      <c r="K2836" s="61">
        <f t="shared" si="944"/>
        <v>5340.1202490000005</v>
      </c>
      <c r="L2836" s="62">
        <f t="shared" ref="L2836:L2899" si="946">ROUND(K2836-H2836,2)</f>
        <v>0</v>
      </c>
      <c r="M2836" t="s">
        <v>10</v>
      </c>
      <c r="O2836" s="3" t="str">
        <f t="shared" si="945"/>
        <v>E346</v>
      </c>
      <c r="P2836" s="4"/>
      <c r="Q2836" s="245">
        <f t="shared" si="929"/>
        <v>0</v>
      </c>
      <c r="S2836" s="243"/>
      <c r="T2836" s="243"/>
      <c r="V2836" s="243"/>
      <c r="W2836" s="243"/>
      <c r="Y2836" s="243"/>
    </row>
    <row r="2837" spans="1:25" outlineLevel="2" x14ac:dyDescent="0.25">
      <c r="A2837" s="3" t="s">
        <v>431</v>
      </c>
      <c r="B2837" s="3" t="str">
        <f t="shared" si="942"/>
        <v>E3461 PRD Sta Main Tools, Mint Farm-4</v>
      </c>
      <c r="C2837" s="3" t="s">
        <v>9</v>
      </c>
      <c r="D2837" s="3"/>
      <c r="E2837" s="256">
        <v>43951</v>
      </c>
      <c r="F2837" s="61">
        <v>686096.82000000007</v>
      </c>
      <c r="G2837" s="300">
        <v>9.3399999999999997E-2</v>
      </c>
      <c r="H2837" s="62">
        <v>5340.12</v>
      </c>
      <c r="I2837" s="276">
        <f t="shared" si="943"/>
        <v>686096.82000000007</v>
      </c>
      <c r="J2837" s="300">
        <v>9.3399999999999997E-2</v>
      </c>
      <c r="K2837" s="61">
        <f t="shared" si="944"/>
        <v>5340.1202490000005</v>
      </c>
      <c r="L2837" s="62">
        <f t="shared" si="946"/>
        <v>0</v>
      </c>
      <c r="M2837" t="s">
        <v>10</v>
      </c>
      <c r="O2837" s="3" t="str">
        <f t="shared" si="945"/>
        <v>E346</v>
      </c>
      <c r="P2837" s="4"/>
      <c r="Q2837" s="245">
        <f t="shared" si="929"/>
        <v>0</v>
      </c>
      <c r="S2837" s="243"/>
      <c r="T2837" s="243"/>
      <c r="V2837" s="243"/>
      <c r="W2837" s="243"/>
      <c r="Y2837" s="243"/>
    </row>
    <row r="2838" spans="1:25" outlineLevel="2" x14ac:dyDescent="0.25">
      <c r="A2838" s="3" t="s">
        <v>431</v>
      </c>
      <c r="B2838" s="3" t="str">
        <f t="shared" si="942"/>
        <v>E3461 PRD Sta Main Tools, Mint Farm-5</v>
      </c>
      <c r="C2838" s="3" t="s">
        <v>9</v>
      </c>
      <c r="D2838" s="3"/>
      <c r="E2838" s="256">
        <v>43982</v>
      </c>
      <c r="F2838" s="61">
        <v>686096.82000000007</v>
      </c>
      <c r="G2838" s="300">
        <v>9.3399999999999997E-2</v>
      </c>
      <c r="H2838" s="62">
        <v>5340.12</v>
      </c>
      <c r="I2838" s="276">
        <f t="shared" si="943"/>
        <v>686096.82000000007</v>
      </c>
      <c r="J2838" s="300">
        <v>9.3399999999999997E-2</v>
      </c>
      <c r="K2838" s="61">
        <f t="shared" si="944"/>
        <v>5340.1202490000005</v>
      </c>
      <c r="L2838" s="62">
        <f t="shared" si="946"/>
        <v>0</v>
      </c>
      <c r="M2838" t="s">
        <v>10</v>
      </c>
      <c r="O2838" s="3" t="str">
        <f t="shared" si="945"/>
        <v>E346</v>
      </c>
      <c r="P2838" s="4"/>
      <c r="Q2838" s="245">
        <f t="shared" si="929"/>
        <v>0</v>
      </c>
      <c r="S2838" s="243"/>
      <c r="T2838" s="243"/>
      <c r="V2838" s="243"/>
      <c r="W2838" s="243"/>
      <c r="Y2838" s="243"/>
    </row>
    <row r="2839" spans="1:25" outlineLevel="2" x14ac:dyDescent="0.25">
      <c r="A2839" s="3" t="s">
        <v>431</v>
      </c>
      <c r="B2839" s="3" t="str">
        <f t="shared" si="942"/>
        <v>E3461 PRD Sta Main Tools, Mint Farm-6</v>
      </c>
      <c r="C2839" s="3" t="s">
        <v>9</v>
      </c>
      <c r="D2839" s="3"/>
      <c r="E2839" s="256">
        <v>44012</v>
      </c>
      <c r="F2839" s="61">
        <v>686096.82000000007</v>
      </c>
      <c r="G2839" s="300">
        <v>9.3399999999999997E-2</v>
      </c>
      <c r="H2839" s="62">
        <v>5340.12</v>
      </c>
      <c r="I2839" s="276">
        <f t="shared" si="943"/>
        <v>686096.82000000007</v>
      </c>
      <c r="J2839" s="300">
        <v>9.3399999999999997E-2</v>
      </c>
      <c r="K2839" s="61">
        <f t="shared" si="944"/>
        <v>5340.1202490000005</v>
      </c>
      <c r="L2839" s="62">
        <f t="shared" si="946"/>
        <v>0</v>
      </c>
      <c r="M2839" t="s">
        <v>10</v>
      </c>
      <c r="O2839" s="3" t="str">
        <f t="shared" si="945"/>
        <v>E346</v>
      </c>
      <c r="P2839" s="4"/>
      <c r="Q2839" s="245">
        <f t="shared" si="929"/>
        <v>686096.82000000007</v>
      </c>
      <c r="S2839" s="243">
        <f>AVERAGE(F2828:F2839)-F2839</f>
        <v>-12222.526666666497</v>
      </c>
      <c r="T2839" s="243">
        <f>AVERAGE(I2828:I2839)-I2839</f>
        <v>0</v>
      </c>
      <c r="V2839" s="243"/>
      <c r="W2839" s="243"/>
      <c r="Y2839" s="243"/>
    </row>
    <row r="2840" spans="1:25" ht="15.75" outlineLevel="1" thickBot="1" x14ac:dyDescent="0.3">
      <c r="A2840" s="5" t="s">
        <v>432</v>
      </c>
      <c r="C2840" s="14" t="s">
        <v>264</v>
      </c>
      <c r="E2840" s="255" t="s">
        <v>5</v>
      </c>
      <c r="F2840" s="8"/>
      <c r="G2840" s="299"/>
      <c r="H2840" s="264">
        <f>SUBTOTAL(9,H2828:H2839)</f>
        <v>62797.140000000014</v>
      </c>
      <c r="I2840" s="275"/>
      <c r="J2840" s="299"/>
      <c r="K2840" s="25">
        <f>SUBTOTAL(9,K2828:K2839)</f>
        <v>64081.442988000003</v>
      </c>
      <c r="L2840" s="264">
        <f>SUBTOTAL(9,L2828:L2839)</f>
        <v>1284.3</v>
      </c>
      <c r="O2840" s="3" t="str">
        <f>LEFT(A2840,5)</f>
        <v>E3461</v>
      </c>
      <c r="P2840" s="4">
        <f>-L2840</f>
        <v>-1284.3</v>
      </c>
      <c r="Q2840" s="245">
        <f t="shared" si="929"/>
        <v>0</v>
      </c>
      <c r="S2840" s="243"/>
    </row>
    <row r="2841" spans="1:25" ht="15.75" outlineLevel="2" thickTop="1" x14ac:dyDescent="0.25">
      <c r="A2841" s="3" t="s">
        <v>433</v>
      </c>
      <c r="B2841" s="3" t="str">
        <f t="shared" ref="B2841:B2852" si="947">CONCATENATE(A2841,"-",MONTH(E2841))</f>
        <v>E3461 PRD Sta Main Tools, Sumas-7</v>
      </c>
      <c r="C2841" s="3" t="s">
        <v>9</v>
      </c>
      <c r="D2841" s="3"/>
      <c r="E2841" s="256">
        <v>43676</v>
      </c>
      <c r="F2841" s="61">
        <v>380574.7</v>
      </c>
      <c r="G2841" s="300">
        <v>9.8500000000000004E-2</v>
      </c>
      <c r="H2841" s="62">
        <v>3123.88</v>
      </c>
      <c r="I2841" s="276">
        <f t="shared" ref="I2841:I2852" si="948">VLOOKUP(CONCATENATE(A2841,"-6"),$B$8:$F$2996,5,FALSE)</f>
        <v>406360.06</v>
      </c>
      <c r="J2841" s="300">
        <v>9.8500000000000004E-2</v>
      </c>
      <c r="K2841" s="59">
        <f t="shared" ref="K2841:K2852" si="949">I2841*J2841/12</f>
        <v>3335.5388258333332</v>
      </c>
      <c r="L2841" s="62">
        <f t="shared" si="946"/>
        <v>211.66</v>
      </c>
      <c r="M2841" t="s">
        <v>10</v>
      </c>
      <c r="O2841" s="3" t="str">
        <f t="shared" ref="O2841:O2852" si="950">LEFT(A2841,4)</f>
        <v>E346</v>
      </c>
      <c r="P2841" s="4"/>
      <c r="Q2841" s="245">
        <f t="shared" si="929"/>
        <v>0</v>
      </c>
      <c r="S2841" s="243"/>
      <c r="T2841" s="243"/>
      <c r="V2841" s="243"/>
      <c r="W2841" s="243"/>
      <c r="Y2841" s="243"/>
    </row>
    <row r="2842" spans="1:25" outlineLevel="2" x14ac:dyDescent="0.25">
      <c r="A2842" s="3" t="s">
        <v>433</v>
      </c>
      <c r="B2842" s="3" t="str">
        <f t="shared" si="947"/>
        <v>E3461 PRD Sta Main Tools, Sumas-8</v>
      </c>
      <c r="C2842" s="3" t="s">
        <v>9</v>
      </c>
      <c r="D2842" s="3"/>
      <c r="E2842" s="256">
        <v>43708</v>
      </c>
      <c r="F2842" s="61">
        <v>380574.7</v>
      </c>
      <c r="G2842" s="300">
        <v>9.8500000000000004E-2</v>
      </c>
      <c r="H2842" s="62">
        <v>3123.88</v>
      </c>
      <c r="I2842" s="276">
        <f t="shared" si="948"/>
        <v>406360.06</v>
      </c>
      <c r="J2842" s="300">
        <v>9.8500000000000004E-2</v>
      </c>
      <c r="K2842" s="61">
        <f t="shared" si="949"/>
        <v>3335.5388258333332</v>
      </c>
      <c r="L2842" s="62">
        <f t="shared" si="946"/>
        <v>211.66</v>
      </c>
      <c r="M2842" t="s">
        <v>10</v>
      </c>
      <c r="O2842" s="3" t="str">
        <f t="shared" si="950"/>
        <v>E346</v>
      </c>
      <c r="P2842" s="4"/>
      <c r="Q2842" s="245">
        <f t="shared" si="929"/>
        <v>0</v>
      </c>
      <c r="S2842" s="243"/>
      <c r="T2842" s="243"/>
      <c r="V2842" s="243"/>
      <c r="W2842" s="243"/>
      <c r="Y2842" s="243"/>
    </row>
    <row r="2843" spans="1:25" outlineLevel="2" x14ac:dyDescent="0.25">
      <c r="A2843" s="3" t="s">
        <v>433</v>
      </c>
      <c r="B2843" s="3" t="str">
        <f t="shared" si="947"/>
        <v>E3461 PRD Sta Main Tools, Sumas-9</v>
      </c>
      <c r="C2843" s="3" t="s">
        <v>9</v>
      </c>
      <c r="D2843" s="3"/>
      <c r="E2843" s="256">
        <v>43738</v>
      </c>
      <c r="F2843" s="61">
        <v>380574.7</v>
      </c>
      <c r="G2843" s="300">
        <v>9.8500000000000004E-2</v>
      </c>
      <c r="H2843" s="62">
        <v>3123.88</v>
      </c>
      <c r="I2843" s="276">
        <f t="shared" si="948"/>
        <v>406360.06</v>
      </c>
      <c r="J2843" s="300">
        <v>9.8500000000000004E-2</v>
      </c>
      <c r="K2843" s="61">
        <f t="shared" si="949"/>
        <v>3335.5388258333332</v>
      </c>
      <c r="L2843" s="62">
        <f t="shared" si="946"/>
        <v>211.66</v>
      </c>
      <c r="M2843" t="s">
        <v>10</v>
      </c>
      <c r="O2843" s="3" t="str">
        <f t="shared" si="950"/>
        <v>E346</v>
      </c>
      <c r="P2843" s="4"/>
      <c r="Q2843" s="245">
        <f t="shared" si="929"/>
        <v>0</v>
      </c>
      <c r="S2843" s="243"/>
      <c r="T2843" s="243"/>
      <c r="V2843" s="243"/>
      <c r="W2843" s="243"/>
      <c r="Y2843" s="243"/>
    </row>
    <row r="2844" spans="1:25" outlineLevel="2" x14ac:dyDescent="0.25">
      <c r="A2844" s="3" t="s">
        <v>433</v>
      </c>
      <c r="B2844" s="3" t="str">
        <f t="shared" si="947"/>
        <v>E3461 PRD Sta Main Tools, Sumas-10</v>
      </c>
      <c r="C2844" s="3" t="s">
        <v>9</v>
      </c>
      <c r="D2844" s="3"/>
      <c r="E2844" s="256">
        <v>43769</v>
      </c>
      <c r="F2844" s="61">
        <v>380574.7</v>
      </c>
      <c r="G2844" s="300">
        <v>9.8500000000000004E-2</v>
      </c>
      <c r="H2844" s="62">
        <v>3123.88</v>
      </c>
      <c r="I2844" s="276">
        <f t="shared" si="948"/>
        <v>406360.06</v>
      </c>
      <c r="J2844" s="300">
        <v>9.8500000000000004E-2</v>
      </c>
      <c r="K2844" s="61">
        <f t="shared" si="949"/>
        <v>3335.5388258333332</v>
      </c>
      <c r="L2844" s="62">
        <f t="shared" si="946"/>
        <v>211.66</v>
      </c>
      <c r="M2844" t="s">
        <v>10</v>
      </c>
      <c r="O2844" s="3" t="str">
        <f t="shared" si="950"/>
        <v>E346</v>
      </c>
      <c r="P2844" s="4"/>
      <c r="Q2844" s="245">
        <f t="shared" si="929"/>
        <v>0</v>
      </c>
      <c r="S2844" s="243"/>
      <c r="T2844" s="243"/>
      <c r="V2844" s="243"/>
      <c r="W2844" s="243"/>
      <c r="Y2844" s="243"/>
    </row>
    <row r="2845" spans="1:25" outlineLevel="2" x14ac:dyDescent="0.25">
      <c r="A2845" s="3" t="s">
        <v>433</v>
      </c>
      <c r="B2845" s="3" t="str">
        <f t="shared" si="947"/>
        <v>E3461 PRD Sta Main Tools, Sumas-11</v>
      </c>
      <c r="C2845" s="3" t="s">
        <v>9</v>
      </c>
      <c r="D2845" s="3"/>
      <c r="E2845" s="256">
        <v>43799</v>
      </c>
      <c r="F2845" s="61">
        <v>401221.87</v>
      </c>
      <c r="G2845" s="300">
        <v>9.8500000000000004E-2</v>
      </c>
      <c r="H2845" s="62">
        <v>3208.62</v>
      </c>
      <c r="I2845" s="276">
        <f t="shared" si="948"/>
        <v>406360.06</v>
      </c>
      <c r="J2845" s="300">
        <v>9.8500000000000004E-2</v>
      </c>
      <c r="K2845" s="61">
        <f t="shared" si="949"/>
        <v>3335.5388258333332</v>
      </c>
      <c r="L2845" s="62">
        <f t="shared" si="946"/>
        <v>126.92</v>
      </c>
      <c r="M2845" t="s">
        <v>10</v>
      </c>
      <c r="O2845" s="3" t="str">
        <f t="shared" si="950"/>
        <v>E346</v>
      </c>
      <c r="P2845" s="4"/>
      <c r="Q2845" s="245">
        <f t="shared" si="929"/>
        <v>0</v>
      </c>
      <c r="S2845" s="243"/>
      <c r="T2845" s="243"/>
      <c r="V2845" s="243"/>
      <c r="W2845" s="243"/>
      <c r="Y2845" s="243"/>
    </row>
    <row r="2846" spans="1:25" outlineLevel="2" x14ac:dyDescent="0.25">
      <c r="A2846" s="3" t="s">
        <v>433</v>
      </c>
      <c r="B2846" s="3" t="str">
        <f t="shared" si="947"/>
        <v>E3461 PRD Sta Main Tools, Sumas-12</v>
      </c>
      <c r="C2846" s="3" t="s">
        <v>9</v>
      </c>
      <c r="D2846" s="3"/>
      <c r="E2846" s="256">
        <v>43830</v>
      </c>
      <c r="F2846" s="61">
        <v>406360.06</v>
      </c>
      <c r="G2846" s="300">
        <v>9.8500000000000004E-2</v>
      </c>
      <c r="H2846" s="62">
        <v>3314.4500000000003</v>
      </c>
      <c r="I2846" s="276">
        <f t="shared" si="948"/>
        <v>406360.06</v>
      </c>
      <c r="J2846" s="300">
        <v>9.8500000000000004E-2</v>
      </c>
      <c r="K2846" s="61">
        <f t="shared" si="949"/>
        <v>3335.5388258333332</v>
      </c>
      <c r="L2846" s="62">
        <f t="shared" si="946"/>
        <v>21.09</v>
      </c>
      <c r="M2846" t="s">
        <v>10</v>
      </c>
      <c r="O2846" s="3" t="str">
        <f t="shared" si="950"/>
        <v>E346</v>
      </c>
      <c r="P2846" s="4"/>
      <c r="Q2846" s="245">
        <f t="shared" si="929"/>
        <v>0</v>
      </c>
      <c r="S2846" s="243"/>
      <c r="T2846" s="243"/>
      <c r="V2846" s="243"/>
      <c r="W2846" s="243"/>
      <c r="Y2846" s="243"/>
    </row>
    <row r="2847" spans="1:25" outlineLevel="2" x14ac:dyDescent="0.25">
      <c r="A2847" s="3" t="s">
        <v>433</v>
      </c>
      <c r="B2847" s="3" t="str">
        <f t="shared" si="947"/>
        <v>E3461 PRD Sta Main Tools, Sumas-1</v>
      </c>
      <c r="C2847" s="3" t="s">
        <v>9</v>
      </c>
      <c r="D2847" s="3"/>
      <c r="E2847" s="256">
        <v>43861</v>
      </c>
      <c r="F2847" s="61">
        <v>406360.06</v>
      </c>
      <c r="G2847" s="300">
        <v>9.8500000000000004E-2</v>
      </c>
      <c r="H2847" s="62">
        <v>3335.54</v>
      </c>
      <c r="I2847" s="276">
        <f t="shared" si="948"/>
        <v>406360.06</v>
      </c>
      <c r="J2847" s="300">
        <v>9.8500000000000004E-2</v>
      </c>
      <c r="K2847" s="61">
        <f t="shared" si="949"/>
        <v>3335.5388258333332</v>
      </c>
      <c r="L2847" s="62">
        <f t="shared" si="946"/>
        <v>0</v>
      </c>
      <c r="M2847" t="s">
        <v>10</v>
      </c>
      <c r="O2847" s="3" t="str">
        <f t="shared" si="950"/>
        <v>E346</v>
      </c>
      <c r="P2847" s="4"/>
      <c r="Q2847" s="245">
        <f t="shared" si="929"/>
        <v>0</v>
      </c>
      <c r="S2847" s="243"/>
      <c r="T2847" s="243"/>
      <c r="V2847" s="243"/>
      <c r="W2847" s="243"/>
      <c r="Y2847" s="243"/>
    </row>
    <row r="2848" spans="1:25" outlineLevel="2" x14ac:dyDescent="0.25">
      <c r="A2848" s="3" t="s">
        <v>433</v>
      </c>
      <c r="B2848" s="3" t="str">
        <f t="shared" si="947"/>
        <v>E3461 PRD Sta Main Tools, Sumas-2</v>
      </c>
      <c r="C2848" s="3" t="s">
        <v>9</v>
      </c>
      <c r="D2848" s="3"/>
      <c r="E2848" s="256">
        <v>43889</v>
      </c>
      <c r="F2848" s="61">
        <v>406360.06</v>
      </c>
      <c r="G2848" s="300">
        <v>9.8500000000000004E-2</v>
      </c>
      <c r="H2848" s="62">
        <v>3335.54</v>
      </c>
      <c r="I2848" s="276">
        <f t="shared" si="948"/>
        <v>406360.06</v>
      </c>
      <c r="J2848" s="300">
        <v>9.8500000000000004E-2</v>
      </c>
      <c r="K2848" s="61">
        <f t="shared" si="949"/>
        <v>3335.5388258333332</v>
      </c>
      <c r="L2848" s="62">
        <f t="shared" si="946"/>
        <v>0</v>
      </c>
      <c r="M2848" t="s">
        <v>10</v>
      </c>
      <c r="O2848" s="3" t="str">
        <f t="shared" si="950"/>
        <v>E346</v>
      </c>
      <c r="P2848" s="4"/>
      <c r="Q2848" s="245">
        <f t="shared" ref="Q2848:Q2911" si="951">IF(E2848=DATE(2020,6,30),I2848,0)</f>
        <v>0</v>
      </c>
      <c r="S2848" s="243"/>
      <c r="T2848" s="243"/>
      <c r="V2848" s="243"/>
      <c r="W2848" s="243"/>
      <c r="Y2848" s="243"/>
    </row>
    <row r="2849" spans="1:25" outlineLevel="2" x14ac:dyDescent="0.25">
      <c r="A2849" s="3" t="s">
        <v>433</v>
      </c>
      <c r="B2849" s="3" t="str">
        <f t="shared" si="947"/>
        <v>E3461 PRD Sta Main Tools, Sumas-3</v>
      </c>
      <c r="C2849" s="3" t="s">
        <v>9</v>
      </c>
      <c r="D2849" s="3"/>
      <c r="E2849" s="256">
        <v>43921</v>
      </c>
      <c r="F2849" s="61">
        <v>406360.06</v>
      </c>
      <c r="G2849" s="300">
        <v>9.8500000000000004E-2</v>
      </c>
      <c r="H2849" s="62">
        <v>3335.54</v>
      </c>
      <c r="I2849" s="276">
        <f t="shared" si="948"/>
        <v>406360.06</v>
      </c>
      <c r="J2849" s="300">
        <v>9.8500000000000004E-2</v>
      </c>
      <c r="K2849" s="61">
        <f t="shared" si="949"/>
        <v>3335.5388258333332</v>
      </c>
      <c r="L2849" s="62">
        <f t="shared" si="946"/>
        <v>0</v>
      </c>
      <c r="M2849" t="s">
        <v>10</v>
      </c>
      <c r="O2849" s="3" t="str">
        <f t="shared" si="950"/>
        <v>E346</v>
      </c>
      <c r="P2849" s="4"/>
      <c r="Q2849" s="245">
        <f t="shared" si="951"/>
        <v>0</v>
      </c>
      <c r="S2849" s="243"/>
      <c r="T2849" s="243"/>
      <c r="V2849" s="243"/>
      <c r="W2849" s="243"/>
      <c r="Y2849" s="243"/>
    </row>
    <row r="2850" spans="1:25" outlineLevel="2" x14ac:dyDescent="0.25">
      <c r="A2850" s="3" t="s">
        <v>433</v>
      </c>
      <c r="B2850" s="3" t="str">
        <f t="shared" si="947"/>
        <v>E3461 PRD Sta Main Tools, Sumas-4</v>
      </c>
      <c r="C2850" s="3" t="s">
        <v>9</v>
      </c>
      <c r="D2850" s="3"/>
      <c r="E2850" s="256">
        <v>43951</v>
      </c>
      <c r="F2850" s="61">
        <v>406360.06</v>
      </c>
      <c r="G2850" s="300">
        <v>9.8500000000000004E-2</v>
      </c>
      <c r="H2850" s="62">
        <v>3335.54</v>
      </c>
      <c r="I2850" s="276">
        <f t="shared" si="948"/>
        <v>406360.06</v>
      </c>
      <c r="J2850" s="300">
        <v>9.8500000000000004E-2</v>
      </c>
      <c r="K2850" s="61">
        <f t="shared" si="949"/>
        <v>3335.5388258333332</v>
      </c>
      <c r="L2850" s="62">
        <f t="shared" si="946"/>
        <v>0</v>
      </c>
      <c r="M2850" t="s">
        <v>10</v>
      </c>
      <c r="O2850" s="3" t="str">
        <f t="shared" si="950"/>
        <v>E346</v>
      </c>
      <c r="P2850" s="4"/>
      <c r="Q2850" s="245">
        <f t="shared" si="951"/>
        <v>0</v>
      </c>
      <c r="S2850" s="243"/>
      <c r="T2850" s="243"/>
      <c r="V2850" s="243"/>
      <c r="W2850" s="243"/>
      <c r="Y2850" s="243"/>
    </row>
    <row r="2851" spans="1:25" outlineLevel="2" x14ac:dyDescent="0.25">
      <c r="A2851" s="3" t="s">
        <v>433</v>
      </c>
      <c r="B2851" s="3" t="str">
        <f t="shared" si="947"/>
        <v>E3461 PRD Sta Main Tools, Sumas-5</v>
      </c>
      <c r="C2851" s="3" t="s">
        <v>9</v>
      </c>
      <c r="D2851" s="3"/>
      <c r="E2851" s="256">
        <v>43982</v>
      </c>
      <c r="F2851" s="61">
        <v>406360.06</v>
      </c>
      <c r="G2851" s="300">
        <v>9.8500000000000004E-2</v>
      </c>
      <c r="H2851" s="62">
        <v>3335.54</v>
      </c>
      <c r="I2851" s="276">
        <f t="shared" si="948"/>
        <v>406360.06</v>
      </c>
      <c r="J2851" s="300">
        <v>9.8500000000000004E-2</v>
      </c>
      <c r="K2851" s="61">
        <f t="shared" si="949"/>
        <v>3335.5388258333332</v>
      </c>
      <c r="L2851" s="62">
        <f t="shared" si="946"/>
        <v>0</v>
      </c>
      <c r="M2851" t="s">
        <v>10</v>
      </c>
      <c r="O2851" s="3" t="str">
        <f t="shared" si="950"/>
        <v>E346</v>
      </c>
      <c r="P2851" s="4"/>
      <c r="Q2851" s="245">
        <f t="shared" si="951"/>
        <v>0</v>
      </c>
      <c r="S2851" s="243"/>
      <c r="T2851" s="243"/>
      <c r="V2851" s="243"/>
      <c r="W2851" s="243"/>
      <c r="Y2851" s="243"/>
    </row>
    <row r="2852" spans="1:25" outlineLevel="2" x14ac:dyDescent="0.25">
      <c r="A2852" s="3" t="s">
        <v>433</v>
      </c>
      <c r="B2852" s="3" t="str">
        <f t="shared" si="947"/>
        <v>E3461 PRD Sta Main Tools, Sumas-6</v>
      </c>
      <c r="C2852" s="3" t="s">
        <v>9</v>
      </c>
      <c r="D2852" s="3"/>
      <c r="E2852" s="256">
        <v>44012</v>
      </c>
      <c r="F2852" s="61">
        <v>406360.06</v>
      </c>
      <c r="G2852" s="300">
        <v>9.8500000000000004E-2</v>
      </c>
      <c r="H2852" s="62">
        <v>3335.54</v>
      </c>
      <c r="I2852" s="276">
        <f t="shared" si="948"/>
        <v>406360.06</v>
      </c>
      <c r="J2852" s="300">
        <v>9.8500000000000004E-2</v>
      </c>
      <c r="K2852" s="61">
        <f t="shared" si="949"/>
        <v>3335.5388258333332</v>
      </c>
      <c r="L2852" s="62">
        <f t="shared" si="946"/>
        <v>0</v>
      </c>
      <c r="M2852" t="s">
        <v>10</v>
      </c>
      <c r="O2852" s="3" t="str">
        <f t="shared" si="950"/>
        <v>E346</v>
      </c>
      <c r="P2852" s="4"/>
      <c r="Q2852" s="245">
        <f t="shared" si="951"/>
        <v>406360.06</v>
      </c>
      <c r="S2852" s="243">
        <f>AVERAGE(F2841:F2852)-F2852</f>
        <v>-9023.3024999999907</v>
      </c>
      <c r="T2852" s="243">
        <f>AVERAGE(I2841:I2852)-I2852</f>
        <v>0</v>
      </c>
      <c r="V2852" s="243"/>
      <c r="W2852" s="243"/>
      <c r="Y2852" s="243"/>
    </row>
    <row r="2853" spans="1:25" ht="15.75" outlineLevel="1" thickBot="1" x14ac:dyDescent="0.3">
      <c r="A2853" s="5" t="s">
        <v>434</v>
      </c>
      <c r="C2853" s="14" t="s">
        <v>264</v>
      </c>
      <c r="E2853" s="255" t="s">
        <v>5</v>
      </c>
      <c r="F2853" s="8"/>
      <c r="G2853" s="299"/>
      <c r="H2853" s="264">
        <f>SUBTOTAL(9,H2841:H2852)</f>
        <v>39031.83</v>
      </c>
      <c r="I2853" s="275"/>
      <c r="J2853" s="299"/>
      <c r="K2853" s="25">
        <f>SUBTOTAL(9,K2841:K2852)</f>
        <v>40026.465909999999</v>
      </c>
      <c r="L2853" s="264">
        <f>SUBTOTAL(9,L2841:L2852)</f>
        <v>994.65</v>
      </c>
      <c r="O2853" s="3" t="str">
        <f>LEFT(A2853,5)</f>
        <v>E3461</v>
      </c>
      <c r="P2853" s="4">
        <f>-L2853</f>
        <v>-994.65</v>
      </c>
      <c r="Q2853" s="245">
        <f t="shared" si="951"/>
        <v>0</v>
      </c>
      <c r="S2853" s="243"/>
    </row>
    <row r="2854" spans="1:25" ht="15.75" outlineLevel="2" thickTop="1" x14ac:dyDescent="0.25">
      <c r="A2854" s="3" t="s">
        <v>435</v>
      </c>
      <c r="B2854" s="3" t="str">
        <f t="shared" ref="B2854:B2865" si="952">CONCATENATE(A2854,"-",MONTH(E2854))</f>
        <v>E3461 PRD Sta Main Tools,Goldendale-7</v>
      </c>
      <c r="C2854" s="3" t="s">
        <v>9</v>
      </c>
      <c r="D2854" s="3"/>
      <c r="E2854" s="256">
        <v>43676</v>
      </c>
      <c r="F2854" s="61">
        <v>548482.76</v>
      </c>
      <c r="G2854" s="300">
        <v>9.8199999999999996E-2</v>
      </c>
      <c r="H2854" s="62">
        <v>4488.42</v>
      </c>
      <c r="I2854" s="276">
        <f t="shared" ref="I2854:I2865" si="953">VLOOKUP(CONCATENATE(A2854,"-6"),$B$8:$F$2996,5,FALSE)</f>
        <v>574994.06000000006</v>
      </c>
      <c r="J2854" s="300">
        <v>9.8199999999999996E-2</v>
      </c>
      <c r="K2854" s="59">
        <f t="shared" ref="K2854:K2865" si="954">I2854*J2854/12</f>
        <v>4705.3680576666675</v>
      </c>
      <c r="L2854" s="62">
        <f t="shared" si="946"/>
        <v>216.95</v>
      </c>
      <c r="M2854" t="s">
        <v>10</v>
      </c>
      <c r="O2854" s="3" t="str">
        <f t="shared" ref="O2854:O2865" si="955">LEFT(A2854,4)</f>
        <v>E346</v>
      </c>
      <c r="P2854" s="4"/>
      <c r="Q2854" s="245">
        <f t="shared" si="951"/>
        <v>0</v>
      </c>
      <c r="S2854" s="243"/>
      <c r="T2854" s="243"/>
      <c r="V2854" s="243"/>
      <c r="W2854" s="243"/>
      <c r="Y2854" s="243"/>
    </row>
    <row r="2855" spans="1:25" outlineLevel="2" x14ac:dyDescent="0.25">
      <c r="A2855" s="3" t="s">
        <v>435</v>
      </c>
      <c r="B2855" s="3" t="str">
        <f t="shared" si="952"/>
        <v>E3461 PRD Sta Main Tools,Goldendale-8</v>
      </c>
      <c r="C2855" s="3" t="s">
        <v>9</v>
      </c>
      <c r="D2855" s="3"/>
      <c r="E2855" s="256">
        <v>43708</v>
      </c>
      <c r="F2855" s="61">
        <v>548482.76</v>
      </c>
      <c r="G2855" s="300">
        <v>9.8199999999999996E-2</v>
      </c>
      <c r="H2855" s="62">
        <v>4488.42</v>
      </c>
      <c r="I2855" s="276">
        <f t="shared" si="953"/>
        <v>574994.06000000006</v>
      </c>
      <c r="J2855" s="300">
        <v>9.8199999999999996E-2</v>
      </c>
      <c r="K2855" s="61">
        <f t="shared" si="954"/>
        <v>4705.3680576666675</v>
      </c>
      <c r="L2855" s="62">
        <f t="shared" si="946"/>
        <v>216.95</v>
      </c>
      <c r="M2855" t="s">
        <v>10</v>
      </c>
      <c r="O2855" s="3" t="str">
        <f t="shared" si="955"/>
        <v>E346</v>
      </c>
      <c r="P2855" s="4"/>
      <c r="Q2855" s="245">
        <f t="shared" si="951"/>
        <v>0</v>
      </c>
      <c r="S2855" s="243"/>
      <c r="T2855" s="243"/>
      <c r="V2855" s="243"/>
      <c r="W2855" s="243"/>
      <c r="Y2855" s="243"/>
    </row>
    <row r="2856" spans="1:25" outlineLevel="2" x14ac:dyDescent="0.25">
      <c r="A2856" s="3" t="s">
        <v>435</v>
      </c>
      <c r="B2856" s="3" t="str">
        <f t="shared" si="952"/>
        <v>E3461 PRD Sta Main Tools,Goldendale-9</v>
      </c>
      <c r="C2856" s="3" t="s">
        <v>9</v>
      </c>
      <c r="D2856" s="3"/>
      <c r="E2856" s="256">
        <v>43738</v>
      </c>
      <c r="F2856" s="61">
        <v>548482.76</v>
      </c>
      <c r="G2856" s="300">
        <v>9.8199999999999996E-2</v>
      </c>
      <c r="H2856" s="62">
        <v>4488.42</v>
      </c>
      <c r="I2856" s="276">
        <f t="shared" si="953"/>
        <v>574994.06000000006</v>
      </c>
      <c r="J2856" s="300">
        <v>9.8199999999999996E-2</v>
      </c>
      <c r="K2856" s="61">
        <f t="shared" si="954"/>
        <v>4705.3680576666675</v>
      </c>
      <c r="L2856" s="62">
        <f t="shared" si="946"/>
        <v>216.95</v>
      </c>
      <c r="M2856" t="s">
        <v>10</v>
      </c>
      <c r="O2856" s="3" t="str">
        <f t="shared" si="955"/>
        <v>E346</v>
      </c>
      <c r="P2856" s="4"/>
      <c r="Q2856" s="245">
        <f t="shared" si="951"/>
        <v>0</v>
      </c>
      <c r="S2856" s="243"/>
      <c r="T2856" s="243"/>
      <c r="V2856" s="243"/>
      <c r="W2856" s="243"/>
      <c r="Y2856" s="243"/>
    </row>
    <row r="2857" spans="1:25" outlineLevel="2" x14ac:dyDescent="0.25">
      <c r="A2857" s="3" t="s">
        <v>435</v>
      </c>
      <c r="B2857" s="3" t="str">
        <f t="shared" si="952"/>
        <v>E3461 PRD Sta Main Tools,Goldendale-10</v>
      </c>
      <c r="C2857" s="3" t="s">
        <v>9</v>
      </c>
      <c r="D2857" s="3"/>
      <c r="E2857" s="256">
        <v>43769</v>
      </c>
      <c r="F2857" s="61">
        <v>548482.76</v>
      </c>
      <c r="G2857" s="300">
        <v>9.8199999999999996E-2</v>
      </c>
      <c r="H2857" s="62">
        <v>4488.42</v>
      </c>
      <c r="I2857" s="276">
        <f t="shared" si="953"/>
        <v>574994.06000000006</v>
      </c>
      <c r="J2857" s="300">
        <v>9.8199999999999996E-2</v>
      </c>
      <c r="K2857" s="61">
        <f t="shared" si="954"/>
        <v>4705.3680576666675</v>
      </c>
      <c r="L2857" s="62">
        <f t="shared" si="946"/>
        <v>216.95</v>
      </c>
      <c r="M2857" t="s">
        <v>10</v>
      </c>
      <c r="O2857" s="3" t="str">
        <f t="shared" si="955"/>
        <v>E346</v>
      </c>
      <c r="P2857" s="4"/>
      <c r="Q2857" s="245">
        <f t="shared" si="951"/>
        <v>0</v>
      </c>
      <c r="S2857" s="243"/>
      <c r="T2857" s="243"/>
      <c r="V2857" s="243"/>
      <c r="W2857" s="243"/>
      <c r="Y2857" s="243"/>
    </row>
    <row r="2858" spans="1:25" outlineLevel="2" x14ac:dyDescent="0.25">
      <c r="A2858" s="3" t="s">
        <v>435</v>
      </c>
      <c r="B2858" s="3" t="str">
        <f t="shared" si="952"/>
        <v>E3461 PRD Sta Main Tools,Goldendale-11</v>
      </c>
      <c r="C2858" s="3" t="s">
        <v>9</v>
      </c>
      <c r="D2858" s="3"/>
      <c r="E2858" s="256">
        <v>43799</v>
      </c>
      <c r="F2858" s="61">
        <v>569131.18000000005</v>
      </c>
      <c r="G2858" s="300">
        <v>9.8199999999999996E-2</v>
      </c>
      <c r="H2858" s="62">
        <v>4572.9000000000005</v>
      </c>
      <c r="I2858" s="276">
        <f t="shared" si="953"/>
        <v>574994.06000000006</v>
      </c>
      <c r="J2858" s="300">
        <v>9.8199999999999996E-2</v>
      </c>
      <c r="K2858" s="61">
        <f t="shared" si="954"/>
        <v>4705.3680576666675</v>
      </c>
      <c r="L2858" s="62">
        <f t="shared" si="946"/>
        <v>132.47</v>
      </c>
      <c r="M2858" t="s">
        <v>10</v>
      </c>
      <c r="O2858" s="3" t="str">
        <f t="shared" si="955"/>
        <v>E346</v>
      </c>
      <c r="P2858" s="4"/>
      <c r="Q2858" s="245">
        <f t="shared" si="951"/>
        <v>0</v>
      </c>
      <c r="S2858" s="243"/>
      <c r="T2858" s="243"/>
      <c r="V2858" s="243"/>
      <c r="W2858" s="243"/>
      <c r="Y2858" s="243"/>
    </row>
    <row r="2859" spans="1:25" outlineLevel="2" x14ac:dyDescent="0.25">
      <c r="A2859" s="3" t="s">
        <v>435</v>
      </c>
      <c r="B2859" s="3" t="str">
        <f t="shared" si="952"/>
        <v>E3461 PRD Sta Main Tools,Goldendale-12</v>
      </c>
      <c r="C2859" s="3" t="s">
        <v>9</v>
      </c>
      <c r="D2859" s="3"/>
      <c r="E2859" s="256">
        <v>43830</v>
      </c>
      <c r="F2859" s="61">
        <v>574982.80000000005</v>
      </c>
      <c r="G2859" s="300">
        <v>9.8199999999999996E-2</v>
      </c>
      <c r="H2859" s="62">
        <v>4681.33</v>
      </c>
      <c r="I2859" s="276">
        <f t="shared" si="953"/>
        <v>574994.06000000006</v>
      </c>
      <c r="J2859" s="300">
        <v>9.8199999999999996E-2</v>
      </c>
      <c r="K2859" s="61">
        <f t="shared" si="954"/>
        <v>4705.3680576666675</v>
      </c>
      <c r="L2859" s="62">
        <f t="shared" si="946"/>
        <v>24.04</v>
      </c>
      <c r="M2859" t="s">
        <v>10</v>
      </c>
      <c r="O2859" s="3" t="str">
        <f t="shared" si="955"/>
        <v>E346</v>
      </c>
      <c r="P2859" s="4"/>
      <c r="Q2859" s="245">
        <f t="shared" si="951"/>
        <v>0</v>
      </c>
      <c r="S2859" s="243"/>
      <c r="T2859" s="243"/>
      <c r="V2859" s="243"/>
      <c r="W2859" s="243"/>
      <c r="Y2859" s="243"/>
    </row>
    <row r="2860" spans="1:25" outlineLevel="2" x14ac:dyDescent="0.25">
      <c r="A2860" s="3" t="s">
        <v>435</v>
      </c>
      <c r="B2860" s="3" t="str">
        <f t="shared" si="952"/>
        <v>E3461 PRD Sta Main Tools,Goldendale-1</v>
      </c>
      <c r="C2860" s="3" t="s">
        <v>9</v>
      </c>
      <c r="D2860" s="3"/>
      <c r="E2860" s="256">
        <v>43861</v>
      </c>
      <c r="F2860" s="61">
        <v>574994.06000000006</v>
      </c>
      <c r="G2860" s="300">
        <v>9.8199999999999996E-2</v>
      </c>
      <c r="H2860" s="62">
        <v>4705.32</v>
      </c>
      <c r="I2860" s="276">
        <f t="shared" si="953"/>
        <v>574994.06000000006</v>
      </c>
      <c r="J2860" s="300">
        <v>9.8199999999999996E-2</v>
      </c>
      <c r="K2860" s="61">
        <f t="shared" si="954"/>
        <v>4705.3680576666675</v>
      </c>
      <c r="L2860" s="62">
        <f t="shared" si="946"/>
        <v>0.05</v>
      </c>
      <c r="M2860" t="s">
        <v>10</v>
      </c>
      <c r="O2860" s="3" t="str">
        <f t="shared" si="955"/>
        <v>E346</v>
      </c>
      <c r="P2860" s="4"/>
      <c r="Q2860" s="245">
        <f t="shared" si="951"/>
        <v>0</v>
      </c>
      <c r="S2860" s="243"/>
      <c r="T2860" s="243"/>
      <c r="V2860" s="243"/>
      <c r="W2860" s="243"/>
      <c r="Y2860" s="243"/>
    </row>
    <row r="2861" spans="1:25" outlineLevel="2" x14ac:dyDescent="0.25">
      <c r="A2861" s="3" t="s">
        <v>435</v>
      </c>
      <c r="B2861" s="3" t="str">
        <f t="shared" si="952"/>
        <v>E3461 PRD Sta Main Tools,Goldendale-2</v>
      </c>
      <c r="C2861" s="3" t="s">
        <v>9</v>
      </c>
      <c r="D2861" s="3"/>
      <c r="E2861" s="256">
        <v>43889</v>
      </c>
      <c r="F2861" s="61">
        <v>574994.06000000006</v>
      </c>
      <c r="G2861" s="300">
        <v>9.8199999999999996E-2</v>
      </c>
      <c r="H2861" s="62">
        <v>4705.37</v>
      </c>
      <c r="I2861" s="276">
        <f t="shared" si="953"/>
        <v>574994.06000000006</v>
      </c>
      <c r="J2861" s="300">
        <v>9.8199999999999996E-2</v>
      </c>
      <c r="K2861" s="61">
        <f t="shared" si="954"/>
        <v>4705.3680576666675</v>
      </c>
      <c r="L2861" s="62">
        <f t="shared" si="946"/>
        <v>0</v>
      </c>
      <c r="M2861" t="s">
        <v>10</v>
      </c>
      <c r="O2861" s="3" t="str">
        <f t="shared" si="955"/>
        <v>E346</v>
      </c>
      <c r="P2861" s="4"/>
      <c r="Q2861" s="245">
        <f t="shared" si="951"/>
        <v>0</v>
      </c>
      <c r="S2861" s="243"/>
      <c r="T2861" s="243"/>
      <c r="V2861" s="243"/>
      <c r="W2861" s="243"/>
      <c r="Y2861" s="243"/>
    </row>
    <row r="2862" spans="1:25" outlineLevel="2" x14ac:dyDescent="0.25">
      <c r="A2862" s="3" t="s">
        <v>435</v>
      </c>
      <c r="B2862" s="3" t="str">
        <f t="shared" si="952"/>
        <v>E3461 PRD Sta Main Tools,Goldendale-3</v>
      </c>
      <c r="C2862" s="3" t="s">
        <v>9</v>
      </c>
      <c r="D2862" s="3"/>
      <c r="E2862" s="256">
        <v>43921</v>
      </c>
      <c r="F2862" s="61">
        <v>574994.06000000006</v>
      </c>
      <c r="G2862" s="300">
        <v>9.8199999999999996E-2</v>
      </c>
      <c r="H2862" s="62">
        <v>4705.37</v>
      </c>
      <c r="I2862" s="276">
        <f t="shared" si="953"/>
        <v>574994.06000000006</v>
      </c>
      <c r="J2862" s="300">
        <v>9.8199999999999996E-2</v>
      </c>
      <c r="K2862" s="61">
        <f t="shared" si="954"/>
        <v>4705.3680576666675</v>
      </c>
      <c r="L2862" s="62">
        <f t="shared" si="946"/>
        <v>0</v>
      </c>
      <c r="M2862" t="s">
        <v>10</v>
      </c>
      <c r="O2862" s="3" t="str">
        <f t="shared" si="955"/>
        <v>E346</v>
      </c>
      <c r="P2862" s="4"/>
      <c r="Q2862" s="245">
        <f t="shared" si="951"/>
        <v>0</v>
      </c>
      <c r="S2862" s="243"/>
      <c r="T2862" s="243"/>
      <c r="V2862" s="243"/>
      <c r="W2862" s="243"/>
      <c r="Y2862" s="243"/>
    </row>
    <row r="2863" spans="1:25" outlineLevel="2" x14ac:dyDescent="0.25">
      <c r="A2863" s="3" t="s">
        <v>435</v>
      </c>
      <c r="B2863" s="3" t="str">
        <f t="shared" si="952"/>
        <v>E3461 PRD Sta Main Tools,Goldendale-4</v>
      </c>
      <c r="C2863" s="3" t="s">
        <v>9</v>
      </c>
      <c r="D2863" s="3"/>
      <c r="E2863" s="256">
        <v>43951</v>
      </c>
      <c r="F2863" s="61">
        <v>574994.06000000006</v>
      </c>
      <c r="G2863" s="300">
        <v>9.8199999999999996E-2</v>
      </c>
      <c r="H2863" s="62">
        <v>4705.37</v>
      </c>
      <c r="I2863" s="276">
        <f t="shared" si="953"/>
        <v>574994.06000000006</v>
      </c>
      <c r="J2863" s="300">
        <v>9.8199999999999996E-2</v>
      </c>
      <c r="K2863" s="61">
        <f t="shared" si="954"/>
        <v>4705.3680576666675</v>
      </c>
      <c r="L2863" s="62">
        <f t="shared" si="946"/>
        <v>0</v>
      </c>
      <c r="M2863" t="s">
        <v>10</v>
      </c>
      <c r="O2863" s="3" t="str">
        <f t="shared" si="955"/>
        <v>E346</v>
      </c>
      <c r="P2863" s="4"/>
      <c r="Q2863" s="245">
        <f t="shared" si="951"/>
        <v>0</v>
      </c>
      <c r="S2863" s="243"/>
      <c r="T2863" s="243"/>
      <c r="V2863" s="243"/>
      <c r="W2863" s="243"/>
      <c r="Y2863" s="243"/>
    </row>
    <row r="2864" spans="1:25" outlineLevel="2" x14ac:dyDescent="0.25">
      <c r="A2864" s="3" t="s">
        <v>435</v>
      </c>
      <c r="B2864" s="3" t="str">
        <f t="shared" si="952"/>
        <v>E3461 PRD Sta Main Tools,Goldendale-5</v>
      </c>
      <c r="C2864" s="3" t="s">
        <v>9</v>
      </c>
      <c r="D2864" s="3"/>
      <c r="E2864" s="256">
        <v>43982</v>
      </c>
      <c r="F2864" s="61">
        <v>574994.06000000006</v>
      </c>
      <c r="G2864" s="300">
        <v>9.8199999999999996E-2</v>
      </c>
      <c r="H2864" s="62">
        <v>4705.37</v>
      </c>
      <c r="I2864" s="276">
        <f t="shared" si="953"/>
        <v>574994.06000000006</v>
      </c>
      <c r="J2864" s="300">
        <v>9.8199999999999996E-2</v>
      </c>
      <c r="K2864" s="61">
        <f t="shared" si="954"/>
        <v>4705.3680576666675</v>
      </c>
      <c r="L2864" s="62">
        <f t="shared" si="946"/>
        <v>0</v>
      </c>
      <c r="M2864" t="s">
        <v>10</v>
      </c>
      <c r="O2864" s="3" t="str">
        <f t="shared" si="955"/>
        <v>E346</v>
      </c>
      <c r="P2864" s="4"/>
      <c r="Q2864" s="245">
        <f t="shared" si="951"/>
        <v>0</v>
      </c>
      <c r="S2864" s="243"/>
      <c r="T2864" s="243"/>
      <c r="V2864" s="243"/>
      <c r="W2864" s="243"/>
      <c r="Y2864" s="243"/>
    </row>
    <row r="2865" spans="1:25" outlineLevel="2" x14ac:dyDescent="0.25">
      <c r="A2865" s="3" t="s">
        <v>435</v>
      </c>
      <c r="B2865" s="3" t="str">
        <f t="shared" si="952"/>
        <v>E3461 PRD Sta Main Tools,Goldendale-6</v>
      </c>
      <c r="C2865" s="3" t="s">
        <v>9</v>
      </c>
      <c r="D2865" s="3"/>
      <c r="E2865" s="256">
        <v>44012</v>
      </c>
      <c r="F2865" s="61">
        <v>574994.06000000006</v>
      </c>
      <c r="G2865" s="300">
        <v>9.8199999999999996E-2</v>
      </c>
      <c r="H2865" s="62">
        <v>4705.37</v>
      </c>
      <c r="I2865" s="276">
        <f t="shared" si="953"/>
        <v>574994.06000000006</v>
      </c>
      <c r="J2865" s="300">
        <v>9.8199999999999996E-2</v>
      </c>
      <c r="K2865" s="61">
        <f t="shared" si="954"/>
        <v>4705.3680576666675</v>
      </c>
      <c r="L2865" s="62">
        <f t="shared" si="946"/>
        <v>0</v>
      </c>
      <c r="M2865" t="s">
        <v>10</v>
      </c>
      <c r="O2865" s="3" t="str">
        <f t="shared" si="955"/>
        <v>E346</v>
      </c>
      <c r="P2865" s="4"/>
      <c r="Q2865" s="245">
        <f t="shared" si="951"/>
        <v>574994.06000000006</v>
      </c>
      <c r="S2865" s="243">
        <f>AVERAGE(F2854:F2865)-F2865</f>
        <v>-9326.6116666664602</v>
      </c>
      <c r="T2865" s="243">
        <f>AVERAGE(I2854:I2865)-I2865</f>
        <v>0</v>
      </c>
      <c r="V2865" s="243"/>
      <c r="W2865" s="243"/>
      <c r="Y2865" s="243"/>
    </row>
    <row r="2866" spans="1:25" ht="15.75" outlineLevel="1" thickBot="1" x14ac:dyDescent="0.3">
      <c r="A2866" s="5" t="s">
        <v>436</v>
      </c>
      <c r="C2866" s="14" t="s">
        <v>264</v>
      </c>
      <c r="E2866" s="255" t="s">
        <v>5</v>
      </c>
      <c r="F2866" s="8"/>
      <c r="G2866" s="299"/>
      <c r="H2866" s="264">
        <f>SUBTOTAL(9,H2854:H2865)</f>
        <v>55440.080000000016</v>
      </c>
      <c r="I2866" s="275"/>
      <c r="J2866" s="299"/>
      <c r="K2866" s="25">
        <f>SUBTOTAL(9,K2854:K2865)</f>
        <v>56464.416692000006</v>
      </c>
      <c r="L2866" s="264">
        <f>SUBTOTAL(9,L2854:L2865)</f>
        <v>1024.3599999999999</v>
      </c>
      <c r="O2866" s="3" t="str">
        <f>LEFT(A2866,5)</f>
        <v>E3461</v>
      </c>
      <c r="P2866" s="4">
        <f>-L2866</f>
        <v>-1024.3599999999999</v>
      </c>
      <c r="Q2866" s="245">
        <f t="shared" si="951"/>
        <v>0</v>
      </c>
      <c r="S2866" s="243"/>
    </row>
    <row r="2867" spans="1:25" ht="15.75" outlineLevel="2" thickTop="1" x14ac:dyDescent="0.25">
      <c r="A2867" s="273" t="s">
        <v>754</v>
      </c>
      <c r="B2867" s="3" t="str">
        <f t="shared" ref="B2867:B2878" si="956">CONCATENATE(A2867,"-",MONTH(E2867))</f>
        <v>E3461 PRD Sta MainTools, Whitehorn -7</v>
      </c>
      <c r="C2867" s="3" t="s">
        <v>9</v>
      </c>
      <c r="D2867" s="3"/>
      <c r="E2867" s="256">
        <v>43676</v>
      </c>
      <c r="F2867" s="61">
        <v>322128.17</v>
      </c>
      <c r="G2867" s="300">
        <v>0.1072</v>
      </c>
      <c r="H2867" s="62">
        <v>2877.68</v>
      </c>
      <c r="I2867" s="276">
        <f t="shared" ref="I2867:I2878" si="957">VLOOKUP(CONCATENATE(A2867,"-6"),$B$8:$F$2996,5,FALSE)</f>
        <v>342608.47000000003</v>
      </c>
      <c r="J2867" s="300">
        <v>0.1072</v>
      </c>
      <c r="K2867" s="59">
        <f t="shared" ref="K2867:K2878" si="958">I2867*J2867/12</f>
        <v>3060.6356653333337</v>
      </c>
      <c r="L2867" s="62">
        <f t="shared" si="946"/>
        <v>182.96</v>
      </c>
      <c r="M2867" t="s">
        <v>10</v>
      </c>
      <c r="O2867" s="3" t="str">
        <f t="shared" ref="O2867:O2878" si="959">LEFT(A2867,4)</f>
        <v>E346</v>
      </c>
      <c r="P2867" s="4"/>
      <c r="Q2867" s="245">
        <f t="shared" si="951"/>
        <v>0</v>
      </c>
      <c r="S2867" s="243"/>
      <c r="T2867" s="243"/>
      <c r="V2867" s="243"/>
      <c r="W2867" s="243"/>
      <c r="Y2867" s="243"/>
    </row>
    <row r="2868" spans="1:25" outlineLevel="2" x14ac:dyDescent="0.25">
      <c r="A2868" s="273" t="s">
        <v>754</v>
      </c>
      <c r="B2868" s="3" t="str">
        <f t="shared" si="956"/>
        <v>E3461 PRD Sta MainTools, Whitehorn -8</v>
      </c>
      <c r="C2868" s="3" t="s">
        <v>9</v>
      </c>
      <c r="D2868" s="3"/>
      <c r="E2868" s="256">
        <v>43708</v>
      </c>
      <c r="F2868" s="61">
        <v>322128.17</v>
      </c>
      <c r="G2868" s="300">
        <v>0.1072</v>
      </c>
      <c r="H2868" s="62">
        <v>2877.68</v>
      </c>
      <c r="I2868" s="276">
        <f t="shared" si="957"/>
        <v>342608.47000000003</v>
      </c>
      <c r="J2868" s="300">
        <v>0.1072</v>
      </c>
      <c r="K2868" s="61">
        <f t="shared" si="958"/>
        <v>3060.6356653333337</v>
      </c>
      <c r="L2868" s="62">
        <f t="shared" si="946"/>
        <v>182.96</v>
      </c>
      <c r="M2868" t="s">
        <v>10</v>
      </c>
      <c r="O2868" s="3" t="str">
        <f t="shared" si="959"/>
        <v>E346</v>
      </c>
      <c r="P2868" s="4"/>
      <c r="Q2868" s="245">
        <f t="shared" si="951"/>
        <v>0</v>
      </c>
      <c r="S2868" s="243"/>
      <c r="T2868" s="243"/>
      <c r="V2868" s="243"/>
      <c r="W2868" s="243"/>
      <c r="Y2868" s="243"/>
    </row>
    <row r="2869" spans="1:25" outlineLevel="2" x14ac:dyDescent="0.25">
      <c r="A2869" s="273" t="s">
        <v>754</v>
      </c>
      <c r="B2869" s="3" t="str">
        <f t="shared" si="956"/>
        <v>E3461 PRD Sta MainTools, Whitehorn -9</v>
      </c>
      <c r="C2869" s="3" t="s">
        <v>9</v>
      </c>
      <c r="D2869" s="3"/>
      <c r="E2869" s="256">
        <v>43738</v>
      </c>
      <c r="F2869" s="61">
        <v>322128.17</v>
      </c>
      <c r="G2869" s="300">
        <v>0.1072</v>
      </c>
      <c r="H2869" s="62">
        <v>2877.68</v>
      </c>
      <c r="I2869" s="276">
        <f t="shared" si="957"/>
        <v>342608.47000000003</v>
      </c>
      <c r="J2869" s="300">
        <v>0.1072</v>
      </c>
      <c r="K2869" s="61">
        <f t="shared" si="958"/>
        <v>3060.6356653333337</v>
      </c>
      <c r="L2869" s="62">
        <f t="shared" si="946"/>
        <v>182.96</v>
      </c>
      <c r="M2869" t="s">
        <v>10</v>
      </c>
      <c r="O2869" s="3" t="str">
        <f t="shared" si="959"/>
        <v>E346</v>
      </c>
      <c r="P2869" s="4"/>
      <c r="Q2869" s="245">
        <f t="shared" si="951"/>
        <v>0</v>
      </c>
      <c r="S2869" s="243"/>
      <c r="T2869" s="243"/>
      <c r="V2869" s="243"/>
      <c r="W2869" s="243"/>
      <c r="Y2869" s="243"/>
    </row>
    <row r="2870" spans="1:25" outlineLevel="2" x14ac:dyDescent="0.25">
      <c r="A2870" s="273" t="s">
        <v>754</v>
      </c>
      <c r="B2870" s="3" t="str">
        <f t="shared" si="956"/>
        <v>E3461 PRD Sta MainTools, Whitehorn -10</v>
      </c>
      <c r="C2870" s="3" t="s">
        <v>9</v>
      </c>
      <c r="D2870" s="3"/>
      <c r="E2870" s="256">
        <v>43769</v>
      </c>
      <c r="F2870" s="61">
        <v>322128.17</v>
      </c>
      <c r="G2870" s="300">
        <v>0.1072</v>
      </c>
      <c r="H2870" s="62">
        <v>2877.68</v>
      </c>
      <c r="I2870" s="276">
        <f t="shared" si="957"/>
        <v>342608.47000000003</v>
      </c>
      <c r="J2870" s="300">
        <v>0.1072</v>
      </c>
      <c r="K2870" s="61">
        <f t="shared" si="958"/>
        <v>3060.6356653333337</v>
      </c>
      <c r="L2870" s="62">
        <f t="shared" si="946"/>
        <v>182.96</v>
      </c>
      <c r="M2870" t="s">
        <v>10</v>
      </c>
      <c r="O2870" s="3" t="str">
        <f t="shared" si="959"/>
        <v>E346</v>
      </c>
      <c r="P2870" s="4"/>
      <c r="Q2870" s="245">
        <f t="shared" si="951"/>
        <v>0</v>
      </c>
      <c r="S2870" s="243"/>
      <c r="T2870" s="243"/>
      <c r="V2870" s="243"/>
      <c r="W2870" s="243"/>
      <c r="Y2870" s="243"/>
    </row>
    <row r="2871" spans="1:25" outlineLevel="2" x14ac:dyDescent="0.25">
      <c r="A2871" s="273" t="s">
        <v>754</v>
      </c>
      <c r="B2871" s="3" t="str">
        <f t="shared" si="956"/>
        <v>E3461 PRD Sta MainTools, Whitehorn -11</v>
      </c>
      <c r="C2871" s="3" t="s">
        <v>9</v>
      </c>
      <c r="D2871" s="3"/>
      <c r="E2871" s="256">
        <v>43799</v>
      </c>
      <c r="F2871" s="61">
        <v>334002.67</v>
      </c>
      <c r="G2871" s="300">
        <v>0.1072</v>
      </c>
      <c r="H2871" s="62">
        <v>2930.7200000000003</v>
      </c>
      <c r="I2871" s="276">
        <f t="shared" si="957"/>
        <v>342608.47000000003</v>
      </c>
      <c r="J2871" s="300">
        <v>0.1072</v>
      </c>
      <c r="K2871" s="61">
        <f t="shared" si="958"/>
        <v>3060.6356653333337</v>
      </c>
      <c r="L2871" s="62">
        <f t="shared" si="946"/>
        <v>129.91999999999999</v>
      </c>
      <c r="M2871" t="s">
        <v>10</v>
      </c>
      <c r="O2871" s="3" t="str">
        <f t="shared" si="959"/>
        <v>E346</v>
      </c>
      <c r="P2871" s="4"/>
      <c r="Q2871" s="245">
        <f t="shared" si="951"/>
        <v>0</v>
      </c>
      <c r="S2871" s="243"/>
      <c r="T2871" s="243"/>
      <c r="V2871" s="243"/>
      <c r="W2871" s="243"/>
      <c r="Y2871" s="243"/>
    </row>
    <row r="2872" spans="1:25" outlineLevel="2" x14ac:dyDescent="0.25">
      <c r="A2872" s="273" t="s">
        <v>754</v>
      </c>
      <c r="B2872" s="3" t="str">
        <f t="shared" si="956"/>
        <v>E3461 PRD Sta MainTools, Whitehorn -12</v>
      </c>
      <c r="C2872" s="3" t="s">
        <v>9</v>
      </c>
      <c r="D2872" s="3"/>
      <c r="E2872" s="256">
        <v>43830</v>
      </c>
      <c r="F2872" s="61">
        <v>342608.47000000003</v>
      </c>
      <c r="G2872" s="300">
        <v>0.1072</v>
      </c>
      <c r="H2872" s="62">
        <v>3022.2000000000003</v>
      </c>
      <c r="I2872" s="276">
        <f t="shared" si="957"/>
        <v>342608.47000000003</v>
      </c>
      <c r="J2872" s="300">
        <v>0.1072</v>
      </c>
      <c r="K2872" s="61">
        <f t="shared" si="958"/>
        <v>3060.6356653333337</v>
      </c>
      <c r="L2872" s="62">
        <f t="shared" si="946"/>
        <v>38.44</v>
      </c>
      <c r="M2872" t="s">
        <v>10</v>
      </c>
      <c r="O2872" s="3" t="str">
        <f t="shared" si="959"/>
        <v>E346</v>
      </c>
      <c r="P2872" s="4"/>
      <c r="Q2872" s="245">
        <f t="shared" si="951"/>
        <v>0</v>
      </c>
      <c r="S2872" s="243"/>
      <c r="T2872" s="243"/>
      <c r="V2872" s="243"/>
      <c r="W2872" s="243"/>
      <c r="Y2872" s="243"/>
    </row>
    <row r="2873" spans="1:25" outlineLevel="2" x14ac:dyDescent="0.25">
      <c r="A2873" s="273" t="s">
        <v>754</v>
      </c>
      <c r="B2873" s="3" t="str">
        <f t="shared" si="956"/>
        <v>E3461 PRD Sta MainTools, Whitehorn -1</v>
      </c>
      <c r="C2873" s="3" t="s">
        <v>9</v>
      </c>
      <c r="D2873" s="3"/>
      <c r="E2873" s="256">
        <v>43861</v>
      </c>
      <c r="F2873" s="61">
        <v>342608.47000000003</v>
      </c>
      <c r="G2873" s="300">
        <v>0.1072</v>
      </c>
      <c r="H2873" s="62">
        <v>3060.64</v>
      </c>
      <c r="I2873" s="276">
        <f t="shared" si="957"/>
        <v>342608.47000000003</v>
      </c>
      <c r="J2873" s="300">
        <v>0.1072</v>
      </c>
      <c r="K2873" s="61">
        <f t="shared" si="958"/>
        <v>3060.6356653333337</v>
      </c>
      <c r="L2873" s="62">
        <f t="shared" si="946"/>
        <v>0</v>
      </c>
      <c r="M2873" t="s">
        <v>10</v>
      </c>
      <c r="O2873" s="3" t="str">
        <f t="shared" si="959"/>
        <v>E346</v>
      </c>
      <c r="P2873" s="4"/>
      <c r="Q2873" s="245">
        <f t="shared" si="951"/>
        <v>0</v>
      </c>
      <c r="S2873" s="243"/>
      <c r="T2873" s="243"/>
      <c r="V2873" s="243"/>
      <c r="W2873" s="243"/>
      <c r="Y2873" s="243"/>
    </row>
    <row r="2874" spans="1:25" outlineLevel="2" x14ac:dyDescent="0.25">
      <c r="A2874" s="273" t="s">
        <v>754</v>
      </c>
      <c r="B2874" s="3" t="str">
        <f t="shared" si="956"/>
        <v>E3461 PRD Sta MainTools, Whitehorn -2</v>
      </c>
      <c r="C2874" s="3" t="s">
        <v>9</v>
      </c>
      <c r="D2874" s="3"/>
      <c r="E2874" s="256">
        <v>43889</v>
      </c>
      <c r="F2874" s="61">
        <v>342608.47000000003</v>
      </c>
      <c r="G2874" s="300">
        <v>0.1072</v>
      </c>
      <c r="H2874" s="62">
        <v>3060.64</v>
      </c>
      <c r="I2874" s="276">
        <f t="shared" si="957"/>
        <v>342608.47000000003</v>
      </c>
      <c r="J2874" s="300">
        <v>0.1072</v>
      </c>
      <c r="K2874" s="61">
        <f t="shared" si="958"/>
        <v>3060.6356653333337</v>
      </c>
      <c r="L2874" s="62">
        <f t="shared" si="946"/>
        <v>0</v>
      </c>
      <c r="M2874" t="s">
        <v>10</v>
      </c>
      <c r="O2874" s="3" t="str">
        <f t="shared" si="959"/>
        <v>E346</v>
      </c>
      <c r="P2874" s="4"/>
      <c r="Q2874" s="245">
        <f t="shared" si="951"/>
        <v>0</v>
      </c>
      <c r="S2874" s="243"/>
      <c r="T2874" s="243"/>
      <c r="V2874" s="243"/>
      <c r="W2874" s="243"/>
      <c r="Y2874" s="243"/>
    </row>
    <row r="2875" spans="1:25" outlineLevel="2" x14ac:dyDescent="0.25">
      <c r="A2875" s="273" t="s">
        <v>754</v>
      </c>
      <c r="B2875" s="3" t="str">
        <f t="shared" si="956"/>
        <v>E3461 PRD Sta MainTools, Whitehorn -3</v>
      </c>
      <c r="C2875" s="3" t="s">
        <v>9</v>
      </c>
      <c r="D2875" s="3"/>
      <c r="E2875" s="256">
        <v>43921</v>
      </c>
      <c r="F2875" s="61">
        <v>342608.47000000003</v>
      </c>
      <c r="G2875" s="300">
        <v>0.1072</v>
      </c>
      <c r="H2875" s="62">
        <v>3060.64</v>
      </c>
      <c r="I2875" s="276">
        <f t="shared" si="957"/>
        <v>342608.47000000003</v>
      </c>
      <c r="J2875" s="300">
        <v>0.1072</v>
      </c>
      <c r="K2875" s="61">
        <f t="shared" si="958"/>
        <v>3060.6356653333337</v>
      </c>
      <c r="L2875" s="62">
        <f t="shared" si="946"/>
        <v>0</v>
      </c>
      <c r="M2875" t="s">
        <v>10</v>
      </c>
      <c r="O2875" s="3" t="str">
        <f t="shared" si="959"/>
        <v>E346</v>
      </c>
      <c r="P2875" s="4"/>
      <c r="Q2875" s="245">
        <f t="shared" si="951"/>
        <v>0</v>
      </c>
      <c r="S2875" s="243"/>
      <c r="T2875" s="243"/>
      <c r="V2875" s="243"/>
      <c r="W2875" s="243"/>
      <c r="Y2875" s="243"/>
    </row>
    <row r="2876" spans="1:25" outlineLevel="2" x14ac:dyDescent="0.25">
      <c r="A2876" s="273" t="s">
        <v>754</v>
      </c>
      <c r="B2876" s="3" t="str">
        <f t="shared" si="956"/>
        <v>E3461 PRD Sta MainTools, Whitehorn -4</v>
      </c>
      <c r="C2876" s="3" t="s">
        <v>9</v>
      </c>
      <c r="D2876" s="3"/>
      <c r="E2876" s="256">
        <v>43951</v>
      </c>
      <c r="F2876" s="61">
        <v>342608.47000000003</v>
      </c>
      <c r="G2876" s="300">
        <v>0.1072</v>
      </c>
      <c r="H2876" s="62">
        <v>3060.64</v>
      </c>
      <c r="I2876" s="276">
        <f t="shared" si="957"/>
        <v>342608.47000000003</v>
      </c>
      <c r="J2876" s="300">
        <v>0.1072</v>
      </c>
      <c r="K2876" s="61">
        <f t="shared" si="958"/>
        <v>3060.6356653333337</v>
      </c>
      <c r="L2876" s="62">
        <f t="shared" si="946"/>
        <v>0</v>
      </c>
      <c r="M2876" t="s">
        <v>10</v>
      </c>
      <c r="O2876" s="3" t="str">
        <f t="shared" si="959"/>
        <v>E346</v>
      </c>
      <c r="P2876" s="4"/>
      <c r="Q2876" s="245">
        <f t="shared" si="951"/>
        <v>0</v>
      </c>
      <c r="S2876" s="243"/>
      <c r="T2876" s="243"/>
      <c r="V2876" s="243"/>
      <c r="W2876" s="243"/>
      <c r="Y2876" s="243"/>
    </row>
    <row r="2877" spans="1:25" outlineLevel="2" x14ac:dyDescent="0.25">
      <c r="A2877" s="273" t="s">
        <v>754</v>
      </c>
      <c r="B2877" s="3" t="str">
        <f t="shared" si="956"/>
        <v>E3461 PRD Sta MainTools, Whitehorn -5</v>
      </c>
      <c r="C2877" s="3" t="s">
        <v>9</v>
      </c>
      <c r="D2877" s="3"/>
      <c r="E2877" s="256">
        <v>43982</v>
      </c>
      <c r="F2877" s="61">
        <v>342608.47000000003</v>
      </c>
      <c r="G2877" s="300">
        <v>0.1072</v>
      </c>
      <c r="H2877" s="62">
        <v>3060.64</v>
      </c>
      <c r="I2877" s="276">
        <f t="shared" si="957"/>
        <v>342608.47000000003</v>
      </c>
      <c r="J2877" s="300">
        <v>0.1072</v>
      </c>
      <c r="K2877" s="61">
        <f t="shared" si="958"/>
        <v>3060.6356653333337</v>
      </c>
      <c r="L2877" s="62">
        <f t="shared" si="946"/>
        <v>0</v>
      </c>
      <c r="M2877" t="s">
        <v>10</v>
      </c>
      <c r="O2877" s="3" t="str">
        <f t="shared" si="959"/>
        <v>E346</v>
      </c>
      <c r="P2877" s="4"/>
      <c r="Q2877" s="245">
        <f t="shared" si="951"/>
        <v>0</v>
      </c>
      <c r="S2877" s="243"/>
      <c r="T2877" s="243"/>
      <c r="V2877" s="243"/>
      <c r="W2877" s="243"/>
      <c r="Y2877" s="243"/>
    </row>
    <row r="2878" spans="1:25" outlineLevel="2" x14ac:dyDescent="0.25">
      <c r="A2878" s="273" t="s">
        <v>754</v>
      </c>
      <c r="B2878" s="3" t="str">
        <f t="shared" si="956"/>
        <v>E3461 PRD Sta MainTools, Whitehorn -6</v>
      </c>
      <c r="C2878" s="3" t="s">
        <v>9</v>
      </c>
      <c r="D2878" s="3"/>
      <c r="E2878" s="256">
        <v>44012</v>
      </c>
      <c r="F2878" s="61">
        <v>342608.47000000003</v>
      </c>
      <c r="G2878" s="300">
        <v>0.1072</v>
      </c>
      <c r="H2878" s="62">
        <v>3060.64</v>
      </c>
      <c r="I2878" s="276">
        <f t="shared" si="957"/>
        <v>342608.47000000003</v>
      </c>
      <c r="J2878" s="300">
        <v>0.1072</v>
      </c>
      <c r="K2878" s="61">
        <f t="shared" si="958"/>
        <v>3060.6356653333337</v>
      </c>
      <c r="L2878" s="62">
        <f t="shared" si="946"/>
        <v>0</v>
      </c>
      <c r="M2878" t="s">
        <v>10</v>
      </c>
      <c r="O2878" s="3" t="str">
        <f t="shared" si="959"/>
        <v>E346</v>
      </c>
      <c r="P2878" s="4"/>
      <c r="Q2878" s="245">
        <f t="shared" si="951"/>
        <v>342608.47000000003</v>
      </c>
      <c r="S2878" s="243">
        <f>AVERAGE(F2867:F2878)-F2878</f>
        <v>-7543.9166666666279</v>
      </c>
      <c r="T2878" s="243">
        <f>AVERAGE(I2867:I2878)-I2878</f>
        <v>0</v>
      </c>
      <c r="V2878" s="243"/>
      <c r="W2878" s="243"/>
      <c r="Y2878" s="243"/>
    </row>
    <row r="2879" spans="1:25" ht="15.75" outlineLevel="1" thickBot="1" x14ac:dyDescent="0.3">
      <c r="A2879" s="5" t="s">
        <v>437</v>
      </c>
      <c r="C2879" s="14" t="s">
        <v>264</v>
      </c>
      <c r="E2879" s="255" t="s">
        <v>5</v>
      </c>
      <c r="F2879" s="8"/>
      <c r="G2879" s="299"/>
      <c r="H2879" s="264">
        <f>SUBTOTAL(9,H2867:H2878)</f>
        <v>35827.479999999996</v>
      </c>
      <c r="I2879" s="275"/>
      <c r="J2879" s="299"/>
      <c r="K2879" s="25">
        <f>SUBTOTAL(9,K2867:K2878)</f>
        <v>36727.627984000013</v>
      </c>
      <c r="L2879" s="264">
        <f>SUBTOTAL(9,L2867:L2878)</f>
        <v>900.2</v>
      </c>
      <c r="O2879" s="3" t="str">
        <f>LEFT(A2879,5)</f>
        <v>E3461</v>
      </c>
      <c r="P2879" s="4">
        <f>-L2879</f>
        <v>-900.2</v>
      </c>
      <c r="Q2879" s="245">
        <f t="shared" si="951"/>
        <v>0</v>
      </c>
      <c r="S2879" s="243"/>
    </row>
    <row r="2880" spans="1:25" ht="15.75" outlineLevel="2" thickTop="1" x14ac:dyDescent="0.25">
      <c r="A2880" s="3" t="s">
        <v>438</v>
      </c>
      <c r="B2880" s="3" t="str">
        <f t="shared" ref="B2880:B2891" si="960">CONCATENATE(A2880,"-",MONTH(E2880))</f>
        <v>E3461 PRD Sta MainTools,Crystal Mtn-7</v>
      </c>
      <c r="C2880" s="3" t="s">
        <v>9</v>
      </c>
      <c r="D2880" s="3"/>
      <c r="E2880" s="256">
        <v>43676</v>
      </c>
      <c r="F2880" s="61">
        <v>10249.280000000001</v>
      </c>
      <c r="G2880" s="300">
        <v>0.1991</v>
      </c>
      <c r="H2880" s="62">
        <v>170.05</v>
      </c>
      <c r="I2880" s="276">
        <f t="shared" ref="I2880:I2891" si="961">VLOOKUP(CONCATENATE(A2880,"-6"),$B$8:$F$2996,5,FALSE)</f>
        <v>10249.280000000001</v>
      </c>
      <c r="J2880" s="300">
        <v>0.1991</v>
      </c>
      <c r="K2880" s="59">
        <f t="shared" ref="K2880:K2891" si="962">I2880*J2880/12</f>
        <v>170.05263733333334</v>
      </c>
      <c r="L2880" s="62">
        <f t="shared" si="946"/>
        <v>0</v>
      </c>
      <c r="M2880" t="s">
        <v>10</v>
      </c>
      <c r="O2880" s="3" t="str">
        <f t="shared" ref="O2880:O2891" si="963">LEFT(A2880,4)</f>
        <v>E346</v>
      </c>
      <c r="P2880" s="4"/>
      <c r="Q2880" s="245">
        <f t="shared" si="951"/>
        <v>0</v>
      </c>
      <c r="S2880" s="243"/>
      <c r="T2880" s="243"/>
      <c r="V2880" s="243"/>
      <c r="W2880" s="243"/>
      <c r="Y2880" s="243"/>
    </row>
    <row r="2881" spans="1:25" outlineLevel="2" x14ac:dyDescent="0.25">
      <c r="A2881" s="3" t="s">
        <v>438</v>
      </c>
      <c r="B2881" s="3" t="str">
        <f t="shared" si="960"/>
        <v>E3461 PRD Sta MainTools,Crystal Mtn-8</v>
      </c>
      <c r="C2881" s="3" t="s">
        <v>9</v>
      </c>
      <c r="D2881" s="3"/>
      <c r="E2881" s="256">
        <v>43708</v>
      </c>
      <c r="F2881" s="61">
        <v>10249.280000000001</v>
      </c>
      <c r="G2881" s="300">
        <v>0.1991</v>
      </c>
      <c r="H2881" s="62">
        <v>170.05</v>
      </c>
      <c r="I2881" s="276">
        <f t="shared" si="961"/>
        <v>10249.280000000001</v>
      </c>
      <c r="J2881" s="300">
        <v>0.1991</v>
      </c>
      <c r="K2881" s="61">
        <f t="shared" si="962"/>
        <v>170.05263733333334</v>
      </c>
      <c r="L2881" s="62">
        <f t="shared" si="946"/>
        <v>0</v>
      </c>
      <c r="M2881" t="s">
        <v>10</v>
      </c>
      <c r="O2881" s="3" t="str">
        <f t="shared" si="963"/>
        <v>E346</v>
      </c>
      <c r="P2881" s="4"/>
      <c r="Q2881" s="245">
        <f t="shared" si="951"/>
        <v>0</v>
      </c>
      <c r="S2881" s="243"/>
      <c r="T2881" s="243"/>
      <c r="V2881" s="243"/>
      <c r="W2881" s="243"/>
      <c r="Y2881" s="243"/>
    </row>
    <row r="2882" spans="1:25" outlineLevel="2" x14ac:dyDescent="0.25">
      <c r="A2882" s="3" t="s">
        <v>438</v>
      </c>
      <c r="B2882" s="3" t="str">
        <f t="shared" si="960"/>
        <v>E3461 PRD Sta MainTools,Crystal Mtn-9</v>
      </c>
      <c r="C2882" s="3" t="s">
        <v>9</v>
      </c>
      <c r="D2882" s="3"/>
      <c r="E2882" s="256">
        <v>43738</v>
      </c>
      <c r="F2882" s="61">
        <v>10249.280000000001</v>
      </c>
      <c r="G2882" s="300">
        <v>0.1991</v>
      </c>
      <c r="H2882" s="62">
        <v>170.05</v>
      </c>
      <c r="I2882" s="276">
        <f t="shared" si="961"/>
        <v>10249.280000000001</v>
      </c>
      <c r="J2882" s="300">
        <v>0.1991</v>
      </c>
      <c r="K2882" s="61">
        <f t="shared" si="962"/>
        <v>170.05263733333334</v>
      </c>
      <c r="L2882" s="62">
        <f t="shared" si="946"/>
        <v>0</v>
      </c>
      <c r="M2882" t="s">
        <v>10</v>
      </c>
      <c r="O2882" s="3" t="str">
        <f t="shared" si="963"/>
        <v>E346</v>
      </c>
      <c r="P2882" s="4"/>
      <c r="Q2882" s="245">
        <f t="shared" si="951"/>
        <v>0</v>
      </c>
      <c r="S2882" s="243"/>
      <c r="T2882" s="243"/>
      <c r="V2882" s="243"/>
      <c r="W2882" s="243"/>
      <c r="Y2882" s="243"/>
    </row>
    <row r="2883" spans="1:25" outlineLevel="2" x14ac:dyDescent="0.25">
      <c r="A2883" s="3" t="s">
        <v>438</v>
      </c>
      <c r="B2883" s="3" t="str">
        <f t="shared" si="960"/>
        <v>E3461 PRD Sta MainTools,Crystal Mtn-10</v>
      </c>
      <c r="C2883" s="3" t="s">
        <v>9</v>
      </c>
      <c r="D2883" s="3"/>
      <c r="E2883" s="256">
        <v>43769</v>
      </c>
      <c r="F2883" s="61">
        <v>10249.280000000001</v>
      </c>
      <c r="G2883" s="300">
        <v>0.1991</v>
      </c>
      <c r="H2883" s="62">
        <v>170.05</v>
      </c>
      <c r="I2883" s="276">
        <f t="shared" si="961"/>
        <v>10249.280000000001</v>
      </c>
      <c r="J2883" s="300">
        <v>0.1991</v>
      </c>
      <c r="K2883" s="61">
        <f t="shared" si="962"/>
        <v>170.05263733333334</v>
      </c>
      <c r="L2883" s="62">
        <f t="shared" si="946"/>
        <v>0</v>
      </c>
      <c r="M2883" t="s">
        <v>10</v>
      </c>
      <c r="O2883" s="3" t="str">
        <f t="shared" si="963"/>
        <v>E346</v>
      </c>
      <c r="P2883" s="4"/>
      <c r="Q2883" s="245">
        <f t="shared" si="951"/>
        <v>0</v>
      </c>
      <c r="S2883" s="243"/>
      <c r="T2883" s="243"/>
      <c r="V2883" s="243"/>
      <c r="W2883" s="243"/>
      <c r="Y2883" s="243"/>
    </row>
    <row r="2884" spans="1:25" outlineLevel="2" x14ac:dyDescent="0.25">
      <c r="A2884" s="3" t="s">
        <v>438</v>
      </c>
      <c r="B2884" s="3" t="str">
        <f t="shared" si="960"/>
        <v>E3461 PRD Sta MainTools,Crystal Mtn-11</v>
      </c>
      <c r="C2884" s="3" t="s">
        <v>9</v>
      </c>
      <c r="D2884" s="3"/>
      <c r="E2884" s="256">
        <v>43799</v>
      </c>
      <c r="F2884" s="61">
        <v>10249.280000000001</v>
      </c>
      <c r="G2884" s="300">
        <v>0.1991</v>
      </c>
      <c r="H2884" s="62">
        <v>170.05</v>
      </c>
      <c r="I2884" s="276">
        <f t="shared" si="961"/>
        <v>10249.280000000001</v>
      </c>
      <c r="J2884" s="300">
        <v>0.1991</v>
      </c>
      <c r="K2884" s="61">
        <f t="shared" si="962"/>
        <v>170.05263733333334</v>
      </c>
      <c r="L2884" s="62">
        <f t="shared" si="946"/>
        <v>0</v>
      </c>
      <c r="M2884" t="s">
        <v>10</v>
      </c>
      <c r="O2884" s="3" t="str">
        <f t="shared" si="963"/>
        <v>E346</v>
      </c>
      <c r="P2884" s="4"/>
      <c r="Q2884" s="245">
        <f t="shared" si="951"/>
        <v>0</v>
      </c>
      <c r="S2884" s="243"/>
      <c r="T2884" s="243"/>
      <c r="V2884" s="243"/>
      <c r="W2884" s="243"/>
      <c r="Y2884" s="243"/>
    </row>
    <row r="2885" spans="1:25" outlineLevel="2" x14ac:dyDescent="0.25">
      <c r="A2885" s="3" t="s">
        <v>438</v>
      </c>
      <c r="B2885" s="3" t="str">
        <f t="shared" si="960"/>
        <v>E3461 PRD Sta MainTools,Crystal Mtn-12</v>
      </c>
      <c r="C2885" s="3" t="s">
        <v>9</v>
      </c>
      <c r="D2885" s="3"/>
      <c r="E2885" s="256">
        <v>43830</v>
      </c>
      <c r="F2885" s="61">
        <v>10249.280000000001</v>
      </c>
      <c r="G2885" s="300">
        <v>0.1991</v>
      </c>
      <c r="H2885" s="62">
        <v>170.05</v>
      </c>
      <c r="I2885" s="276">
        <f t="shared" si="961"/>
        <v>10249.280000000001</v>
      </c>
      <c r="J2885" s="300">
        <v>0.1991</v>
      </c>
      <c r="K2885" s="61">
        <f t="shared" si="962"/>
        <v>170.05263733333334</v>
      </c>
      <c r="L2885" s="62">
        <f t="shared" si="946"/>
        <v>0</v>
      </c>
      <c r="M2885" t="s">
        <v>10</v>
      </c>
      <c r="O2885" s="3" t="str">
        <f t="shared" si="963"/>
        <v>E346</v>
      </c>
      <c r="P2885" s="4"/>
      <c r="Q2885" s="245">
        <f t="shared" si="951"/>
        <v>0</v>
      </c>
      <c r="S2885" s="243"/>
      <c r="T2885" s="243"/>
      <c r="V2885" s="243"/>
      <c r="W2885" s="243"/>
      <c r="Y2885" s="243"/>
    </row>
    <row r="2886" spans="1:25" outlineLevel="2" x14ac:dyDescent="0.25">
      <c r="A2886" s="3" t="s">
        <v>438</v>
      </c>
      <c r="B2886" s="3" t="str">
        <f t="shared" si="960"/>
        <v>E3461 PRD Sta MainTools,Crystal Mtn-1</v>
      </c>
      <c r="C2886" s="3" t="s">
        <v>9</v>
      </c>
      <c r="D2886" s="3"/>
      <c r="E2886" s="256">
        <v>43861</v>
      </c>
      <c r="F2886" s="61">
        <v>10249.280000000001</v>
      </c>
      <c r="G2886" s="300">
        <v>0.1991</v>
      </c>
      <c r="H2886" s="62">
        <v>170.05</v>
      </c>
      <c r="I2886" s="276">
        <f t="shared" si="961"/>
        <v>10249.280000000001</v>
      </c>
      <c r="J2886" s="300">
        <v>0.1991</v>
      </c>
      <c r="K2886" s="61">
        <f t="shared" si="962"/>
        <v>170.05263733333334</v>
      </c>
      <c r="L2886" s="62">
        <f t="shared" si="946"/>
        <v>0</v>
      </c>
      <c r="M2886" t="s">
        <v>10</v>
      </c>
      <c r="O2886" s="3" t="str">
        <f t="shared" si="963"/>
        <v>E346</v>
      </c>
      <c r="P2886" s="4"/>
      <c r="Q2886" s="245">
        <f t="shared" si="951"/>
        <v>0</v>
      </c>
      <c r="S2886" s="243"/>
      <c r="T2886" s="243"/>
      <c r="V2886" s="243"/>
      <c r="W2886" s="243"/>
      <c r="Y2886" s="243"/>
    </row>
    <row r="2887" spans="1:25" outlineLevel="2" x14ac:dyDescent="0.25">
      <c r="A2887" s="3" t="s">
        <v>438</v>
      </c>
      <c r="B2887" s="3" t="str">
        <f t="shared" si="960"/>
        <v>E3461 PRD Sta MainTools,Crystal Mtn-2</v>
      </c>
      <c r="C2887" s="3" t="s">
        <v>9</v>
      </c>
      <c r="D2887" s="3"/>
      <c r="E2887" s="256">
        <v>43889</v>
      </c>
      <c r="F2887" s="61">
        <v>10249.280000000001</v>
      </c>
      <c r="G2887" s="300">
        <v>0.1991</v>
      </c>
      <c r="H2887" s="62">
        <v>170.05</v>
      </c>
      <c r="I2887" s="276">
        <f t="shared" si="961"/>
        <v>10249.280000000001</v>
      </c>
      <c r="J2887" s="300">
        <v>0.1991</v>
      </c>
      <c r="K2887" s="61">
        <f t="shared" si="962"/>
        <v>170.05263733333334</v>
      </c>
      <c r="L2887" s="62">
        <f t="shared" si="946"/>
        <v>0</v>
      </c>
      <c r="M2887" t="s">
        <v>10</v>
      </c>
      <c r="O2887" s="3" t="str">
        <f t="shared" si="963"/>
        <v>E346</v>
      </c>
      <c r="P2887" s="4"/>
      <c r="Q2887" s="245">
        <f t="shared" si="951"/>
        <v>0</v>
      </c>
      <c r="S2887" s="243"/>
      <c r="T2887" s="243"/>
      <c r="V2887" s="243"/>
      <c r="W2887" s="243"/>
      <c r="Y2887" s="243"/>
    </row>
    <row r="2888" spans="1:25" outlineLevel="2" x14ac:dyDescent="0.25">
      <c r="A2888" s="3" t="s">
        <v>438</v>
      </c>
      <c r="B2888" s="3" t="str">
        <f t="shared" si="960"/>
        <v>E3461 PRD Sta MainTools,Crystal Mtn-3</v>
      </c>
      <c r="C2888" s="3" t="s">
        <v>9</v>
      </c>
      <c r="D2888" s="3"/>
      <c r="E2888" s="256">
        <v>43921</v>
      </c>
      <c r="F2888" s="61">
        <v>10249.280000000001</v>
      </c>
      <c r="G2888" s="300">
        <v>0.1991</v>
      </c>
      <c r="H2888" s="62">
        <v>170.05</v>
      </c>
      <c r="I2888" s="276">
        <f t="shared" si="961"/>
        <v>10249.280000000001</v>
      </c>
      <c r="J2888" s="300">
        <v>0.1991</v>
      </c>
      <c r="K2888" s="61">
        <f t="shared" si="962"/>
        <v>170.05263733333334</v>
      </c>
      <c r="L2888" s="62">
        <f t="shared" si="946"/>
        <v>0</v>
      </c>
      <c r="M2888" t="s">
        <v>10</v>
      </c>
      <c r="O2888" s="3" t="str">
        <f t="shared" si="963"/>
        <v>E346</v>
      </c>
      <c r="P2888" s="4"/>
      <c r="Q2888" s="245">
        <f t="shared" si="951"/>
        <v>0</v>
      </c>
      <c r="S2888" s="243"/>
      <c r="T2888" s="243"/>
      <c r="V2888" s="243"/>
      <c r="W2888" s="243"/>
      <c r="Y2888" s="243"/>
    </row>
    <row r="2889" spans="1:25" outlineLevel="2" x14ac:dyDescent="0.25">
      <c r="A2889" s="3" t="s">
        <v>438</v>
      </c>
      <c r="B2889" s="3" t="str">
        <f t="shared" si="960"/>
        <v>E3461 PRD Sta MainTools,Crystal Mtn-4</v>
      </c>
      <c r="C2889" s="3" t="s">
        <v>9</v>
      </c>
      <c r="D2889" s="3"/>
      <c r="E2889" s="256">
        <v>43951</v>
      </c>
      <c r="F2889" s="61">
        <v>10249.280000000001</v>
      </c>
      <c r="G2889" s="300">
        <v>0.1991</v>
      </c>
      <c r="H2889" s="62">
        <v>170.05</v>
      </c>
      <c r="I2889" s="276">
        <f t="shared" si="961"/>
        <v>10249.280000000001</v>
      </c>
      <c r="J2889" s="300">
        <v>0.1991</v>
      </c>
      <c r="K2889" s="61">
        <f t="shared" si="962"/>
        <v>170.05263733333334</v>
      </c>
      <c r="L2889" s="62">
        <f t="shared" si="946"/>
        <v>0</v>
      </c>
      <c r="M2889" t="s">
        <v>10</v>
      </c>
      <c r="O2889" s="3" t="str">
        <f t="shared" si="963"/>
        <v>E346</v>
      </c>
      <c r="P2889" s="4"/>
      <c r="Q2889" s="245">
        <f t="shared" si="951"/>
        <v>0</v>
      </c>
      <c r="S2889" s="243"/>
      <c r="T2889" s="243"/>
      <c r="V2889" s="243"/>
      <c r="W2889" s="243"/>
      <c r="Y2889" s="243"/>
    </row>
    <row r="2890" spans="1:25" outlineLevel="2" x14ac:dyDescent="0.25">
      <c r="A2890" s="3" t="s">
        <v>438</v>
      </c>
      <c r="B2890" s="3" t="str">
        <f t="shared" si="960"/>
        <v>E3461 PRD Sta MainTools,Crystal Mtn-5</v>
      </c>
      <c r="C2890" s="3" t="s">
        <v>9</v>
      </c>
      <c r="D2890" s="3"/>
      <c r="E2890" s="256">
        <v>43982</v>
      </c>
      <c r="F2890" s="61">
        <v>10249.280000000001</v>
      </c>
      <c r="G2890" s="300">
        <v>0.1991</v>
      </c>
      <c r="H2890" s="62">
        <v>170.05</v>
      </c>
      <c r="I2890" s="276">
        <f t="shared" si="961"/>
        <v>10249.280000000001</v>
      </c>
      <c r="J2890" s="300">
        <v>0.1991</v>
      </c>
      <c r="K2890" s="61">
        <f t="shared" si="962"/>
        <v>170.05263733333334</v>
      </c>
      <c r="L2890" s="62">
        <f t="shared" si="946"/>
        <v>0</v>
      </c>
      <c r="M2890" t="s">
        <v>10</v>
      </c>
      <c r="O2890" s="3" t="str">
        <f t="shared" si="963"/>
        <v>E346</v>
      </c>
      <c r="P2890" s="4"/>
      <c r="Q2890" s="245">
        <f t="shared" si="951"/>
        <v>0</v>
      </c>
      <c r="S2890" s="243"/>
      <c r="T2890" s="243"/>
      <c r="V2890" s="243"/>
      <c r="W2890" s="243"/>
      <c r="Y2890" s="243"/>
    </row>
    <row r="2891" spans="1:25" outlineLevel="2" x14ac:dyDescent="0.25">
      <c r="A2891" s="3" t="s">
        <v>438</v>
      </c>
      <c r="B2891" s="3" t="str">
        <f t="shared" si="960"/>
        <v>E3461 PRD Sta MainTools,Crystal Mtn-6</v>
      </c>
      <c r="C2891" s="3" t="s">
        <v>9</v>
      </c>
      <c r="D2891" s="3"/>
      <c r="E2891" s="256">
        <v>44012</v>
      </c>
      <c r="F2891" s="61">
        <v>10249.280000000001</v>
      </c>
      <c r="G2891" s="300">
        <v>0.1991</v>
      </c>
      <c r="H2891" s="62">
        <v>170.05</v>
      </c>
      <c r="I2891" s="276">
        <f t="shared" si="961"/>
        <v>10249.280000000001</v>
      </c>
      <c r="J2891" s="300">
        <v>0.1991</v>
      </c>
      <c r="K2891" s="61">
        <f t="shared" si="962"/>
        <v>170.05263733333334</v>
      </c>
      <c r="L2891" s="62">
        <f t="shared" si="946"/>
        <v>0</v>
      </c>
      <c r="M2891" t="s">
        <v>10</v>
      </c>
      <c r="O2891" s="3" t="str">
        <f t="shared" si="963"/>
        <v>E346</v>
      </c>
      <c r="P2891" s="4"/>
      <c r="Q2891" s="245">
        <f t="shared" si="951"/>
        <v>10249.280000000001</v>
      </c>
      <c r="S2891" s="243">
        <f>AVERAGE(F2880:F2891)-F2891</f>
        <v>0</v>
      </c>
      <c r="T2891" s="243">
        <f>AVERAGE(I2880:I2891)-I2891</f>
        <v>0</v>
      </c>
      <c r="V2891" s="243"/>
      <c r="W2891" s="243"/>
      <c r="Y2891" s="243"/>
    </row>
    <row r="2892" spans="1:25" ht="15.75" outlineLevel="1" thickBot="1" x14ac:dyDescent="0.3">
      <c r="A2892" s="5" t="s">
        <v>439</v>
      </c>
      <c r="C2892" s="14" t="s">
        <v>264</v>
      </c>
      <c r="E2892" s="255" t="s">
        <v>5</v>
      </c>
      <c r="F2892" s="8"/>
      <c r="G2892" s="299"/>
      <c r="H2892" s="264">
        <f>SUBTOTAL(9,H2880:H2891)</f>
        <v>2040.5999999999997</v>
      </c>
      <c r="I2892" s="275"/>
      <c r="J2892" s="299"/>
      <c r="K2892" s="25">
        <f>SUBTOTAL(9,K2880:K2891)</f>
        <v>2040.6316479999996</v>
      </c>
      <c r="L2892" s="264">
        <f>SUBTOTAL(9,L2880:L2891)</f>
        <v>0</v>
      </c>
      <c r="O2892" s="3" t="str">
        <f>LEFT(A2892,5)</f>
        <v>E3461</v>
      </c>
      <c r="P2892" s="4">
        <f>-L2892</f>
        <v>0</v>
      </c>
      <c r="Q2892" s="245">
        <f t="shared" si="951"/>
        <v>0</v>
      </c>
      <c r="S2892" s="243"/>
    </row>
    <row r="2893" spans="1:25" ht="15.75" outlineLevel="2" thickTop="1" x14ac:dyDescent="0.25">
      <c r="A2893" s="3" t="s">
        <v>440</v>
      </c>
      <c r="B2893" s="3" t="str">
        <f t="shared" ref="B2893:B2904" si="964">CONCATENATE(A2893,"-",MONTH(E2893))</f>
        <v>E3461 PRD Sta MainTools,Fred1/Epcor-7</v>
      </c>
      <c r="C2893" s="3" t="s">
        <v>9</v>
      </c>
      <c r="D2893" s="3"/>
      <c r="E2893" s="256">
        <v>43676</v>
      </c>
      <c r="F2893" s="61">
        <v>60542.200000000004</v>
      </c>
      <c r="G2893" s="300">
        <v>9.0399999999999994E-2</v>
      </c>
      <c r="H2893" s="62">
        <v>456.08</v>
      </c>
      <c r="I2893" s="276">
        <f t="shared" ref="I2893:I2904" si="965">VLOOKUP(CONCATENATE(A2893,"-6"),$B$8:$F$2996,5,FALSE)</f>
        <v>60542.200000000004</v>
      </c>
      <c r="J2893" s="300">
        <v>9.0399999999999994E-2</v>
      </c>
      <c r="K2893" s="59">
        <f t="shared" ref="K2893:K2904" si="966">I2893*J2893/12</f>
        <v>456.08457333333331</v>
      </c>
      <c r="L2893" s="62">
        <f t="shared" si="946"/>
        <v>0</v>
      </c>
      <c r="M2893" t="s">
        <v>10</v>
      </c>
      <c r="O2893" s="3" t="str">
        <f t="shared" ref="O2893:O2904" si="967">LEFT(A2893,4)</f>
        <v>E346</v>
      </c>
      <c r="P2893" s="4"/>
      <c r="Q2893" s="245">
        <f t="shared" si="951"/>
        <v>0</v>
      </c>
      <c r="S2893" s="243"/>
      <c r="T2893" s="243"/>
      <c r="V2893" s="243"/>
      <c r="W2893" s="243"/>
      <c r="Y2893" s="243"/>
    </row>
    <row r="2894" spans="1:25" outlineLevel="2" x14ac:dyDescent="0.25">
      <c r="A2894" s="3" t="s">
        <v>440</v>
      </c>
      <c r="B2894" s="3" t="str">
        <f t="shared" si="964"/>
        <v>E3461 PRD Sta MainTools,Fred1/Epcor-8</v>
      </c>
      <c r="C2894" s="3" t="s">
        <v>9</v>
      </c>
      <c r="D2894" s="3"/>
      <c r="E2894" s="256">
        <v>43708</v>
      </c>
      <c r="F2894" s="61">
        <v>60542.200000000004</v>
      </c>
      <c r="G2894" s="300">
        <v>9.0399999999999994E-2</v>
      </c>
      <c r="H2894" s="62">
        <v>456.08</v>
      </c>
      <c r="I2894" s="276">
        <f t="shared" si="965"/>
        <v>60542.200000000004</v>
      </c>
      <c r="J2894" s="300">
        <v>9.0399999999999994E-2</v>
      </c>
      <c r="K2894" s="61">
        <f t="shared" si="966"/>
        <v>456.08457333333331</v>
      </c>
      <c r="L2894" s="62">
        <f t="shared" si="946"/>
        <v>0</v>
      </c>
      <c r="M2894" t="s">
        <v>10</v>
      </c>
      <c r="O2894" s="3" t="str">
        <f t="shared" si="967"/>
        <v>E346</v>
      </c>
      <c r="P2894" s="4"/>
      <c r="Q2894" s="245">
        <f t="shared" si="951"/>
        <v>0</v>
      </c>
      <c r="S2894" s="243"/>
      <c r="T2894" s="243"/>
      <c r="V2894" s="243"/>
      <c r="W2894" s="243"/>
      <c r="Y2894" s="243"/>
    </row>
    <row r="2895" spans="1:25" outlineLevel="2" x14ac:dyDescent="0.25">
      <c r="A2895" s="3" t="s">
        <v>440</v>
      </c>
      <c r="B2895" s="3" t="str">
        <f t="shared" si="964"/>
        <v>E3461 PRD Sta MainTools,Fred1/Epcor-9</v>
      </c>
      <c r="C2895" s="3" t="s">
        <v>9</v>
      </c>
      <c r="D2895" s="3"/>
      <c r="E2895" s="256">
        <v>43738</v>
      </c>
      <c r="F2895" s="61">
        <v>60542.200000000004</v>
      </c>
      <c r="G2895" s="300">
        <v>9.0399999999999994E-2</v>
      </c>
      <c r="H2895" s="62">
        <v>456.08</v>
      </c>
      <c r="I2895" s="276">
        <f t="shared" si="965"/>
        <v>60542.200000000004</v>
      </c>
      <c r="J2895" s="300">
        <v>9.0399999999999994E-2</v>
      </c>
      <c r="K2895" s="61">
        <f t="shared" si="966"/>
        <v>456.08457333333331</v>
      </c>
      <c r="L2895" s="62">
        <f t="shared" si="946"/>
        <v>0</v>
      </c>
      <c r="M2895" t="s">
        <v>10</v>
      </c>
      <c r="O2895" s="3" t="str">
        <f t="shared" si="967"/>
        <v>E346</v>
      </c>
      <c r="P2895" s="4"/>
      <c r="Q2895" s="245">
        <f t="shared" si="951"/>
        <v>0</v>
      </c>
      <c r="S2895" s="243"/>
      <c r="T2895" s="243"/>
      <c r="V2895" s="243"/>
      <c r="W2895" s="243"/>
      <c r="Y2895" s="243"/>
    </row>
    <row r="2896" spans="1:25" outlineLevel="2" x14ac:dyDescent="0.25">
      <c r="A2896" s="3" t="s">
        <v>440</v>
      </c>
      <c r="B2896" s="3" t="str">
        <f t="shared" si="964"/>
        <v>E3461 PRD Sta MainTools,Fred1/Epcor-10</v>
      </c>
      <c r="C2896" s="3" t="s">
        <v>9</v>
      </c>
      <c r="D2896" s="3"/>
      <c r="E2896" s="256">
        <v>43769</v>
      </c>
      <c r="F2896" s="61">
        <v>60542.200000000004</v>
      </c>
      <c r="G2896" s="300">
        <v>9.0399999999999994E-2</v>
      </c>
      <c r="H2896" s="62">
        <v>456.08</v>
      </c>
      <c r="I2896" s="276">
        <f t="shared" si="965"/>
        <v>60542.200000000004</v>
      </c>
      <c r="J2896" s="300">
        <v>9.0399999999999994E-2</v>
      </c>
      <c r="K2896" s="61">
        <f t="shared" si="966"/>
        <v>456.08457333333331</v>
      </c>
      <c r="L2896" s="62">
        <f t="shared" si="946"/>
        <v>0</v>
      </c>
      <c r="M2896" t="s">
        <v>10</v>
      </c>
      <c r="O2896" s="3" t="str">
        <f t="shared" si="967"/>
        <v>E346</v>
      </c>
      <c r="P2896" s="4"/>
      <c r="Q2896" s="245">
        <f t="shared" si="951"/>
        <v>0</v>
      </c>
      <c r="S2896" s="243"/>
      <c r="T2896" s="243"/>
      <c r="V2896" s="243"/>
      <c r="W2896" s="243"/>
      <c r="Y2896" s="243"/>
    </row>
    <row r="2897" spans="1:25" outlineLevel="2" x14ac:dyDescent="0.25">
      <c r="A2897" s="3" t="s">
        <v>440</v>
      </c>
      <c r="B2897" s="3" t="str">
        <f t="shared" si="964"/>
        <v>E3461 PRD Sta MainTools,Fred1/Epcor-11</v>
      </c>
      <c r="C2897" s="3" t="s">
        <v>9</v>
      </c>
      <c r="D2897" s="3"/>
      <c r="E2897" s="256">
        <v>43799</v>
      </c>
      <c r="F2897" s="61">
        <v>60542.200000000004</v>
      </c>
      <c r="G2897" s="300">
        <v>9.0399999999999994E-2</v>
      </c>
      <c r="H2897" s="62">
        <v>456.08</v>
      </c>
      <c r="I2897" s="276">
        <f t="shared" si="965"/>
        <v>60542.200000000004</v>
      </c>
      <c r="J2897" s="300">
        <v>9.0399999999999994E-2</v>
      </c>
      <c r="K2897" s="61">
        <f t="shared" si="966"/>
        <v>456.08457333333331</v>
      </c>
      <c r="L2897" s="62">
        <f t="shared" si="946"/>
        <v>0</v>
      </c>
      <c r="M2897" t="s">
        <v>10</v>
      </c>
      <c r="O2897" s="3" t="str">
        <f t="shared" si="967"/>
        <v>E346</v>
      </c>
      <c r="P2897" s="4"/>
      <c r="Q2897" s="245">
        <f t="shared" si="951"/>
        <v>0</v>
      </c>
      <c r="S2897" s="243"/>
      <c r="T2897" s="243"/>
      <c r="V2897" s="243"/>
      <c r="W2897" s="243"/>
      <c r="Y2897" s="243"/>
    </row>
    <row r="2898" spans="1:25" outlineLevel="2" x14ac:dyDescent="0.25">
      <c r="A2898" s="3" t="s">
        <v>440</v>
      </c>
      <c r="B2898" s="3" t="str">
        <f t="shared" si="964"/>
        <v>E3461 PRD Sta MainTools,Fred1/Epcor-12</v>
      </c>
      <c r="C2898" s="3" t="s">
        <v>9</v>
      </c>
      <c r="D2898" s="3"/>
      <c r="E2898" s="256">
        <v>43830</v>
      </c>
      <c r="F2898" s="61">
        <v>60542.200000000004</v>
      </c>
      <c r="G2898" s="300">
        <v>9.0399999999999994E-2</v>
      </c>
      <c r="H2898" s="62">
        <v>456.08</v>
      </c>
      <c r="I2898" s="276">
        <f t="shared" si="965"/>
        <v>60542.200000000004</v>
      </c>
      <c r="J2898" s="300">
        <v>9.0399999999999994E-2</v>
      </c>
      <c r="K2898" s="61">
        <f t="shared" si="966"/>
        <v>456.08457333333331</v>
      </c>
      <c r="L2898" s="62">
        <f t="shared" si="946"/>
        <v>0</v>
      </c>
      <c r="M2898" t="s">
        <v>10</v>
      </c>
      <c r="O2898" s="3" t="str">
        <f t="shared" si="967"/>
        <v>E346</v>
      </c>
      <c r="P2898" s="4"/>
      <c r="Q2898" s="245">
        <f t="shared" si="951"/>
        <v>0</v>
      </c>
      <c r="S2898" s="243"/>
      <c r="T2898" s="243"/>
      <c r="V2898" s="243"/>
      <c r="W2898" s="243"/>
      <c r="Y2898" s="243"/>
    </row>
    <row r="2899" spans="1:25" outlineLevel="2" x14ac:dyDescent="0.25">
      <c r="A2899" s="3" t="s">
        <v>440</v>
      </c>
      <c r="B2899" s="3" t="str">
        <f t="shared" si="964"/>
        <v>E3461 PRD Sta MainTools,Fred1/Epcor-1</v>
      </c>
      <c r="C2899" s="3" t="s">
        <v>9</v>
      </c>
      <c r="D2899" s="3"/>
      <c r="E2899" s="256">
        <v>43861</v>
      </c>
      <c r="F2899" s="61">
        <v>60542.200000000004</v>
      </c>
      <c r="G2899" s="300">
        <v>9.0399999999999994E-2</v>
      </c>
      <c r="H2899" s="62">
        <v>456.08</v>
      </c>
      <c r="I2899" s="276">
        <f t="shared" si="965"/>
        <v>60542.200000000004</v>
      </c>
      <c r="J2899" s="300">
        <v>9.0399999999999994E-2</v>
      </c>
      <c r="K2899" s="61">
        <f t="shared" si="966"/>
        <v>456.08457333333331</v>
      </c>
      <c r="L2899" s="62">
        <f t="shared" si="946"/>
        <v>0</v>
      </c>
      <c r="M2899" t="s">
        <v>10</v>
      </c>
      <c r="O2899" s="3" t="str">
        <f t="shared" si="967"/>
        <v>E346</v>
      </c>
      <c r="P2899" s="4"/>
      <c r="Q2899" s="245">
        <f t="shared" si="951"/>
        <v>0</v>
      </c>
      <c r="S2899" s="243"/>
      <c r="T2899" s="243"/>
      <c r="V2899" s="243"/>
      <c r="W2899" s="243"/>
      <c r="Y2899" s="243"/>
    </row>
    <row r="2900" spans="1:25" outlineLevel="2" x14ac:dyDescent="0.25">
      <c r="A2900" s="3" t="s">
        <v>440</v>
      </c>
      <c r="B2900" s="3" t="str">
        <f t="shared" si="964"/>
        <v>E3461 PRD Sta MainTools,Fred1/Epcor-2</v>
      </c>
      <c r="C2900" s="3" t="s">
        <v>9</v>
      </c>
      <c r="D2900" s="3"/>
      <c r="E2900" s="256">
        <v>43889</v>
      </c>
      <c r="F2900" s="61">
        <v>60542.200000000004</v>
      </c>
      <c r="G2900" s="300">
        <v>9.0399999999999994E-2</v>
      </c>
      <c r="H2900" s="62">
        <v>456.08</v>
      </c>
      <c r="I2900" s="276">
        <f t="shared" si="965"/>
        <v>60542.200000000004</v>
      </c>
      <c r="J2900" s="300">
        <v>9.0399999999999994E-2</v>
      </c>
      <c r="K2900" s="61">
        <f t="shared" si="966"/>
        <v>456.08457333333331</v>
      </c>
      <c r="L2900" s="62">
        <f t="shared" ref="L2900:L2989" si="968">ROUND(K2900-H2900,2)</f>
        <v>0</v>
      </c>
      <c r="M2900" t="s">
        <v>10</v>
      </c>
      <c r="O2900" s="3" t="str">
        <f t="shared" si="967"/>
        <v>E346</v>
      </c>
      <c r="P2900" s="4"/>
      <c r="Q2900" s="245">
        <f t="shared" si="951"/>
        <v>0</v>
      </c>
      <c r="S2900" s="243"/>
      <c r="T2900" s="243"/>
      <c r="V2900" s="243"/>
      <c r="W2900" s="243"/>
      <c r="Y2900" s="243"/>
    </row>
    <row r="2901" spans="1:25" outlineLevel="2" x14ac:dyDescent="0.25">
      <c r="A2901" s="3" t="s">
        <v>440</v>
      </c>
      <c r="B2901" s="3" t="str">
        <f t="shared" si="964"/>
        <v>E3461 PRD Sta MainTools,Fred1/Epcor-3</v>
      </c>
      <c r="C2901" s="3" t="s">
        <v>9</v>
      </c>
      <c r="D2901" s="3"/>
      <c r="E2901" s="256">
        <v>43921</v>
      </c>
      <c r="F2901" s="61">
        <v>60542.200000000004</v>
      </c>
      <c r="G2901" s="300">
        <v>9.0399999999999994E-2</v>
      </c>
      <c r="H2901" s="62">
        <v>456.08</v>
      </c>
      <c r="I2901" s="276">
        <f t="shared" si="965"/>
        <v>60542.200000000004</v>
      </c>
      <c r="J2901" s="300">
        <v>9.0399999999999994E-2</v>
      </c>
      <c r="K2901" s="61">
        <f t="shared" si="966"/>
        <v>456.08457333333331</v>
      </c>
      <c r="L2901" s="62">
        <f t="shared" si="968"/>
        <v>0</v>
      </c>
      <c r="M2901" t="s">
        <v>10</v>
      </c>
      <c r="O2901" s="3" t="str">
        <f t="shared" si="967"/>
        <v>E346</v>
      </c>
      <c r="P2901" s="4"/>
      <c r="Q2901" s="245">
        <f t="shared" si="951"/>
        <v>0</v>
      </c>
      <c r="S2901" s="243"/>
      <c r="T2901" s="243"/>
      <c r="V2901" s="243"/>
      <c r="W2901" s="243"/>
      <c r="Y2901" s="243"/>
    </row>
    <row r="2902" spans="1:25" outlineLevel="2" x14ac:dyDescent="0.25">
      <c r="A2902" s="3" t="s">
        <v>440</v>
      </c>
      <c r="B2902" s="3" t="str">
        <f t="shared" si="964"/>
        <v>E3461 PRD Sta MainTools,Fred1/Epcor-4</v>
      </c>
      <c r="C2902" s="3" t="s">
        <v>9</v>
      </c>
      <c r="D2902" s="3"/>
      <c r="E2902" s="256">
        <v>43951</v>
      </c>
      <c r="F2902" s="61">
        <v>60542.200000000004</v>
      </c>
      <c r="G2902" s="300">
        <v>9.0399999999999994E-2</v>
      </c>
      <c r="H2902" s="62">
        <v>456.08</v>
      </c>
      <c r="I2902" s="276">
        <f t="shared" si="965"/>
        <v>60542.200000000004</v>
      </c>
      <c r="J2902" s="300">
        <v>9.0399999999999994E-2</v>
      </c>
      <c r="K2902" s="61">
        <f t="shared" si="966"/>
        <v>456.08457333333331</v>
      </c>
      <c r="L2902" s="62">
        <f t="shared" si="968"/>
        <v>0</v>
      </c>
      <c r="M2902" t="s">
        <v>10</v>
      </c>
      <c r="O2902" s="3" t="str">
        <f t="shared" si="967"/>
        <v>E346</v>
      </c>
      <c r="P2902" s="4"/>
      <c r="Q2902" s="245">
        <f t="shared" si="951"/>
        <v>0</v>
      </c>
      <c r="S2902" s="243"/>
      <c r="T2902" s="243"/>
      <c r="V2902" s="243"/>
      <c r="W2902" s="243"/>
      <c r="Y2902" s="243"/>
    </row>
    <row r="2903" spans="1:25" outlineLevel="2" x14ac:dyDescent="0.25">
      <c r="A2903" s="3" t="s">
        <v>440</v>
      </c>
      <c r="B2903" s="3" t="str">
        <f t="shared" si="964"/>
        <v>E3461 PRD Sta MainTools,Fred1/Epcor-5</v>
      </c>
      <c r="C2903" s="3" t="s">
        <v>9</v>
      </c>
      <c r="D2903" s="3"/>
      <c r="E2903" s="256">
        <v>43982</v>
      </c>
      <c r="F2903" s="61">
        <v>60542.200000000004</v>
      </c>
      <c r="G2903" s="300">
        <v>9.0399999999999994E-2</v>
      </c>
      <c r="H2903" s="62">
        <v>456.08</v>
      </c>
      <c r="I2903" s="276">
        <f t="shared" si="965"/>
        <v>60542.200000000004</v>
      </c>
      <c r="J2903" s="300">
        <v>9.0399999999999994E-2</v>
      </c>
      <c r="K2903" s="61">
        <f t="shared" si="966"/>
        <v>456.08457333333331</v>
      </c>
      <c r="L2903" s="62">
        <f t="shared" si="968"/>
        <v>0</v>
      </c>
      <c r="M2903" t="s">
        <v>10</v>
      </c>
      <c r="O2903" s="3" t="str">
        <f t="shared" si="967"/>
        <v>E346</v>
      </c>
      <c r="P2903" s="4"/>
      <c r="Q2903" s="245">
        <f t="shared" si="951"/>
        <v>0</v>
      </c>
      <c r="S2903" s="243"/>
      <c r="T2903" s="243"/>
      <c r="V2903" s="243"/>
      <c r="W2903" s="243"/>
      <c r="Y2903" s="243"/>
    </row>
    <row r="2904" spans="1:25" outlineLevel="2" x14ac:dyDescent="0.25">
      <c r="A2904" s="3" t="s">
        <v>440</v>
      </c>
      <c r="B2904" s="3" t="str">
        <f t="shared" si="964"/>
        <v>E3461 PRD Sta MainTools,Fred1/Epcor-6</v>
      </c>
      <c r="C2904" s="3" t="s">
        <v>9</v>
      </c>
      <c r="D2904" s="3"/>
      <c r="E2904" s="256">
        <v>44012</v>
      </c>
      <c r="F2904" s="61">
        <v>60542.200000000004</v>
      </c>
      <c r="G2904" s="300">
        <v>9.0399999999999994E-2</v>
      </c>
      <c r="H2904" s="62">
        <v>456.08</v>
      </c>
      <c r="I2904" s="276">
        <f t="shared" si="965"/>
        <v>60542.200000000004</v>
      </c>
      <c r="J2904" s="300">
        <v>9.0399999999999994E-2</v>
      </c>
      <c r="K2904" s="61">
        <f t="shared" si="966"/>
        <v>456.08457333333331</v>
      </c>
      <c r="L2904" s="62">
        <f t="shared" si="968"/>
        <v>0</v>
      </c>
      <c r="M2904" t="s">
        <v>10</v>
      </c>
      <c r="O2904" s="3" t="str">
        <f t="shared" si="967"/>
        <v>E346</v>
      </c>
      <c r="P2904" s="4"/>
      <c r="Q2904" s="245">
        <f t="shared" si="951"/>
        <v>60542.200000000004</v>
      </c>
      <c r="S2904" s="243">
        <f>AVERAGE(F2893:F2904)-F2904</f>
        <v>0</v>
      </c>
      <c r="T2904" s="243">
        <f>AVERAGE(I2893:I2904)-I2904</f>
        <v>0</v>
      </c>
      <c r="V2904" s="243"/>
      <c r="W2904" s="243"/>
      <c r="Y2904" s="243"/>
    </row>
    <row r="2905" spans="1:25" ht="15.75" outlineLevel="1" thickBot="1" x14ac:dyDescent="0.3">
      <c r="A2905" s="5" t="s">
        <v>441</v>
      </c>
      <c r="C2905" s="14" t="s">
        <v>264</v>
      </c>
      <c r="E2905" s="255" t="s">
        <v>5</v>
      </c>
      <c r="F2905" s="8"/>
      <c r="G2905" s="299"/>
      <c r="H2905" s="264">
        <f>SUBTOTAL(9,H2893:H2904)</f>
        <v>5472.96</v>
      </c>
      <c r="I2905" s="275"/>
      <c r="J2905" s="299"/>
      <c r="K2905" s="25">
        <f>SUBTOTAL(9,K2893:K2904)</f>
        <v>5473.0148800000015</v>
      </c>
      <c r="L2905" s="264">
        <f>SUBTOTAL(9,L2893:L2904)</f>
        <v>0</v>
      </c>
      <c r="O2905" s="3" t="str">
        <f>LEFT(A2905,5)</f>
        <v>E3461</v>
      </c>
      <c r="P2905" s="4">
        <f>-L2905</f>
        <v>0</v>
      </c>
      <c r="Q2905" s="245">
        <f t="shared" si="951"/>
        <v>0</v>
      </c>
      <c r="S2905" s="243"/>
    </row>
    <row r="2906" spans="1:25" ht="15.75" outlineLevel="2" thickTop="1" x14ac:dyDescent="0.25">
      <c r="A2906" s="3" t="s">
        <v>442</v>
      </c>
      <c r="B2906" s="3" t="str">
        <f t="shared" ref="B2906:B2917" si="969">CONCATENATE(A2906,"-",MONTH(E2906))</f>
        <v>E3461 PRD Sta MainTools,Frederickso-7</v>
      </c>
      <c r="C2906" s="3" t="s">
        <v>9</v>
      </c>
      <c r="D2906" s="3"/>
      <c r="E2906" s="256">
        <v>43676</v>
      </c>
      <c r="F2906" s="61">
        <v>363928.42</v>
      </c>
      <c r="G2906" s="300">
        <v>0.12379999999999999</v>
      </c>
      <c r="H2906" s="62">
        <v>3754.53</v>
      </c>
      <c r="I2906" s="276">
        <f t="shared" ref="I2906:I2917" si="970">VLOOKUP(CONCATENATE(A2906,"-6"),$B$8:$F$2996,5,FALSE)</f>
        <v>379695.44</v>
      </c>
      <c r="J2906" s="300">
        <v>0.12379999999999999</v>
      </c>
      <c r="K2906" s="59">
        <f t="shared" ref="K2906:K2917" si="971">I2906*J2906/12</f>
        <v>3917.1912893333333</v>
      </c>
      <c r="L2906" s="62">
        <f t="shared" si="968"/>
        <v>162.66</v>
      </c>
      <c r="M2906" t="s">
        <v>10</v>
      </c>
      <c r="O2906" s="3" t="str">
        <f t="shared" ref="O2906:O2917" si="972">LEFT(A2906,4)</f>
        <v>E346</v>
      </c>
      <c r="P2906" s="4"/>
      <c r="Q2906" s="245">
        <f t="shared" si="951"/>
        <v>0</v>
      </c>
      <c r="S2906" s="243"/>
      <c r="T2906" s="243"/>
      <c r="V2906" s="243"/>
      <c r="W2906" s="243"/>
      <c r="Y2906" s="243"/>
    </row>
    <row r="2907" spans="1:25" outlineLevel="2" x14ac:dyDescent="0.25">
      <c r="A2907" s="3" t="s">
        <v>442</v>
      </c>
      <c r="B2907" s="3" t="str">
        <f t="shared" si="969"/>
        <v>E3461 PRD Sta MainTools,Frederickso-8</v>
      </c>
      <c r="C2907" s="3" t="s">
        <v>9</v>
      </c>
      <c r="D2907" s="3"/>
      <c r="E2907" s="256">
        <v>43708</v>
      </c>
      <c r="F2907" s="61">
        <v>363928.42</v>
      </c>
      <c r="G2907" s="300">
        <v>0.12379999999999999</v>
      </c>
      <c r="H2907" s="62">
        <v>3754.53</v>
      </c>
      <c r="I2907" s="276">
        <f t="shared" si="970"/>
        <v>379695.44</v>
      </c>
      <c r="J2907" s="300">
        <v>0.12379999999999999</v>
      </c>
      <c r="K2907" s="61">
        <f t="shared" si="971"/>
        <v>3917.1912893333333</v>
      </c>
      <c r="L2907" s="62">
        <f t="shared" si="968"/>
        <v>162.66</v>
      </c>
      <c r="M2907" t="s">
        <v>10</v>
      </c>
      <c r="O2907" s="3" t="str">
        <f t="shared" si="972"/>
        <v>E346</v>
      </c>
      <c r="P2907" s="4"/>
      <c r="Q2907" s="245">
        <f t="shared" si="951"/>
        <v>0</v>
      </c>
      <c r="S2907" s="243"/>
      <c r="T2907" s="243"/>
      <c r="V2907" s="243"/>
      <c r="W2907" s="243"/>
      <c r="Y2907" s="243"/>
    </row>
    <row r="2908" spans="1:25" outlineLevel="2" x14ac:dyDescent="0.25">
      <c r="A2908" s="3" t="s">
        <v>442</v>
      </c>
      <c r="B2908" s="3" t="str">
        <f t="shared" si="969"/>
        <v>E3461 PRD Sta MainTools,Frederickso-9</v>
      </c>
      <c r="C2908" s="3" t="s">
        <v>9</v>
      </c>
      <c r="D2908" s="3"/>
      <c r="E2908" s="256">
        <v>43738</v>
      </c>
      <c r="F2908" s="61">
        <v>363928.42</v>
      </c>
      <c r="G2908" s="300">
        <v>0.12379999999999999</v>
      </c>
      <c r="H2908" s="62">
        <v>3754.53</v>
      </c>
      <c r="I2908" s="276">
        <f t="shared" si="970"/>
        <v>379695.44</v>
      </c>
      <c r="J2908" s="300">
        <v>0.12379999999999999</v>
      </c>
      <c r="K2908" s="61">
        <f t="shared" si="971"/>
        <v>3917.1912893333333</v>
      </c>
      <c r="L2908" s="62">
        <f t="shared" si="968"/>
        <v>162.66</v>
      </c>
      <c r="M2908" t="s">
        <v>10</v>
      </c>
      <c r="O2908" s="3" t="str">
        <f t="shared" si="972"/>
        <v>E346</v>
      </c>
      <c r="P2908" s="4"/>
      <c r="Q2908" s="245">
        <f t="shared" si="951"/>
        <v>0</v>
      </c>
      <c r="S2908" s="243"/>
      <c r="T2908" s="243"/>
      <c r="V2908" s="243"/>
      <c r="W2908" s="243"/>
      <c r="Y2908" s="243"/>
    </row>
    <row r="2909" spans="1:25" outlineLevel="2" x14ac:dyDescent="0.25">
      <c r="A2909" s="3" t="s">
        <v>442</v>
      </c>
      <c r="B2909" s="3" t="str">
        <f t="shared" si="969"/>
        <v>E3461 PRD Sta MainTools,Frederickso-10</v>
      </c>
      <c r="C2909" s="3" t="s">
        <v>9</v>
      </c>
      <c r="D2909" s="3"/>
      <c r="E2909" s="256">
        <v>43769</v>
      </c>
      <c r="F2909" s="61">
        <v>363928.42</v>
      </c>
      <c r="G2909" s="300">
        <v>0.12379999999999999</v>
      </c>
      <c r="H2909" s="62">
        <v>3754.53</v>
      </c>
      <c r="I2909" s="276">
        <f t="shared" si="970"/>
        <v>379695.44</v>
      </c>
      <c r="J2909" s="300">
        <v>0.12379999999999999</v>
      </c>
      <c r="K2909" s="61">
        <f t="shared" si="971"/>
        <v>3917.1912893333333</v>
      </c>
      <c r="L2909" s="62">
        <f t="shared" si="968"/>
        <v>162.66</v>
      </c>
      <c r="M2909" t="s">
        <v>10</v>
      </c>
      <c r="O2909" s="3" t="str">
        <f t="shared" si="972"/>
        <v>E346</v>
      </c>
      <c r="P2909" s="4"/>
      <c r="Q2909" s="245">
        <f t="shared" si="951"/>
        <v>0</v>
      </c>
      <c r="S2909" s="243"/>
      <c r="T2909" s="243"/>
      <c r="V2909" s="243"/>
      <c r="W2909" s="243"/>
      <c r="Y2909" s="243"/>
    </row>
    <row r="2910" spans="1:25" outlineLevel="2" x14ac:dyDescent="0.25">
      <c r="A2910" s="3" t="s">
        <v>442</v>
      </c>
      <c r="B2910" s="3" t="str">
        <f t="shared" si="969"/>
        <v>E3461 PRD Sta MainTools,Frederickso-11</v>
      </c>
      <c r="C2910" s="3" t="s">
        <v>9</v>
      </c>
      <c r="D2910" s="3"/>
      <c r="E2910" s="256">
        <v>43799</v>
      </c>
      <c r="F2910" s="61">
        <v>373337.34</v>
      </c>
      <c r="G2910" s="300">
        <v>0.12379999999999999</v>
      </c>
      <c r="H2910" s="62">
        <v>3803.06</v>
      </c>
      <c r="I2910" s="276">
        <f t="shared" si="970"/>
        <v>379695.44</v>
      </c>
      <c r="J2910" s="300">
        <v>0.12379999999999999</v>
      </c>
      <c r="K2910" s="61">
        <f t="shared" si="971"/>
        <v>3917.1912893333333</v>
      </c>
      <c r="L2910" s="62">
        <f t="shared" si="968"/>
        <v>114.13</v>
      </c>
      <c r="M2910" t="s">
        <v>10</v>
      </c>
      <c r="O2910" s="3" t="str">
        <f t="shared" si="972"/>
        <v>E346</v>
      </c>
      <c r="P2910" s="4"/>
      <c r="Q2910" s="245">
        <f t="shared" si="951"/>
        <v>0</v>
      </c>
      <c r="S2910" s="243"/>
      <c r="T2910" s="243"/>
      <c r="V2910" s="243"/>
      <c r="W2910" s="243"/>
      <c r="Y2910" s="243"/>
    </row>
    <row r="2911" spans="1:25" outlineLevel="2" x14ac:dyDescent="0.25">
      <c r="A2911" s="3" t="s">
        <v>442</v>
      </c>
      <c r="B2911" s="3" t="str">
        <f t="shared" si="969"/>
        <v>E3461 PRD Sta MainTools,Frederickso-12</v>
      </c>
      <c r="C2911" s="3" t="s">
        <v>9</v>
      </c>
      <c r="D2911" s="3"/>
      <c r="E2911" s="256">
        <v>43830</v>
      </c>
      <c r="F2911" s="61">
        <v>379695.44</v>
      </c>
      <c r="G2911" s="300">
        <v>0.12379999999999999</v>
      </c>
      <c r="H2911" s="62">
        <v>3884.39</v>
      </c>
      <c r="I2911" s="276">
        <f t="shared" si="970"/>
        <v>379695.44</v>
      </c>
      <c r="J2911" s="300">
        <v>0.12379999999999999</v>
      </c>
      <c r="K2911" s="61">
        <f t="shared" si="971"/>
        <v>3917.1912893333333</v>
      </c>
      <c r="L2911" s="62">
        <f t="shared" si="968"/>
        <v>32.799999999999997</v>
      </c>
      <c r="M2911" t="s">
        <v>10</v>
      </c>
      <c r="O2911" s="3" t="str">
        <f t="shared" si="972"/>
        <v>E346</v>
      </c>
      <c r="P2911" s="4"/>
      <c r="Q2911" s="245">
        <f t="shared" si="951"/>
        <v>0</v>
      </c>
      <c r="S2911" s="243"/>
      <c r="T2911" s="243"/>
      <c r="V2911" s="243"/>
      <c r="W2911" s="243"/>
      <c r="Y2911" s="243"/>
    </row>
    <row r="2912" spans="1:25" outlineLevel="2" x14ac:dyDescent="0.25">
      <c r="A2912" s="3" t="s">
        <v>442</v>
      </c>
      <c r="B2912" s="3" t="str">
        <f t="shared" si="969"/>
        <v>E3461 PRD Sta MainTools,Frederickso-1</v>
      </c>
      <c r="C2912" s="3" t="s">
        <v>9</v>
      </c>
      <c r="D2912" s="3"/>
      <c r="E2912" s="256">
        <v>43861</v>
      </c>
      <c r="F2912" s="61">
        <v>379695.44</v>
      </c>
      <c r="G2912" s="300">
        <v>0.12379999999999999</v>
      </c>
      <c r="H2912" s="62">
        <v>3917.19</v>
      </c>
      <c r="I2912" s="276">
        <f t="shared" si="970"/>
        <v>379695.44</v>
      </c>
      <c r="J2912" s="300">
        <v>0.12379999999999999</v>
      </c>
      <c r="K2912" s="61">
        <f t="shared" si="971"/>
        <v>3917.1912893333333</v>
      </c>
      <c r="L2912" s="62">
        <f t="shared" si="968"/>
        <v>0</v>
      </c>
      <c r="M2912" t="s">
        <v>10</v>
      </c>
      <c r="O2912" s="3" t="str">
        <f t="shared" si="972"/>
        <v>E346</v>
      </c>
      <c r="P2912" s="4"/>
      <c r="Q2912" s="245">
        <f t="shared" ref="Q2912:Q2975" si="973">IF(E2912=DATE(2020,6,30),I2912,0)</f>
        <v>0</v>
      </c>
      <c r="S2912" s="243"/>
      <c r="T2912" s="243"/>
      <c r="V2912" s="243"/>
      <c r="W2912" s="243"/>
      <c r="Y2912" s="243"/>
    </row>
    <row r="2913" spans="1:25" outlineLevel="2" x14ac:dyDescent="0.25">
      <c r="A2913" s="3" t="s">
        <v>442</v>
      </c>
      <c r="B2913" s="3" t="str">
        <f t="shared" si="969"/>
        <v>E3461 PRD Sta MainTools,Frederickso-2</v>
      </c>
      <c r="C2913" s="3" t="s">
        <v>9</v>
      </c>
      <c r="D2913" s="3"/>
      <c r="E2913" s="256">
        <v>43889</v>
      </c>
      <c r="F2913" s="61">
        <v>379695.44</v>
      </c>
      <c r="G2913" s="300">
        <v>0.12379999999999999</v>
      </c>
      <c r="H2913" s="62">
        <v>3917.19</v>
      </c>
      <c r="I2913" s="276">
        <f t="shared" si="970"/>
        <v>379695.44</v>
      </c>
      <c r="J2913" s="300">
        <v>0.12379999999999999</v>
      </c>
      <c r="K2913" s="61">
        <f t="shared" si="971"/>
        <v>3917.1912893333333</v>
      </c>
      <c r="L2913" s="62">
        <f t="shared" si="968"/>
        <v>0</v>
      </c>
      <c r="M2913" t="s">
        <v>10</v>
      </c>
      <c r="O2913" s="3" t="str">
        <f t="shared" si="972"/>
        <v>E346</v>
      </c>
      <c r="P2913" s="4"/>
      <c r="Q2913" s="245">
        <f t="shared" si="973"/>
        <v>0</v>
      </c>
      <c r="S2913" s="243"/>
      <c r="T2913" s="243"/>
      <c r="V2913" s="243"/>
      <c r="W2913" s="243"/>
      <c r="Y2913" s="243"/>
    </row>
    <row r="2914" spans="1:25" outlineLevel="2" x14ac:dyDescent="0.25">
      <c r="A2914" s="3" t="s">
        <v>442</v>
      </c>
      <c r="B2914" s="3" t="str">
        <f t="shared" si="969"/>
        <v>E3461 PRD Sta MainTools,Frederickso-3</v>
      </c>
      <c r="C2914" s="3" t="s">
        <v>9</v>
      </c>
      <c r="D2914" s="3"/>
      <c r="E2914" s="256">
        <v>43921</v>
      </c>
      <c r="F2914" s="61">
        <v>379695.44</v>
      </c>
      <c r="G2914" s="300">
        <v>0.12379999999999999</v>
      </c>
      <c r="H2914" s="62">
        <v>3917.19</v>
      </c>
      <c r="I2914" s="276">
        <f t="shared" si="970"/>
        <v>379695.44</v>
      </c>
      <c r="J2914" s="300">
        <v>0.12379999999999999</v>
      </c>
      <c r="K2914" s="61">
        <f t="shared" si="971"/>
        <v>3917.1912893333333</v>
      </c>
      <c r="L2914" s="62">
        <f t="shared" si="968"/>
        <v>0</v>
      </c>
      <c r="M2914" t="s">
        <v>10</v>
      </c>
      <c r="O2914" s="3" t="str">
        <f t="shared" si="972"/>
        <v>E346</v>
      </c>
      <c r="P2914" s="4"/>
      <c r="Q2914" s="245">
        <f t="shared" si="973"/>
        <v>0</v>
      </c>
      <c r="S2914" s="243"/>
      <c r="T2914" s="243"/>
      <c r="V2914" s="243"/>
      <c r="W2914" s="243"/>
      <c r="Y2914" s="243"/>
    </row>
    <row r="2915" spans="1:25" outlineLevel="2" x14ac:dyDescent="0.25">
      <c r="A2915" s="3" t="s">
        <v>442</v>
      </c>
      <c r="B2915" s="3" t="str">
        <f t="shared" si="969"/>
        <v>E3461 PRD Sta MainTools,Frederickso-4</v>
      </c>
      <c r="C2915" s="3" t="s">
        <v>9</v>
      </c>
      <c r="D2915" s="3"/>
      <c r="E2915" s="256">
        <v>43951</v>
      </c>
      <c r="F2915" s="61">
        <v>379695.44</v>
      </c>
      <c r="G2915" s="300">
        <v>0.12379999999999999</v>
      </c>
      <c r="H2915" s="62">
        <v>3917.19</v>
      </c>
      <c r="I2915" s="276">
        <f t="shared" si="970"/>
        <v>379695.44</v>
      </c>
      <c r="J2915" s="300">
        <v>0.12379999999999999</v>
      </c>
      <c r="K2915" s="61">
        <f t="shared" si="971"/>
        <v>3917.1912893333333</v>
      </c>
      <c r="L2915" s="62">
        <f t="shared" si="968"/>
        <v>0</v>
      </c>
      <c r="M2915" t="s">
        <v>10</v>
      </c>
      <c r="O2915" s="3" t="str">
        <f t="shared" si="972"/>
        <v>E346</v>
      </c>
      <c r="P2915" s="4"/>
      <c r="Q2915" s="245">
        <f t="shared" si="973"/>
        <v>0</v>
      </c>
      <c r="S2915" s="243"/>
      <c r="T2915" s="243"/>
      <c r="V2915" s="243"/>
      <c r="W2915" s="243"/>
      <c r="Y2915" s="243"/>
    </row>
    <row r="2916" spans="1:25" outlineLevel="2" x14ac:dyDescent="0.25">
      <c r="A2916" s="3" t="s">
        <v>442</v>
      </c>
      <c r="B2916" s="3" t="str">
        <f t="shared" si="969"/>
        <v>E3461 PRD Sta MainTools,Frederickso-5</v>
      </c>
      <c r="C2916" s="3" t="s">
        <v>9</v>
      </c>
      <c r="D2916" s="3"/>
      <c r="E2916" s="256">
        <v>43982</v>
      </c>
      <c r="F2916" s="61">
        <v>379695.44</v>
      </c>
      <c r="G2916" s="300">
        <v>0.12379999999999999</v>
      </c>
      <c r="H2916" s="62">
        <v>3917.19</v>
      </c>
      <c r="I2916" s="276">
        <f t="shared" si="970"/>
        <v>379695.44</v>
      </c>
      <c r="J2916" s="300">
        <v>0.12379999999999999</v>
      </c>
      <c r="K2916" s="61">
        <f t="shared" si="971"/>
        <v>3917.1912893333333</v>
      </c>
      <c r="L2916" s="62">
        <f t="shared" si="968"/>
        <v>0</v>
      </c>
      <c r="M2916" t="s">
        <v>10</v>
      </c>
      <c r="O2916" s="3" t="str">
        <f t="shared" si="972"/>
        <v>E346</v>
      </c>
      <c r="P2916" s="4"/>
      <c r="Q2916" s="245">
        <f t="shared" si="973"/>
        <v>0</v>
      </c>
      <c r="S2916" s="243"/>
      <c r="T2916" s="243"/>
      <c r="V2916" s="243"/>
      <c r="W2916" s="243"/>
      <c r="Y2916" s="243"/>
    </row>
    <row r="2917" spans="1:25" outlineLevel="2" x14ac:dyDescent="0.25">
      <c r="A2917" s="3" t="s">
        <v>442</v>
      </c>
      <c r="B2917" s="3" t="str">
        <f t="shared" si="969"/>
        <v>E3461 PRD Sta MainTools,Frederickso-6</v>
      </c>
      <c r="C2917" s="3" t="s">
        <v>9</v>
      </c>
      <c r="D2917" s="3"/>
      <c r="E2917" s="256">
        <v>44012</v>
      </c>
      <c r="F2917" s="61">
        <v>379695.44</v>
      </c>
      <c r="G2917" s="300">
        <v>0.12379999999999999</v>
      </c>
      <c r="H2917" s="62">
        <v>3917.19</v>
      </c>
      <c r="I2917" s="276">
        <f t="shared" si="970"/>
        <v>379695.44</v>
      </c>
      <c r="J2917" s="300">
        <v>0.12379999999999999</v>
      </c>
      <c r="K2917" s="61">
        <f t="shared" si="971"/>
        <v>3917.1912893333333</v>
      </c>
      <c r="L2917" s="62">
        <f t="shared" si="968"/>
        <v>0</v>
      </c>
      <c r="M2917" t="s">
        <v>10</v>
      </c>
      <c r="O2917" s="3" t="str">
        <f t="shared" si="972"/>
        <v>E346</v>
      </c>
      <c r="P2917" s="4"/>
      <c r="Q2917" s="245">
        <f t="shared" si="973"/>
        <v>379695.44</v>
      </c>
      <c r="S2917" s="243">
        <f>AVERAGE(F2906:F2917)-F2917</f>
        <v>-5785.515000000014</v>
      </c>
      <c r="T2917" s="243">
        <f>AVERAGE(I2906:I2917)-I2917</f>
        <v>0</v>
      </c>
      <c r="V2917" s="243"/>
      <c r="W2917" s="243"/>
      <c r="Y2917" s="243"/>
    </row>
    <row r="2918" spans="1:25" ht="15.75" outlineLevel="1" thickBot="1" x14ac:dyDescent="0.3">
      <c r="A2918" s="5" t="s">
        <v>443</v>
      </c>
      <c r="C2918" s="14" t="s">
        <v>264</v>
      </c>
      <c r="E2918" s="255" t="s">
        <v>5</v>
      </c>
      <c r="F2918" s="8"/>
      <c r="G2918" s="299"/>
      <c r="H2918" s="264">
        <f>SUBTOTAL(9,H2906:H2917)</f>
        <v>46208.710000000006</v>
      </c>
      <c r="I2918" s="275"/>
      <c r="J2918" s="299"/>
      <c r="K2918" s="25">
        <f>SUBTOTAL(9,K2906:K2917)</f>
        <v>47006.295472000005</v>
      </c>
      <c r="L2918" s="264">
        <f>SUBTOTAL(9,L2906:L2917)</f>
        <v>797.56999999999994</v>
      </c>
      <c r="O2918" s="3" t="str">
        <f>LEFT(A2918,5)</f>
        <v>E3461</v>
      </c>
      <c r="P2918" s="4">
        <f>-L2918</f>
        <v>-797.56999999999994</v>
      </c>
      <c r="Q2918" s="245">
        <f t="shared" si="973"/>
        <v>0</v>
      </c>
      <c r="S2918" s="243"/>
    </row>
    <row r="2919" spans="1:25" ht="15.75" outlineLevel="2" thickTop="1" x14ac:dyDescent="0.25">
      <c r="A2919" s="3" t="s">
        <v>444</v>
      </c>
      <c r="B2919" s="3" t="str">
        <f t="shared" ref="B2919:B2930" si="974">CONCATENATE(A2919,"-",MONTH(E2919))</f>
        <v>E34611 PRD Sta Main Tools, Hopkins-7</v>
      </c>
      <c r="C2919" s="3" t="s">
        <v>9</v>
      </c>
      <c r="D2919" s="3"/>
      <c r="E2919" s="256">
        <v>43676</v>
      </c>
      <c r="F2919" s="61">
        <v>333086.14</v>
      </c>
      <c r="G2919" s="300">
        <v>9.8799999999999999E-2</v>
      </c>
      <c r="H2919" s="62">
        <v>2742.41</v>
      </c>
      <c r="I2919" s="276">
        <f t="shared" ref="I2919:I2930" si="975">VLOOKUP(CONCATENATE(A2919,"-6"),$B$8:$F$2996,5,FALSE)</f>
        <v>380226.68</v>
      </c>
      <c r="J2919" s="300">
        <v>9.8799999999999999E-2</v>
      </c>
      <c r="K2919" s="59">
        <f t="shared" ref="K2919:K2930" si="976">I2919*J2919/12</f>
        <v>3130.532998666667</v>
      </c>
      <c r="L2919" s="62">
        <f t="shared" si="968"/>
        <v>388.12</v>
      </c>
      <c r="M2919" t="s">
        <v>10</v>
      </c>
      <c r="O2919" s="3" t="str">
        <f t="shared" ref="O2919:O2930" si="977">LEFT(A2919,4)</f>
        <v>E346</v>
      </c>
      <c r="P2919" s="4"/>
      <c r="Q2919" s="245">
        <f t="shared" si="973"/>
        <v>0</v>
      </c>
      <c r="S2919" s="243"/>
      <c r="T2919" s="243"/>
      <c r="V2919" s="243"/>
      <c r="W2919" s="243"/>
      <c r="Y2919" s="243"/>
    </row>
    <row r="2920" spans="1:25" outlineLevel="2" x14ac:dyDescent="0.25">
      <c r="A2920" s="3" t="s">
        <v>444</v>
      </c>
      <c r="B2920" s="3" t="str">
        <f t="shared" si="974"/>
        <v>E34611 PRD Sta Main Tools, Hopkins-8</v>
      </c>
      <c r="C2920" s="3" t="s">
        <v>9</v>
      </c>
      <c r="D2920" s="3"/>
      <c r="E2920" s="256">
        <v>43708</v>
      </c>
      <c r="F2920" s="61">
        <v>333086.14</v>
      </c>
      <c r="G2920" s="300">
        <v>9.8799999999999999E-2</v>
      </c>
      <c r="H2920" s="62">
        <v>2742.41</v>
      </c>
      <c r="I2920" s="276">
        <f t="shared" si="975"/>
        <v>380226.68</v>
      </c>
      <c r="J2920" s="300">
        <v>9.8799999999999999E-2</v>
      </c>
      <c r="K2920" s="61">
        <f t="shared" si="976"/>
        <v>3130.532998666667</v>
      </c>
      <c r="L2920" s="62">
        <f t="shared" si="968"/>
        <v>388.12</v>
      </c>
      <c r="M2920" t="s">
        <v>10</v>
      </c>
      <c r="O2920" s="3" t="str">
        <f t="shared" si="977"/>
        <v>E346</v>
      </c>
      <c r="P2920" s="4"/>
      <c r="Q2920" s="245">
        <f t="shared" si="973"/>
        <v>0</v>
      </c>
      <c r="S2920" s="243"/>
      <c r="T2920" s="243"/>
      <c r="V2920" s="243"/>
      <c r="W2920" s="243"/>
      <c r="Y2920" s="243"/>
    </row>
    <row r="2921" spans="1:25" outlineLevel="2" x14ac:dyDescent="0.25">
      <c r="A2921" s="3" t="s">
        <v>444</v>
      </c>
      <c r="B2921" s="3" t="str">
        <f t="shared" si="974"/>
        <v>E34611 PRD Sta Main Tools, Hopkins-9</v>
      </c>
      <c r="C2921" s="3" t="s">
        <v>9</v>
      </c>
      <c r="D2921" s="3"/>
      <c r="E2921" s="256">
        <v>43738</v>
      </c>
      <c r="F2921" s="61">
        <v>333086.14</v>
      </c>
      <c r="G2921" s="300">
        <v>9.8799999999999999E-2</v>
      </c>
      <c r="H2921" s="62">
        <v>2742.41</v>
      </c>
      <c r="I2921" s="276">
        <f t="shared" si="975"/>
        <v>380226.68</v>
      </c>
      <c r="J2921" s="300">
        <v>9.8799999999999999E-2</v>
      </c>
      <c r="K2921" s="61">
        <f t="shared" si="976"/>
        <v>3130.532998666667</v>
      </c>
      <c r="L2921" s="62">
        <f t="shared" si="968"/>
        <v>388.12</v>
      </c>
      <c r="M2921" t="s">
        <v>10</v>
      </c>
      <c r="O2921" s="3" t="str">
        <f t="shared" si="977"/>
        <v>E346</v>
      </c>
      <c r="P2921" s="4"/>
      <c r="Q2921" s="245">
        <f t="shared" si="973"/>
        <v>0</v>
      </c>
      <c r="S2921" s="243"/>
      <c r="T2921" s="243"/>
      <c r="V2921" s="243"/>
      <c r="W2921" s="243"/>
      <c r="Y2921" s="243"/>
    </row>
    <row r="2922" spans="1:25" outlineLevel="2" x14ac:dyDescent="0.25">
      <c r="A2922" s="3" t="s">
        <v>444</v>
      </c>
      <c r="B2922" s="3" t="str">
        <f t="shared" si="974"/>
        <v>E34611 PRD Sta Main Tools, Hopkins-10</v>
      </c>
      <c r="C2922" s="3" t="s">
        <v>9</v>
      </c>
      <c r="D2922" s="3"/>
      <c r="E2922" s="256">
        <v>43769</v>
      </c>
      <c r="F2922" s="61">
        <v>333086.14</v>
      </c>
      <c r="G2922" s="300">
        <v>9.8799999999999999E-2</v>
      </c>
      <c r="H2922" s="62">
        <v>2742.41</v>
      </c>
      <c r="I2922" s="276">
        <f t="shared" si="975"/>
        <v>380226.68</v>
      </c>
      <c r="J2922" s="300">
        <v>9.8799999999999999E-2</v>
      </c>
      <c r="K2922" s="61">
        <f t="shared" si="976"/>
        <v>3130.532998666667</v>
      </c>
      <c r="L2922" s="62">
        <f t="shared" si="968"/>
        <v>388.12</v>
      </c>
      <c r="M2922" t="s">
        <v>10</v>
      </c>
      <c r="O2922" s="3" t="str">
        <f t="shared" si="977"/>
        <v>E346</v>
      </c>
      <c r="P2922" s="4"/>
      <c r="Q2922" s="245">
        <f t="shared" si="973"/>
        <v>0</v>
      </c>
      <c r="S2922" s="243"/>
      <c r="T2922" s="243"/>
      <c r="V2922" s="243"/>
      <c r="W2922" s="243"/>
      <c r="Y2922" s="243"/>
    </row>
    <row r="2923" spans="1:25" outlineLevel="2" x14ac:dyDescent="0.25">
      <c r="A2923" s="3" t="s">
        <v>444</v>
      </c>
      <c r="B2923" s="3" t="str">
        <f t="shared" si="974"/>
        <v>E34611 PRD Sta Main Tools, Hopkins-11</v>
      </c>
      <c r="C2923" s="3" t="s">
        <v>9</v>
      </c>
      <c r="D2923" s="3"/>
      <c r="E2923" s="256">
        <v>43799</v>
      </c>
      <c r="F2923" s="61">
        <v>333086.14</v>
      </c>
      <c r="G2923" s="300">
        <v>9.8799999999999999E-2</v>
      </c>
      <c r="H2923" s="62">
        <v>2742.41</v>
      </c>
      <c r="I2923" s="276">
        <f t="shared" si="975"/>
        <v>380226.68</v>
      </c>
      <c r="J2923" s="300">
        <v>9.8799999999999999E-2</v>
      </c>
      <c r="K2923" s="61">
        <f t="shared" si="976"/>
        <v>3130.532998666667</v>
      </c>
      <c r="L2923" s="62">
        <f t="shared" si="968"/>
        <v>388.12</v>
      </c>
      <c r="M2923" t="s">
        <v>10</v>
      </c>
      <c r="O2923" s="3" t="str">
        <f t="shared" si="977"/>
        <v>E346</v>
      </c>
      <c r="P2923" s="4"/>
      <c r="Q2923" s="245">
        <f t="shared" si="973"/>
        <v>0</v>
      </c>
      <c r="S2923" s="243"/>
      <c r="T2923" s="243"/>
      <c r="V2923" s="243"/>
      <c r="W2923" s="243"/>
      <c r="Y2923" s="243"/>
    </row>
    <row r="2924" spans="1:25" outlineLevel="2" x14ac:dyDescent="0.25">
      <c r="A2924" s="3" t="s">
        <v>444</v>
      </c>
      <c r="B2924" s="3" t="str">
        <f t="shared" si="974"/>
        <v>E34611 PRD Sta Main Tools, Hopkins-12</v>
      </c>
      <c r="C2924" s="3" t="s">
        <v>9</v>
      </c>
      <c r="D2924" s="3"/>
      <c r="E2924" s="256">
        <v>43830</v>
      </c>
      <c r="F2924" s="61">
        <v>333086.14</v>
      </c>
      <c r="G2924" s="300">
        <v>9.8799999999999999E-2</v>
      </c>
      <c r="H2924" s="62">
        <v>2742.41</v>
      </c>
      <c r="I2924" s="276">
        <f t="shared" si="975"/>
        <v>380226.68</v>
      </c>
      <c r="J2924" s="300">
        <v>9.8799999999999999E-2</v>
      </c>
      <c r="K2924" s="61">
        <f t="shared" si="976"/>
        <v>3130.532998666667</v>
      </c>
      <c r="L2924" s="62">
        <f t="shared" si="968"/>
        <v>388.12</v>
      </c>
      <c r="M2924" t="s">
        <v>10</v>
      </c>
      <c r="O2924" s="3" t="str">
        <f t="shared" si="977"/>
        <v>E346</v>
      </c>
      <c r="P2924" s="4"/>
      <c r="Q2924" s="245">
        <f t="shared" si="973"/>
        <v>0</v>
      </c>
      <c r="S2924" s="243"/>
      <c r="T2924" s="243"/>
      <c r="V2924" s="243"/>
      <c r="W2924" s="243"/>
      <c r="Y2924" s="243"/>
    </row>
    <row r="2925" spans="1:25" outlineLevel="2" x14ac:dyDescent="0.25">
      <c r="A2925" s="3" t="s">
        <v>444</v>
      </c>
      <c r="B2925" s="3" t="str">
        <f t="shared" si="974"/>
        <v>E34611 PRD Sta Main Tools, Hopkins-1</v>
      </c>
      <c r="C2925" s="3" t="s">
        <v>9</v>
      </c>
      <c r="D2925" s="3"/>
      <c r="E2925" s="256">
        <v>43861</v>
      </c>
      <c r="F2925" s="61">
        <v>333086.14</v>
      </c>
      <c r="G2925" s="300">
        <v>9.8799999999999999E-2</v>
      </c>
      <c r="H2925" s="62">
        <v>2742.41</v>
      </c>
      <c r="I2925" s="276">
        <f t="shared" si="975"/>
        <v>380226.68</v>
      </c>
      <c r="J2925" s="300">
        <v>9.8799999999999999E-2</v>
      </c>
      <c r="K2925" s="61">
        <f t="shared" si="976"/>
        <v>3130.532998666667</v>
      </c>
      <c r="L2925" s="62">
        <f t="shared" si="968"/>
        <v>388.12</v>
      </c>
      <c r="M2925" t="s">
        <v>10</v>
      </c>
      <c r="O2925" s="3" t="str">
        <f t="shared" si="977"/>
        <v>E346</v>
      </c>
      <c r="P2925" s="4"/>
      <c r="Q2925" s="245">
        <f t="shared" si="973"/>
        <v>0</v>
      </c>
      <c r="S2925" s="243"/>
      <c r="T2925" s="243"/>
      <c r="V2925" s="243"/>
      <c r="W2925" s="243"/>
      <c r="Y2925" s="243"/>
    </row>
    <row r="2926" spans="1:25" outlineLevel="2" x14ac:dyDescent="0.25">
      <c r="A2926" s="3" t="s">
        <v>444</v>
      </c>
      <c r="B2926" s="3" t="str">
        <f t="shared" si="974"/>
        <v>E34611 PRD Sta Main Tools, Hopkins-2</v>
      </c>
      <c r="C2926" s="3" t="s">
        <v>9</v>
      </c>
      <c r="D2926" s="3"/>
      <c r="E2926" s="256">
        <v>43889</v>
      </c>
      <c r="F2926" s="61">
        <v>333086.14</v>
      </c>
      <c r="G2926" s="300">
        <v>9.8799999999999999E-2</v>
      </c>
      <c r="H2926" s="62">
        <v>2742.41</v>
      </c>
      <c r="I2926" s="276">
        <f t="shared" si="975"/>
        <v>380226.68</v>
      </c>
      <c r="J2926" s="300">
        <v>9.8799999999999999E-2</v>
      </c>
      <c r="K2926" s="61">
        <f t="shared" si="976"/>
        <v>3130.532998666667</v>
      </c>
      <c r="L2926" s="62">
        <f t="shared" si="968"/>
        <v>388.12</v>
      </c>
      <c r="M2926" t="s">
        <v>10</v>
      </c>
      <c r="O2926" s="3" t="str">
        <f t="shared" si="977"/>
        <v>E346</v>
      </c>
      <c r="P2926" s="4"/>
      <c r="Q2926" s="245">
        <f t="shared" si="973"/>
        <v>0</v>
      </c>
      <c r="S2926" s="243"/>
      <c r="T2926" s="243"/>
      <c r="V2926" s="243"/>
      <c r="W2926" s="243"/>
      <c r="Y2926" s="243"/>
    </row>
    <row r="2927" spans="1:25" outlineLevel="2" x14ac:dyDescent="0.25">
      <c r="A2927" s="3" t="s">
        <v>444</v>
      </c>
      <c r="B2927" s="3" t="str">
        <f t="shared" si="974"/>
        <v>E34611 PRD Sta Main Tools, Hopkins-3</v>
      </c>
      <c r="C2927" s="3" t="s">
        <v>9</v>
      </c>
      <c r="D2927" s="3"/>
      <c r="E2927" s="256">
        <v>43921</v>
      </c>
      <c r="F2927" s="61">
        <v>333086.14</v>
      </c>
      <c r="G2927" s="300">
        <v>9.8799999999999999E-2</v>
      </c>
      <c r="H2927" s="62">
        <v>2742.41</v>
      </c>
      <c r="I2927" s="276">
        <f t="shared" si="975"/>
        <v>380226.68</v>
      </c>
      <c r="J2927" s="300">
        <v>9.8799999999999999E-2</v>
      </c>
      <c r="K2927" s="61">
        <f t="shared" si="976"/>
        <v>3130.532998666667</v>
      </c>
      <c r="L2927" s="62">
        <f t="shared" si="968"/>
        <v>388.12</v>
      </c>
      <c r="M2927" t="s">
        <v>10</v>
      </c>
      <c r="O2927" s="3" t="str">
        <f t="shared" si="977"/>
        <v>E346</v>
      </c>
      <c r="P2927" s="4"/>
      <c r="Q2927" s="245">
        <f t="shared" si="973"/>
        <v>0</v>
      </c>
      <c r="S2927" s="243"/>
      <c r="T2927" s="243"/>
      <c r="V2927" s="243"/>
      <c r="W2927" s="243"/>
      <c r="Y2927" s="243"/>
    </row>
    <row r="2928" spans="1:25" outlineLevel="2" x14ac:dyDescent="0.25">
      <c r="A2928" s="3" t="s">
        <v>444</v>
      </c>
      <c r="B2928" s="3" t="str">
        <f t="shared" si="974"/>
        <v>E34611 PRD Sta Main Tools, Hopkins-4</v>
      </c>
      <c r="C2928" s="3" t="s">
        <v>9</v>
      </c>
      <c r="D2928" s="3"/>
      <c r="E2928" s="256">
        <v>43951</v>
      </c>
      <c r="F2928" s="61">
        <v>333086.14</v>
      </c>
      <c r="G2928" s="300">
        <v>9.8799999999999999E-2</v>
      </c>
      <c r="H2928" s="62">
        <v>2742.41</v>
      </c>
      <c r="I2928" s="276">
        <f t="shared" si="975"/>
        <v>380226.68</v>
      </c>
      <c r="J2928" s="300">
        <v>9.8799999999999999E-2</v>
      </c>
      <c r="K2928" s="61">
        <f t="shared" si="976"/>
        <v>3130.532998666667</v>
      </c>
      <c r="L2928" s="62">
        <f t="shared" si="968"/>
        <v>388.12</v>
      </c>
      <c r="M2928" t="s">
        <v>10</v>
      </c>
      <c r="O2928" s="3" t="str">
        <f t="shared" si="977"/>
        <v>E346</v>
      </c>
      <c r="P2928" s="4"/>
      <c r="Q2928" s="245">
        <f t="shared" si="973"/>
        <v>0</v>
      </c>
      <c r="S2928" s="243"/>
      <c r="T2928" s="243"/>
      <c r="V2928" s="243"/>
      <c r="W2928" s="243"/>
      <c r="Y2928" s="243"/>
    </row>
    <row r="2929" spans="1:25" outlineLevel="2" x14ac:dyDescent="0.25">
      <c r="A2929" s="3" t="s">
        <v>444</v>
      </c>
      <c r="B2929" s="3" t="str">
        <f t="shared" si="974"/>
        <v>E34611 PRD Sta Main Tools, Hopkins-5</v>
      </c>
      <c r="C2929" s="3" t="s">
        <v>9</v>
      </c>
      <c r="D2929" s="3"/>
      <c r="E2929" s="256">
        <v>43982</v>
      </c>
      <c r="F2929" s="61">
        <v>333086.14</v>
      </c>
      <c r="G2929" s="300">
        <v>9.8799999999999999E-2</v>
      </c>
      <c r="H2929" s="62">
        <v>2742.41</v>
      </c>
      <c r="I2929" s="276">
        <f t="shared" si="975"/>
        <v>380226.68</v>
      </c>
      <c r="J2929" s="300">
        <v>9.8799999999999999E-2</v>
      </c>
      <c r="K2929" s="61">
        <f t="shared" si="976"/>
        <v>3130.532998666667</v>
      </c>
      <c r="L2929" s="62">
        <f t="shared" si="968"/>
        <v>388.12</v>
      </c>
      <c r="M2929" t="s">
        <v>10</v>
      </c>
      <c r="O2929" s="3" t="str">
        <f t="shared" si="977"/>
        <v>E346</v>
      </c>
      <c r="P2929" s="4"/>
      <c r="Q2929" s="245">
        <f t="shared" si="973"/>
        <v>0</v>
      </c>
      <c r="S2929" s="243"/>
      <c r="T2929" s="243"/>
      <c r="V2929" s="243"/>
      <c r="W2929" s="243"/>
      <c r="Y2929" s="243"/>
    </row>
    <row r="2930" spans="1:25" outlineLevel="2" x14ac:dyDescent="0.25">
      <c r="A2930" s="3" t="s">
        <v>444</v>
      </c>
      <c r="B2930" s="3" t="str">
        <f t="shared" si="974"/>
        <v>E34611 PRD Sta Main Tools, Hopkins-6</v>
      </c>
      <c r="C2930" s="3" t="s">
        <v>9</v>
      </c>
      <c r="D2930" s="3"/>
      <c r="E2930" s="256">
        <v>44012</v>
      </c>
      <c r="F2930" s="61">
        <v>380226.68</v>
      </c>
      <c r="G2930" s="300">
        <v>9.8799999999999999E-2</v>
      </c>
      <c r="H2930" s="62">
        <v>2936.4700000000003</v>
      </c>
      <c r="I2930" s="276">
        <f t="shared" si="975"/>
        <v>380226.68</v>
      </c>
      <c r="J2930" s="300">
        <v>9.8799999999999999E-2</v>
      </c>
      <c r="K2930" s="61">
        <f t="shared" si="976"/>
        <v>3130.532998666667</v>
      </c>
      <c r="L2930" s="62">
        <f t="shared" si="968"/>
        <v>194.06</v>
      </c>
      <c r="M2930" t="s">
        <v>10</v>
      </c>
      <c r="O2930" s="3" t="str">
        <f t="shared" si="977"/>
        <v>E346</v>
      </c>
      <c r="P2930" s="4"/>
      <c r="Q2930" s="245">
        <f t="shared" si="973"/>
        <v>380226.68</v>
      </c>
      <c r="S2930" s="243">
        <f>AVERAGE(F2919:F2930)-F2930</f>
        <v>-43212.161666666565</v>
      </c>
      <c r="T2930" s="243">
        <f>AVERAGE(I2919:I2930)-I2930</f>
        <v>0</v>
      </c>
      <c r="V2930" s="243"/>
      <c r="W2930" s="243"/>
      <c r="Y2930" s="243"/>
    </row>
    <row r="2931" spans="1:25" ht="15.75" outlineLevel="1" thickBot="1" x14ac:dyDescent="0.3">
      <c r="A2931" s="5" t="s">
        <v>445</v>
      </c>
      <c r="C2931" s="14" t="s">
        <v>264</v>
      </c>
      <c r="E2931" s="255" t="s">
        <v>5</v>
      </c>
      <c r="F2931" s="8"/>
      <c r="G2931" s="299"/>
      <c r="H2931" s="264">
        <f>SUBTOTAL(9,H2919:H2930)</f>
        <v>33102.979999999996</v>
      </c>
      <c r="I2931" s="275"/>
      <c r="J2931" s="299"/>
      <c r="K2931" s="25">
        <f>SUBTOTAL(9,K2919:K2930)</f>
        <v>37566.395984000002</v>
      </c>
      <c r="L2931" s="264">
        <f>SUBTOTAL(9,L2919:L2930)</f>
        <v>4463.38</v>
      </c>
      <c r="O2931" s="3" t="str">
        <f>LEFT(A2931,5)</f>
        <v>E3461</v>
      </c>
      <c r="P2931" s="4">
        <f>-L2931</f>
        <v>-4463.38</v>
      </c>
      <c r="Q2931" s="245">
        <f t="shared" si="973"/>
        <v>0</v>
      </c>
      <c r="S2931" s="243"/>
    </row>
    <row r="2932" spans="1:25" ht="15.75" outlineLevel="2" thickTop="1" x14ac:dyDescent="0.25">
      <c r="A2932" s="3" t="s">
        <v>446</v>
      </c>
      <c r="B2932" s="3" t="str">
        <f t="shared" ref="B2932:B2943" si="978">CONCATENATE(A2932,"-",MONTH(E2932))</f>
        <v>E34611 PRD Sta Main Tools, LSR-7</v>
      </c>
      <c r="C2932" s="3" t="s">
        <v>9</v>
      </c>
      <c r="D2932" s="3"/>
      <c r="E2932" s="256">
        <v>43676</v>
      </c>
      <c r="F2932" s="61">
        <v>130434.55</v>
      </c>
      <c r="G2932" s="300">
        <v>7.17E-2</v>
      </c>
      <c r="H2932" s="62">
        <v>779.35</v>
      </c>
      <c r="I2932" s="276">
        <f t="shared" ref="I2932:I2943" si="979">VLOOKUP(CONCATENATE(A2932,"-6"),$B$8:$F$2996,5,FALSE)</f>
        <v>174368.54</v>
      </c>
      <c r="J2932" s="300">
        <v>7.17E-2</v>
      </c>
      <c r="K2932" s="59">
        <f t="shared" ref="K2932:K2943" si="980">I2932*J2932/12</f>
        <v>1041.8520265</v>
      </c>
      <c r="L2932" s="62">
        <f t="shared" si="968"/>
        <v>262.5</v>
      </c>
      <c r="M2932" t="s">
        <v>10</v>
      </c>
      <c r="O2932" s="3" t="str">
        <f t="shared" ref="O2932:O2943" si="981">LEFT(A2932,4)</f>
        <v>E346</v>
      </c>
      <c r="P2932" s="4"/>
      <c r="Q2932" s="245">
        <f t="shared" si="973"/>
        <v>0</v>
      </c>
      <c r="S2932" s="243"/>
      <c r="T2932" s="243"/>
      <c r="V2932" s="243"/>
      <c r="W2932" s="243"/>
      <c r="Y2932" s="243"/>
    </row>
    <row r="2933" spans="1:25" outlineLevel="2" x14ac:dyDescent="0.25">
      <c r="A2933" s="3" t="s">
        <v>446</v>
      </c>
      <c r="B2933" s="3" t="str">
        <f t="shared" si="978"/>
        <v>E34611 PRD Sta Main Tools, LSR-8</v>
      </c>
      <c r="C2933" s="3" t="s">
        <v>9</v>
      </c>
      <c r="D2933" s="3"/>
      <c r="E2933" s="256">
        <v>43708</v>
      </c>
      <c r="F2933" s="61">
        <v>130434.55</v>
      </c>
      <c r="G2933" s="300">
        <v>7.17E-2</v>
      </c>
      <c r="H2933" s="62">
        <v>779.35</v>
      </c>
      <c r="I2933" s="276">
        <f t="shared" si="979"/>
        <v>174368.54</v>
      </c>
      <c r="J2933" s="300">
        <v>7.17E-2</v>
      </c>
      <c r="K2933" s="61">
        <f t="shared" si="980"/>
        <v>1041.8520265</v>
      </c>
      <c r="L2933" s="62">
        <f t="shared" si="968"/>
        <v>262.5</v>
      </c>
      <c r="M2933" t="s">
        <v>10</v>
      </c>
      <c r="O2933" s="3" t="str">
        <f t="shared" si="981"/>
        <v>E346</v>
      </c>
      <c r="P2933" s="4"/>
      <c r="Q2933" s="245">
        <f t="shared" si="973"/>
        <v>0</v>
      </c>
      <c r="S2933" s="243"/>
      <c r="T2933" s="243"/>
      <c r="V2933" s="243"/>
      <c r="W2933" s="243"/>
      <c r="Y2933" s="243"/>
    </row>
    <row r="2934" spans="1:25" outlineLevel="2" x14ac:dyDescent="0.25">
      <c r="A2934" s="3" t="s">
        <v>446</v>
      </c>
      <c r="B2934" s="3" t="str">
        <f t="shared" si="978"/>
        <v>E34611 PRD Sta Main Tools, LSR-9</v>
      </c>
      <c r="C2934" s="3" t="s">
        <v>9</v>
      </c>
      <c r="D2934" s="3"/>
      <c r="E2934" s="256">
        <v>43738</v>
      </c>
      <c r="F2934" s="61">
        <v>130434.55</v>
      </c>
      <c r="G2934" s="300">
        <v>7.17E-2</v>
      </c>
      <c r="H2934" s="62">
        <v>779.35</v>
      </c>
      <c r="I2934" s="276">
        <f t="shared" si="979"/>
        <v>174368.54</v>
      </c>
      <c r="J2934" s="300">
        <v>7.17E-2</v>
      </c>
      <c r="K2934" s="61">
        <f t="shared" si="980"/>
        <v>1041.8520265</v>
      </c>
      <c r="L2934" s="62">
        <f t="shared" si="968"/>
        <v>262.5</v>
      </c>
      <c r="M2934" t="s">
        <v>10</v>
      </c>
      <c r="O2934" s="3" t="str">
        <f t="shared" si="981"/>
        <v>E346</v>
      </c>
      <c r="P2934" s="4"/>
      <c r="Q2934" s="245">
        <f t="shared" si="973"/>
        <v>0</v>
      </c>
      <c r="S2934" s="243"/>
      <c r="T2934" s="243"/>
      <c r="V2934" s="243"/>
      <c r="W2934" s="243"/>
      <c r="Y2934" s="243"/>
    </row>
    <row r="2935" spans="1:25" outlineLevel="2" x14ac:dyDescent="0.25">
      <c r="A2935" s="3" t="s">
        <v>446</v>
      </c>
      <c r="B2935" s="3" t="str">
        <f t="shared" si="978"/>
        <v>E34611 PRD Sta Main Tools, LSR-10</v>
      </c>
      <c r="C2935" s="3" t="s">
        <v>9</v>
      </c>
      <c r="D2935" s="3"/>
      <c r="E2935" s="256">
        <v>43769</v>
      </c>
      <c r="F2935" s="61">
        <v>130434.55</v>
      </c>
      <c r="G2935" s="300">
        <v>7.17E-2</v>
      </c>
      <c r="H2935" s="62">
        <v>779.35</v>
      </c>
      <c r="I2935" s="276">
        <f t="shared" si="979"/>
        <v>174368.54</v>
      </c>
      <c r="J2935" s="300">
        <v>7.17E-2</v>
      </c>
      <c r="K2935" s="61">
        <f t="shared" si="980"/>
        <v>1041.8520265</v>
      </c>
      <c r="L2935" s="62">
        <f t="shared" si="968"/>
        <v>262.5</v>
      </c>
      <c r="M2935" t="s">
        <v>10</v>
      </c>
      <c r="O2935" s="3" t="str">
        <f t="shared" si="981"/>
        <v>E346</v>
      </c>
      <c r="P2935" s="4"/>
      <c r="Q2935" s="245">
        <f t="shared" si="973"/>
        <v>0</v>
      </c>
      <c r="S2935" s="243"/>
      <c r="T2935" s="243"/>
      <c r="V2935" s="243"/>
      <c r="W2935" s="243"/>
      <c r="Y2935" s="243"/>
    </row>
    <row r="2936" spans="1:25" outlineLevel="2" x14ac:dyDescent="0.25">
      <c r="A2936" s="3" t="s">
        <v>446</v>
      </c>
      <c r="B2936" s="3" t="str">
        <f t="shared" si="978"/>
        <v>E34611 PRD Sta Main Tools, LSR-11</v>
      </c>
      <c r="C2936" s="3" t="s">
        <v>9</v>
      </c>
      <c r="D2936" s="3"/>
      <c r="E2936" s="256">
        <v>43799</v>
      </c>
      <c r="F2936" s="61">
        <v>130434.55</v>
      </c>
      <c r="G2936" s="300">
        <v>7.17E-2</v>
      </c>
      <c r="H2936" s="62">
        <v>779.35</v>
      </c>
      <c r="I2936" s="276">
        <f t="shared" si="979"/>
        <v>174368.54</v>
      </c>
      <c r="J2936" s="300">
        <v>7.17E-2</v>
      </c>
      <c r="K2936" s="61">
        <f t="shared" si="980"/>
        <v>1041.8520265</v>
      </c>
      <c r="L2936" s="62">
        <f t="shared" si="968"/>
        <v>262.5</v>
      </c>
      <c r="M2936" t="s">
        <v>10</v>
      </c>
      <c r="O2936" s="3" t="str">
        <f t="shared" si="981"/>
        <v>E346</v>
      </c>
      <c r="P2936" s="4"/>
      <c r="Q2936" s="245">
        <f t="shared" si="973"/>
        <v>0</v>
      </c>
      <c r="S2936" s="243"/>
      <c r="T2936" s="243"/>
      <c r="V2936" s="243"/>
      <c r="W2936" s="243"/>
      <c r="Y2936" s="243"/>
    </row>
    <row r="2937" spans="1:25" outlineLevel="2" x14ac:dyDescent="0.25">
      <c r="A2937" s="3" t="s">
        <v>446</v>
      </c>
      <c r="B2937" s="3" t="str">
        <f t="shared" si="978"/>
        <v>E34611 PRD Sta Main Tools, LSR-12</v>
      </c>
      <c r="C2937" s="3" t="s">
        <v>9</v>
      </c>
      <c r="D2937" s="3"/>
      <c r="E2937" s="256">
        <v>43830</v>
      </c>
      <c r="F2937" s="61">
        <v>130434.55</v>
      </c>
      <c r="G2937" s="300">
        <v>7.17E-2</v>
      </c>
      <c r="H2937" s="62">
        <v>779.35</v>
      </c>
      <c r="I2937" s="276">
        <f t="shared" si="979"/>
        <v>174368.54</v>
      </c>
      <c r="J2937" s="300">
        <v>7.17E-2</v>
      </c>
      <c r="K2937" s="61">
        <f t="shared" si="980"/>
        <v>1041.8520265</v>
      </c>
      <c r="L2937" s="62">
        <f t="shared" si="968"/>
        <v>262.5</v>
      </c>
      <c r="M2937" t="s">
        <v>10</v>
      </c>
      <c r="O2937" s="3" t="str">
        <f t="shared" si="981"/>
        <v>E346</v>
      </c>
      <c r="P2937" s="4"/>
      <c r="Q2937" s="245">
        <f t="shared" si="973"/>
        <v>0</v>
      </c>
      <c r="S2937" s="243"/>
      <c r="T2937" s="243"/>
      <c r="V2937" s="243"/>
      <c r="W2937" s="243"/>
      <c r="Y2937" s="243"/>
    </row>
    <row r="2938" spans="1:25" outlineLevel="2" x14ac:dyDescent="0.25">
      <c r="A2938" s="3" t="s">
        <v>446</v>
      </c>
      <c r="B2938" s="3" t="str">
        <f t="shared" si="978"/>
        <v>E34611 PRD Sta Main Tools, LSR-1</v>
      </c>
      <c r="C2938" s="3" t="s">
        <v>9</v>
      </c>
      <c r="D2938" s="3"/>
      <c r="E2938" s="256">
        <v>43861</v>
      </c>
      <c r="F2938" s="61">
        <v>130434.55</v>
      </c>
      <c r="G2938" s="300">
        <v>7.17E-2</v>
      </c>
      <c r="H2938" s="62">
        <v>779.35</v>
      </c>
      <c r="I2938" s="276">
        <f t="shared" si="979"/>
        <v>174368.54</v>
      </c>
      <c r="J2938" s="300">
        <v>7.17E-2</v>
      </c>
      <c r="K2938" s="61">
        <f t="shared" si="980"/>
        <v>1041.8520265</v>
      </c>
      <c r="L2938" s="62">
        <f t="shared" si="968"/>
        <v>262.5</v>
      </c>
      <c r="M2938" t="s">
        <v>10</v>
      </c>
      <c r="O2938" s="3" t="str">
        <f t="shared" si="981"/>
        <v>E346</v>
      </c>
      <c r="P2938" s="4"/>
      <c r="Q2938" s="245">
        <f t="shared" si="973"/>
        <v>0</v>
      </c>
      <c r="S2938" s="243"/>
      <c r="T2938" s="243"/>
      <c r="V2938" s="243"/>
      <c r="W2938" s="243"/>
      <c r="Y2938" s="243"/>
    </row>
    <row r="2939" spans="1:25" outlineLevel="2" x14ac:dyDescent="0.25">
      <c r="A2939" s="3" t="s">
        <v>446</v>
      </c>
      <c r="B2939" s="3" t="str">
        <f t="shared" si="978"/>
        <v>E34611 PRD Sta Main Tools, LSR-2</v>
      </c>
      <c r="C2939" s="3" t="s">
        <v>9</v>
      </c>
      <c r="D2939" s="3"/>
      <c r="E2939" s="256">
        <v>43889</v>
      </c>
      <c r="F2939" s="61">
        <v>130434.55</v>
      </c>
      <c r="G2939" s="300">
        <v>7.17E-2</v>
      </c>
      <c r="H2939" s="62">
        <v>779.35</v>
      </c>
      <c r="I2939" s="276">
        <f t="shared" si="979"/>
        <v>174368.54</v>
      </c>
      <c r="J2939" s="300">
        <v>7.17E-2</v>
      </c>
      <c r="K2939" s="61">
        <f t="shared" si="980"/>
        <v>1041.8520265</v>
      </c>
      <c r="L2939" s="62">
        <f t="shared" si="968"/>
        <v>262.5</v>
      </c>
      <c r="M2939" t="s">
        <v>10</v>
      </c>
      <c r="O2939" s="3" t="str">
        <f t="shared" si="981"/>
        <v>E346</v>
      </c>
      <c r="P2939" s="4"/>
      <c r="Q2939" s="245">
        <f t="shared" si="973"/>
        <v>0</v>
      </c>
      <c r="S2939" s="243"/>
      <c r="T2939" s="243"/>
      <c r="V2939" s="243"/>
      <c r="W2939" s="243"/>
      <c r="Y2939" s="243"/>
    </row>
    <row r="2940" spans="1:25" outlineLevel="2" x14ac:dyDescent="0.25">
      <c r="A2940" s="3" t="s">
        <v>446</v>
      </c>
      <c r="B2940" s="3" t="str">
        <f t="shared" si="978"/>
        <v>E34611 PRD Sta Main Tools, LSR-3</v>
      </c>
      <c r="C2940" s="3" t="s">
        <v>9</v>
      </c>
      <c r="D2940" s="3"/>
      <c r="E2940" s="256">
        <v>43921</v>
      </c>
      <c r="F2940" s="61">
        <v>130434.55</v>
      </c>
      <c r="G2940" s="300">
        <v>7.17E-2</v>
      </c>
      <c r="H2940" s="62">
        <v>779.35</v>
      </c>
      <c r="I2940" s="276">
        <f t="shared" si="979"/>
        <v>174368.54</v>
      </c>
      <c r="J2940" s="300">
        <v>7.17E-2</v>
      </c>
      <c r="K2940" s="61">
        <f t="shared" si="980"/>
        <v>1041.8520265</v>
      </c>
      <c r="L2940" s="62">
        <f t="shared" si="968"/>
        <v>262.5</v>
      </c>
      <c r="M2940" t="s">
        <v>10</v>
      </c>
      <c r="O2940" s="3" t="str">
        <f t="shared" si="981"/>
        <v>E346</v>
      </c>
      <c r="P2940" s="4"/>
      <c r="Q2940" s="245">
        <f t="shared" si="973"/>
        <v>0</v>
      </c>
      <c r="S2940" s="243"/>
      <c r="T2940" s="243"/>
      <c r="V2940" s="243"/>
      <c r="W2940" s="243"/>
      <c r="Y2940" s="243"/>
    </row>
    <row r="2941" spans="1:25" outlineLevel="2" x14ac:dyDescent="0.25">
      <c r="A2941" s="3" t="s">
        <v>446</v>
      </c>
      <c r="B2941" s="3" t="str">
        <f t="shared" si="978"/>
        <v>E34611 PRD Sta Main Tools, LSR-4</v>
      </c>
      <c r="C2941" s="3" t="s">
        <v>9</v>
      </c>
      <c r="D2941" s="3"/>
      <c r="E2941" s="256">
        <v>43951</v>
      </c>
      <c r="F2941" s="61">
        <v>130434.55</v>
      </c>
      <c r="G2941" s="300">
        <v>7.17E-2</v>
      </c>
      <c r="H2941" s="62">
        <v>779.35</v>
      </c>
      <c r="I2941" s="276">
        <f t="shared" si="979"/>
        <v>174368.54</v>
      </c>
      <c r="J2941" s="300">
        <v>7.17E-2</v>
      </c>
      <c r="K2941" s="61">
        <f t="shared" si="980"/>
        <v>1041.8520265</v>
      </c>
      <c r="L2941" s="62">
        <f t="shared" si="968"/>
        <v>262.5</v>
      </c>
      <c r="M2941" t="s">
        <v>10</v>
      </c>
      <c r="O2941" s="3" t="str">
        <f t="shared" si="981"/>
        <v>E346</v>
      </c>
      <c r="P2941" s="4"/>
      <c r="Q2941" s="245">
        <f t="shared" si="973"/>
        <v>0</v>
      </c>
      <c r="S2941" s="243"/>
      <c r="T2941" s="243"/>
      <c r="V2941" s="243"/>
      <c r="W2941" s="243"/>
      <c r="Y2941" s="243"/>
    </row>
    <row r="2942" spans="1:25" outlineLevel="2" x14ac:dyDescent="0.25">
      <c r="A2942" s="3" t="s">
        <v>446</v>
      </c>
      <c r="B2942" s="3" t="str">
        <f t="shared" si="978"/>
        <v>E34611 PRD Sta Main Tools, LSR-5</v>
      </c>
      <c r="C2942" s="3" t="s">
        <v>9</v>
      </c>
      <c r="D2942" s="3"/>
      <c r="E2942" s="256">
        <v>43982</v>
      </c>
      <c r="F2942" s="61">
        <v>130434.55</v>
      </c>
      <c r="G2942" s="300">
        <v>7.17E-2</v>
      </c>
      <c r="H2942" s="62">
        <v>779.35</v>
      </c>
      <c r="I2942" s="276">
        <f t="shared" si="979"/>
        <v>174368.54</v>
      </c>
      <c r="J2942" s="300">
        <v>7.17E-2</v>
      </c>
      <c r="K2942" s="61">
        <f t="shared" si="980"/>
        <v>1041.8520265</v>
      </c>
      <c r="L2942" s="62">
        <f t="shared" si="968"/>
        <v>262.5</v>
      </c>
      <c r="M2942" t="s">
        <v>10</v>
      </c>
      <c r="O2942" s="3" t="str">
        <f t="shared" si="981"/>
        <v>E346</v>
      </c>
      <c r="P2942" s="4"/>
      <c r="Q2942" s="245">
        <f t="shared" si="973"/>
        <v>0</v>
      </c>
      <c r="S2942" s="243"/>
      <c r="T2942" s="243"/>
      <c r="V2942" s="243"/>
      <c r="W2942" s="243"/>
      <c r="Y2942" s="243"/>
    </row>
    <row r="2943" spans="1:25" outlineLevel="2" x14ac:dyDescent="0.25">
      <c r="A2943" s="3" t="s">
        <v>446</v>
      </c>
      <c r="B2943" s="3" t="str">
        <f t="shared" si="978"/>
        <v>E34611 PRD Sta Main Tools, LSR-6</v>
      </c>
      <c r="C2943" s="3" t="s">
        <v>9</v>
      </c>
      <c r="D2943" s="3"/>
      <c r="E2943" s="256">
        <v>44012</v>
      </c>
      <c r="F2943" s="61">
        <v>174368.54</v>
      </c>
      <c r="G2943" s="300">
        <v>7.17E-2</v>
      </c>
      <c r="H2943" s="62">
        <v>910.6</v>
      </c>
      <c r="I2943" s="276">
        <f t="shared" si="979"/>
        <v>174368.54</v>
      </c>
      <c r="J2943" s="300">
        <v>7.17E-2</v>
      </c>
      <c r="K2943" s="61">
        <f t="shared" si="980"/>
        <v>1041.8520265</v>
      </c>
      <c r="L2943" s="62">
        <f t="shared" si="968"/>
        <v>131.25</v>
      </c>
      <c r="M2943" t="s">
        <v>10</v>
      </c>
      <c r="O2943" s="3" t="str">
        <f t="shared" si="981"/>
        <v>E346</v>
      </c>
      <c r="P2943" s="4"/>
      <c r="Q2943" s="245">
        <f t="shared" si="973"/>
        <v>174368.54</v>
      </c>
      <c r="S2943" s="243">
        <f>AVERAGE(F2932:F2943)-F2943</f>
        <v>-40272.824166666658</v>
      </c>
      <c r="T2943" s="243">
        <f>AVERAGE(I2932:I2943)-I2943</f>
        <v>0</v>
      </c>
      <c r="V2943" s="243"/>
      <c r="W2943" s="243"/>
      <c r="Y2943" s="243"/>
    </row>
    <row r="2944" spans="1:25" ht="15.75" outlineLevel="1" thickBot="1" x14ac:dyDescent="0.3">
      <c r="A2944" s="5" t="s">
        <v>447</v>
      </c>
      <c r="C2944" s="14" t="s">
        <v>264</v>
      </c>
      <c r="E2944" s="255" t="s">
        <v>5</v>
      </c>
      <c r="F2944" s="8"/>
      <c r="G2944" s="299"/>
      <c r="H2944" s="264">
        <f>SUBTOTAL(9,H2932:H2943)</f>
        <v>9483.4500000000025</v>
      </c>
      <c r="I2944" s="275"/>
      <c r="J2944" s="299"/>
      <c r="K2944" s="25">
        <f>SUBTOTAL(9,K2932:K2943)</f>
        <v>12502.224318000002</v>
      </c>
      <c r="L2944" s="264">
        <f>SUBTOTAL(9,L2932:L2943)</f>
        <v>3018.75</v>
      </c>
      <c r="O2944" s="3" t="str">
        <f>LEFT(A2944,5)</f>
        <v>E3461</v>
      </c>
      <c r="P2944" s="4">
        <f>-L2944</f>
        <v>-3018.75</v>
      </c>
      <c r="Q2944" s="245">
        <f t="shared" si="973"/>
        <v>0</v>
      </c>
      <c r="S2944" s="243"/>
    </row>
    <row r="2945" spans="1:25" ht="15.75" outlineLevel="2" thickTop="1" x14ac:dyDescent="0.25">
      <c r="A2945" t="s">
        <v>690</v>
      </c>
      <c r="B2945" s="3" t="str">
        <f t="shared" ref="B2945:B2956" si="982">CONCATENATE(A2945,"-",MONTH(E2945))</f>
        <v>E3912 GEN Computer Eq, WHH #2-3-7</v>
      </c>
      <c r="C2945" s="3" t="s">
        <v>9</v>
      </c>
      <c r="D2945" s="3"/>
      <c r="E2945" s="256">
        <v>43676</v>
      </c>
      <c r="F2945" s="61">
        <v>71743.63</v>
      </c>
      <c r="G2945" s="300">
        <v>0.2</v>
      </c>
      <c r="H2945" s="62">
        <v>1195.73</v>
      </c>
      <c r="I2945" s="276">
        <f t="shared" ref="I2945:I2956" si="983">VLOOKUP(CONCATENATE(A2945,"-6"),$B$8:$F$2996,5,FALSE)</f>
        <v>0</v>
      </c>
      <c r="J2945" s="300">
        <v>0.2</v>
      </c>
      <c r="K2945" s="59">
        <f t="shared" ref="K2945:K2956" si="984">I2945*J2945/12</f>
        <v>0</v>
      </c>
      <c r="L2945" s="62">
        <f t="shared" ref="L2945:L2956" si="985">ROUND(K2945-H2945,2)</f>
        <v>-1195.73</v>
      </c>
      <c r="M2945" t="s">
        <v>10</v>
      </c>
      <c r="O2945" s="3" t="str">
        <f t="shared" ref="O2945:O2956" si="986">LEFT(A2945,4)</f>
        <v>E391</v>
      </c>
      <c r="P2945" s="4"/>
      <c r="Q2945" s="245">
        <f t="shared" si="973"/>
        <v>0</v>
      </c>
      <c r="S2945" s="243"/>
      <c r="T2945" s="243"/>
      <c r="V2945" s="243"/>
      <c r="W2945" s="243"/>
      <c r="Y2945" s="243"/>
    </row>
    <row r="2946" spans="1:25" outlineLevel="2" x14ac:dyDescent="0.25">
      <c r="A2946" t="s">
        <v>690</v>
      </c>
      <c r="B2946" s="3" t="str">
        <f t="shared" si="982"/>
        <v>E3912 GEN Computer Eq, WHH #2-3-8</v>
      </c>
      <c r="C2946" s="3" t="s">
        <v>9</v>
      </c>
      <c r="D2946" s="3"/>
      <c r="E2946" s="256">
        <v>43708</v>
      </c>
      <c r="F2946" s="61">
        <v>71743.63</v>
      </c>
      <c r="G2946" s="300">
        <v>0.2</v>
      </c>
      <c r="H2946" s="62">
        <v>1195.73</v>
      </c>
      <c r="I2946" s="276">
        <f t="shared" si="983"/>
        <v>0</v>
      </c>
      <c r="J2946" s="300">
        <v>0.2</v>
      </c>
      <c r="K2946" s="61">
        <f t="shared" si="984"/>
        <v>0</v>
      </c>
      <c r="L2946" s="62">
        <f t="shared" si="985"/>
        <v>-1195.73</v>
      </c>
      <c r="M2946" t="s">
        <v>10</v>
      </c>
      <c r="O2946" s="3" t="str">
        <f t="shared" si="986"/>
        <v>E391</v>
      </c>
      <c r="P2946" s="4"/>
      <c r="Q2946" s="245">
        <f t="shared" si="973"/>
        <v>0</v>
      </c>
      <c r="S2946" s="243"/>
      <c r="T2946" s="243"/>
      <c r="V2946" s="243"/>
      <c r="W2946" s="243"/>
      <c r="Y2946" s="243"/>
    </row>
    <row r="2947" spans="1:25" outlineLevel="2" x14ac:dyDescent="0.25">
      <c r="A2947" t="s">
        <v>690</v>
      </c>
      <c r="B2947" s="3" t="str">
        <f t="shared" si="982"/>
        <v>E3912 GEN Computer Eq, WHH #2-3-9</v>
      </c>
      <c r="C2947" s="3" t="s">
        <v>9</v>
      </c>
      <c r="D2947" s="3"/>
      <c r="E2947" s="256">
        <v>43738</v>
      </c>
      <c r="F2947" s="61">
        <v>71743.63</v>
      </c>
      <c r="G2947" s="300">
        <v>0.2</v>
      </c>
      <c r="H2947" s="62">
        <v>1195.73</v>
      </c>
      <c r="I2947" s="276">
        <f t="shared" si="983"/>
        <v>0</v>
      </c>
      <c r="J2947" s="300">
        <v>0.2</v>
      </c>
      <c r="K2947" s="61">
        <f t="shared" si="984"/>
        <v>0</v>
      </c>
      <c r="L2947" s="62">
        <f t="shared" si="985"/>
        <v>-1195.73</v>
      </c>
      <c r="M2947" t="s">
        <v>10</v>
      </c>
      <c r="O2947" s="3" t="str">
        <f t="shared" si="986"/>
        <v>E391</v>
      </c>
      <c r="P2947" s="4"/>
      <c r="Q2947" s="245">
        <f t="shared" si="973"/>
        <v>0</v>
      </c>
      <c r="S2947" s="243"/>
      <c r="T2947" s="243"/>
      <c r="V2947" s="243"/>
      <c r="W2947" s="243"/>
      <c r="Y2947" s="243"/>
    </row>
    <row r="2948" spans="1:25" outlineLevel="2" x14ac:dyDescent="0.25">
      <c r="A2948" t="s">
        <v>690</v>
      </c>
      <c r="B2948" s="3" t="str">
        <f t="shared" si="982"/>
        <v>E3912 GEN Computer Eq, WHH #2-3-10</v>
      </c>
      <c r="C2948" s="3" t="s">
        <v>9</v>
      </c>
      <c r="D2948" s="3"/>
      <c r="E2948" s="256">
        <v>43769</v>
      </c>
      <c r="F2948" s="61">
        <v>71743.63</v>
      </c>
      <c r="G2948" s="300">
        <v>0.2</v>
      </c>
      <c r="H2948" s="62">
        <v>1195.73</v>
      </c>
      <c r="I2948" s="276">
        <f t="shared" si="983"/>
        <v>0</v>
      </c>
      <c r="J2948" s="300">
        <v>0.2</v>
      </c>
      <c r="K2948" s="61">
        <f t="shared" si="984"/>
        <v>0</v>
      </c>
      <c r="L2948" s="62">
        <f t="shared" si="985"/>
        <v>-1195.73</v>
      </c>
      <c r="M2948" t="s">
        <v>10</v>
      </c>
      <c r="O2948" s="3" t="str">
        <f t="shared" si="986"/>
        <v>E391</v>
      </c>
      <c r="P2948" s="4"/>
      <c r="Q2948" s="245">
        <f t="shared" si="973"/>
        <v>0</v>
      </c>
      <c r="S2948" s="243"/>
      <c r="T2948" s="243"/>
      <c r="V2948" s="243"/>
      <c r="W2948" s="243"/>
      <c r="Y2948" s="243"/>
    </row>
    <row r="2949" spans="1:25" outlineLevel="2" x14ac:dyDescent="0.25">
      <c r="A2949" t="s">
        <v>690</v>
      </c>
      <c r="B2949" s="3" t="str">
        <f t="shared" si="982"/>
        <v>E3912 GEN Computer Eq, WHH #2-3-11</v>
      </c>
      <c r="C2949" s="3" t="s">
        <v>9</v>
      </c>
      <c r="D2949" s="3"/>
      <c r="E2949" s="256">
        <v>43799</v>
      </c>
      <c r="F2949" s="61">
        <v>71743.63</v>
      </c>
      <c r="G2949" s="300">
        <v>0.2</v>
      </c>
      <c r="H2949" s="62">
        <v>1195.73</v>
      </c>
      <c r="I2949" s="276">
        <f t="shared" si="983"/>
        <v>0</v>
      </c>
      <c r="J2949" s="300">
        <v>0.2</v>
      </c>
      <c r="K2949" s="61">
        <f t="shared" si="984"/>
        <v>0</v>
      </c>
      <c r="L2949" s="62">
        <f t="shared" si="985"/>
        <v>-1195.73</v>
      </c>
      <c r="M2949" t="s">
        <v>10</v>
      </c>
      <c r="O2949" s="3" t="str">
        <f t="shared" si="986"/>
        <v>E391</v>
      </c>
      <c r="P2949" s="4"/>
      <c r="Q2949" s="245">
        <f t="shared" si="973"/>
        <v>0</v>
      </c>
      <c r="S2949" s="243"/>
      <c r="T2949" s="243"/>
      <c r="V2949" s="243"/>
      <c r="W2949" s="243"/>
      <c r="Y2949" s="243"/>
    </row>
    <row r="2950" spans="1:25" outlineLevel="2" x14ac:dyDescent="0.25">
      <c r="A2950" t="s">
        <v>690</v>
      </c>
      <c r="B2950" s="3" t="str">
        <f t="shared" si="982"/>
        <v>E3912 GEN Computer Eq, WHH #2-3-12</v>
      </c>
      <c r="C2950" s="3" t="s">
        <v>9</v>
      </c>
      <c r="D2950" s="3"/>
      <c r="E2950" s="256">
        <v>43830</v>
      </c>
      <c r="F2950" s="61">
        <v>0</v>
      </c>
      <c r="G2950" s="300">
        <v>0.2</v>
      </c>
      <c r="H2950" s="62">
        <v>597.86</v>
      </c>
      <c r="I2950" s="276">
        <f t="shared" si="983"/>
        <v>0</v>
      </c>
      <c r="J2950" s="300">
        <v>0.2</v>
      </c>
      <c r="K2950" s="61">
        <f t="shared" si="984"/>
        <v>0</v>
      </c>
      <c r="L2950" s="62">
        <f t="shared" si="985"/>
        <v>-597.86</v>
      </c>
      <c r="M2950" t="s">
        <v>10</v>
      </c>
      <c r="O2950" s="3" t="str">
        <f t="shared" si="986"/>
        <v>E391</v>
      </c>
      <c r="P2950" s="4"/>
      <c r="Q2950" s="245">
        <f t="shared" si="973"/>
        <v>0</v>
      </c>
      <c r="S2950" s="243"/>
      <c r="T2950" s="243"/>
      <c r="V2950" s="243"/>
      <c r="W2950" s="243"/>
      <c r="Y2950" s="243"/>
    </row>
    <row r="2951" spans="1:25" outlineLevel="2" x14ac:dyDescent="0.25">
      <c r="A2951" t="s">
        <v>690</v>
      </c>
      <c r="B2951" s="3" t="str">
        <f t="shared" si="982"/>
        <v>E3912 GEN Computer Eq, WHH #2-3-1</v>
      </c>
      <c r="C2951" s="3" t="s">
        <v>9</v>
      </c>
      <c r="D2951" s="3"/>
      <c r="E2951" s="256">
        <v>43861</v>
      </c>
      <c r="F2951" s="61">
        <v>0</v>
      </c>
      <c r="G2951" s="300">
        <v>0.2</v>
      </c>
      <c r="H2951" s="62">
        <v>0</v>
      </c>
      <c r="I2951" s="276">
        <f t="shared" si="983"/>
        <v>0</v>
      </c>
      <c r="J2951" s="300">
        <v>0.2</v>
      </c>
      <c r="K2951" s="61">
        <f t="shared" si="984"/>
        <v>0</v>
      </c>
      <c r="L2951" s="62">
        <f t="shared" si="985"/>
        <v>0</v>
      </c>
      <c r="M2951" t="s">
        <v>10</v>
      </c>
      <c r="O2951" s="3" t="str">
        <f t="shared" si="986"/>
        <v>E391</v>
      </c>
      <c r="P2951" s="4"/>
      <c r="Q2951" s="245">
        <f t="shared" si="973"/>
        <v>0</v>
      </c>
      <c r="S2951" s="243"/>
      <c r="T2951" s="243"/>
      <c r="V2951" s="243"/>
      <c r="W2951" s="243"/>
      <c r="Y2951" s="243"/>
    </row>
    <row r="2952" spans="1:25" outlineLevel="2" x14ac:dyDescent="0.25">
      <c r="A2952" t="s">
        <v>690</v>
      </c>
      <c r="B2952" s="3" t="str">
        <f t="shared" si="982"/>
        <v>E3912 GEN Computer Eq, WHH #2-3-2</v>
      </c>
      <c r="C2952" s="3" t="s">
        <v>9</v>
      </c>
      <c r="D2952" s="3"/>
      <c r="E2952" s="256">
        <v>43889</v>
      </c>
      <c r="F2952" s="61">
        <v>0</v>
      </c>
      <c r="G2952" s="300">
        <v>0.2</v>
      </c>
      <c r="H2952" s="62">
        <v>0</v>
      </c>
      <c r="I2952" s="276">
        <f t="shared" si="983"/>
        <v>0</v>
      </c>
      <c r="J2952" s="300">
        <v>0.2</v>
      </c>
      <c r="K2952" s="61">
        <f t="shared" si="984"/>
        <v>0</v>
      </c>
      <c r="L2952" s="62">
        <f t="shared" si="985"/>
        <v>0</v>
      </c>
      <c r="M2952" t="s">
        <v>10</v>
      </c>
      <c r="O2952" s="3" t="str">
        <f t="shared" si="986"/>
        <v>E391</v>
      </c>
      <c r="P2952" s="4"/>
      <c r="Q2952" s="245">
        <f t="shared" si="973"/>
        <v>0</v>
      </c>
      <c r="S2952" s="243"/>
      <c r="T2952" s="243"/>
      <c r="V2952" s="243"/>
      <c r="W2952" s="243"/>
      <c r="Y2952" s="243"/>
    </row>
    <row r="2953" spans="1:25" outlineLevel="2" x14ac:dyDescent="0.25">
      <c r="A2953" t="s">
        <v>690</v>
      </c>
      <c r="B2953" s="3" t="str">
        <f t="shared" si="982"/>
        <v>E3912 GEN Computer Eq, WHH #2-3-3</v>
      </c>
      <c r="C2953" s="3" t="s">
        <v>9</v>
      </c>
      <c r="D2953" s="3"/>
      <c r="E2953" s="256">
        <v>43921</v>
      </c>
      <c r="F2953" s="61">
        <v>0</v>
      </c>
      <c r="G2953" s="300">
        <v>0.2</v>
      </c>
      <c r="H2953" s="62">
        <v>0</v>
      </c>
      <c r="I2953" s="276">
        <f t="shared" si="983"/>
        <v>0</v>
      </c>
      <c r="J2953" s="300">
        <v>0.2</v>
      </c>
      <c r="K2953" s="61">
        <f t="shared" si="984"/>
        <v>0</v>
      </c>
      <c r="L2953" s="62">
        <f t="shared" si="985"/>
        <v>0</v>
      </c>
      <c r="M2953" t="s">
        <v>10</v>
      </c>
      <c r="O2953" s="3" t="str">
        <f t="shared" si="986"/>
        <v>E391</v>
      </c>
      <c r="P2953" s="4"/>
      <c r="Q2953" s="245">
        <f t="shared" si="973"/>
        <v>0</v>
      </c>
      <c r="S2953" s="243"/>
      <c r="T2953" s="243"/>
      <c r="V2953" s="243"/>
      <c r="W2953" s="243"/>
      <c r="Y2953" s="243"/>
    </row>
    <row r="2954" spans="1:25" outlineLevel="2" x14ac:dyDescent="0.25">
      <c r="A2954" t="s">
        <v>690</v>
      </c>
      <c r="B2954" s="3" t="str">
        <f t="shared" si="982"/>
        <v>E3912 GEN Computer Eq, WHH #2-3-4</v>
      </c>
      <c r="C2954" s="3" t="s">
        <v>9</v>
      </c>
      <c r="D2954" s="3"/>
      <c r="E2954" s="256">
        <v>43951</v>
      </c>
      <c r="F2954" s="61">
        <v>0</v>
      </c>
      <c r="G2954" s="300">
        <v>0.2</v>
      </c>
      <c r="H2954" s="62">
        <v>0</v>
      </c>
      <c r="I2954" s="276">
        <f t="shared" si="983"/>
        <v>0</v>
      </c>
      <c r="J2954" s="300">
        <v>0.2</v>
      </c>
      <c r="K2954" s="61">
        <f t="shared" si="984"/>
        <v>0</v>
      </c>
      <c r="L2954" s="62">
        <f t="shared" si="985"/>
        <v>0</v>
      </c>
      <c r="M2954" t="s">
        <v>10</v>
      </c>
      <c r="O2954" s="3" t="str">
        <f t="shared" si="986"/>
        <v>E391</v>
      </c>
      <c r="P2954" s="4"/>
      <c r="Q2954" s="245">
        <f t="shared" si="973"/>
        <v>0</v>
      </c>
      <c r="S2954" s="243"/>
      <c r="T2954" s="243"/>
      <c r="V2954" s="243"/>
      <c r="W2954" s="243"/>
      <c r="Y2954" s="243"/>
    </row>
    <row r="2955" spans="1:25" outlineLevel="2" x14ac:dyDescent="0.25">
      <c r="A2955" t="s">
        <v>690</v>
      </c>
      <c r="B2955" s="3" t="str">
        <f t="shared" si="982"/>
        <v>E3912 GEN Computer Eq, WHH #2-3-5</v>
      </c>
      <c r="C2955" s="3" t="s">
        <v>9</v>
      </c>
      <c r="D2955" s="3"/>
      <c r="E2955" s="256">
        <v>43982</v>
      </c>
      <c r="F2955" s="61">
        <v>0</v>
      </c>
      <c r="G2955" s="300">
        <v>0.2</v>
      </c>
      <c r="H2955" s="62">
        <v>0</v>
      </c>
      <c r="I2955" s="276">
        <f t="shared" si="983"/>
        <v>0</v>
      </c>
      <c r="J2955" s="300">
        <v>0.2</v>
      </c>
      <c r="K2955" s="61">
        <f t="shared" si="984"/>
        <v>0</v>
      </c>
      <c r="L2955" s="62">
        <f t="shared" si="985"/>
        <v>0</v>
      </c>
      <c r="M2955" t="s">
        <v>10</v>
      </c>
      <c r="O2955" s="3" t="str">
        <f t="shared" si="986"/>
        <v>E391</v>
      </c>
      <c r="P2955" s="4"/>
      <c r="Q2955" s="245">
        <f t="shared" si="973"/>
        <v>0</v>
      </c>
      <c r="S2955" s="243"/>
      <c r="T2955" s="243"/>
      <c r="V2955" s="243"/>
      <c r="W2955" s="243"/>
      <c r="Y2955" s="243"/>
    </row>
    <row r="2956" spans="1:25" outlineLevel="2" x14ac:dyDescent="0.25">
      <c r="A2956" t="s">
        <v>690</v>
      </c>
      <c r="B2956" s="3" t="str">
        <f t="shared" si="982"/>
        <v>E3912 GEN Computer Eq, WHH #2-3-6</v>
      </c>
      <c r="C2956" s="3" t="s">
        <v>9</v>
      </c>
      <c r="D2956" s="3"/>
      <c r="E2956" s="256">
        <v>44012</v>
      </c>
      <c r="F2956" s="61">
        <v>0</v>
      </c>
      <c r="G2956" s="300">
        <v>0.2</v>
      </c>
      <c r="H2956" s="62">
        <v>0</v>
      </c>
      <c r="I2956" s="276">
        <f t="shared" si="983"/>
        <v>0</v>
      </c>
      <c r="J2956" s="300">
        <v>0.2</v>
      </c>
      <c r="K2956" s="61">
        <f t="shared" si="984"/>
        <v>0</v>
      </c>
      <c r="L2956" s="62">
        <f t="shared" si="985"/>
        <v>0</v>
      </c>
      <c r="M2956" t="s">
        <v>10</v>
      </c>
      <c r="O2956" s="3" t="str">
        <f t="shared" si="986"/>
        <v>E391</v>
      </c>
      <c r="P2956" s="4"/>
      <c r="Q2956" s="245">
        <f t="shared" si="973"/>
        <v>0</v>
      </c>
      <c r="S2956" s="243">
        <f>AVERAGE(F2945:F2956)-F2956</f>
        <v>29893.179166666669</v>
      </c>
      <c r="T2956" s="243">
        <f>AVERAGE(I2945:I2956)-I2956</f>
        <v>0</v>
      </c>
      <c r="V2956" s="243"/>
      <c r="W2956" s="243"/>
      <c r="Y2956" s="243"/>
    </row>
    <row r="2957" spans="1:25" ht="15.75" outlineLevel="1" thickBot="1" x14ac:dyDescent="0.3">
      <c r="A2957" s="5" t="s">
        <v>449</v>
      </c>
      <c r="C2957" s="14" t="s">
        <v>264</v>
      </c>
      <c r="E2957" s="255" t="s">
        <v>5</v>
      </c>
      <c r="F2957" s="8"/>
      <c r="G2957" s="299"/>
      <c r="H2957" s="264">
        <f>SUBTOTAL(9,H2945:H2956)</f>
        <v>6576.5099999999993</v>
      </c>
      <c r="I2957" s="275"/>
      <c r="J2957" s="299"/>
      <c r="K2957" s="25">
        <f>SUBTOTAL(9,K2945:K2956)</f>
        <v>0</v>
      </c>
      <c r="L2957" s="264">
        <f>SUBTOTAL(9,L2945:L2956)</f>
        <v>-6576.5099999999993</v>
      </c>
      <c r="O2957" s="3" t="str">
        <f>LEFT(A2957,5)</f>
        <v>E3461</v>
      </c>
      <c r="P2957" s="4">
        <f>-L2957</f>
        <v>6576.5099999999993</v>
      </c>
      <c r="Q2957" s="245">
        <f t="shared" si="973"/>
        <v>0</v>
      </c>
      <c r="S2957" s="243"/>
    </row>
    <row r="2958" spans="1:25" ht="15.75" outlineLevel="2" thickTop="1" x14ac:dyDescent="0.25">
      <c r="A2958" s="3" t="s">
        <v>448</v>
      </c>
      <c r="B2958" s="3" t="str">
        <f t="shared" ref="B2958:B2969" si="987">CONCATENATE(A2958,"-",MONTH(E2958))</f>
        <v>E34611 PRD Sta Main Tools,WildHorse-7</v>
      </c>
      <c r="C2958" s="3" t="s">
        <v>9</v>
      </c>
      <c r="D2958" s="3"/>
      <c r="E2958" s="256">
        <v>43676</v>
      </c>
      <c r="F2958" s="61">
        <v>333519.97000000003</v>
      </c>
      <c r="G2958" s="300">
        <v>7.6600000000000001E-2</v>
      </c>
      <c r="H2958" s="62">
        <v>2128.9700000000003</v>
      </c>
      <c r="I2958" s="276">
        <f t="shared" ref="I2958:I2969" si="988">VLOOKUP(CONCATENATE(A2958,"-6"),$B$8:$F$2996,5,FALSE)</f>
        <v>333519.97000000003</v>
      </c>
      <c r="J2958" s="300">
        <v>7.6600000000000001E-2</v>
      </c>
      <c r="K2958" s="59">
        <f t="shared" ref="K2958:K2969" si="989">I2958*J2958/12</f>
        <v>2128.9691418333337</v>
      </c>
      <c r="L2958" s="62">
        <f t="shared" ref="L2958:L2969" si="990">ROUND(K2958-H2958,2)</f>
        <v>0</v>
      </c>
      <c r="M2958" t="s">
        <v>10</v>
      </c>
      <c r="O2958" s="3" t="str">
        <f t="shared" ref="O2958:O2969" si="991">LEFT(A2958,4)</f>
        <v>E346</v>
      </c>
      <c r="P2958" s="4"/>
      <c r="Q2958" s="245">
        <f t="shared" si="973"/>
        <v>0</v>
      </c>
      <c r="S2958" s="243"/>
      <c r="T2958" s="243"/>
      <c r="V2958" s="243"/>
      <c r="W2958" s="243"/>
      <c r="Y2958" s="243"/>
    </row>
    <row r="2959" spans="1:25" outlineLevel="2" x14ac:dyDescent="0.25">
      <c r="A2959" s="3" t="s">
        <v>448</v>
      </c>
      <c r="B2959" s="3" t="str">
        <f t="shared" si="987"/>
        <v>E34611 PRD Sta Main Tools,WildHorse-8</v>
      </c>
      <c r="C2959" s="3" t="s">
        <v>9</v>
      </c>
      <c r="D2959" s="3"/>
      <c r="E2959" s="256">
        <v>43708</v>
      </c>
      <c r="F2959" s="61">
        <v>333519.97000000003</v>
      </c>
      <c r="G2959" s="300">
        <v>7.6600000000000001E-2</v>
      </c>
      <c r="H2959" s="62">
        <v>2128.9700000000003</v>
      </c>
      <c r="I2959" s="276">
        <f t="shared" si="988"/>
        <v>333519.97000000003</v>
      </c>
      <c r="J2959" s="300">
        <v>7.6600000000000001E-2</v>
      </c>
      <c r="K2959" s="61">
        <f t="shared" si="989"/>
        <v>2128.9691418333337</v>
      </c>
      <c r="L2959" s="62">
        <f t="shared" si="990"/>
        <v>0</v>
      </c>
      <c r="M2959" t="s">
        <v>10</v>
      </c>
      <c r="O2959" s="3" t="str">
        <f t="shared" si="991"/>
        <v>E346</v>
      </c>
      <c r="P2959" s="4"/>
      <c r="Q2959" s="245">
        <f t="shared" si="973"/>
        <v>0</v>
      </c>
      <c r="S2959" s="243"/>
      <c r="T2959" s="243"/>
      <c r="V2959" s="243"/>
      <c r="W2959" s="243"/>
      <c r="Y2959" s="243"/>
    </row>
    <row r="2960" spans="1:25" outlineLevel="2" x14ac:dyDescent="0.25">
      <c r="A2960" s="3" t="s">
        <v>448</v>
      </c>
      <c r="B2960" s="3" t="str">
        <f t="shared" si="987"/>
        <v>E34611 PRD Sta Main Tools,WildHorse-9</v>
      </c>
      <c r="C2960" s="3" t="s">
        <v>9</v>
      </c>
      <c r="D2960" s="3"/>
      <c r="E2960" s="256">
        <v>43738</v>
      </c>
      <c r="F2960" s="61">
        <v>333519.97000000003</v>
      </c>
      <c r="G2960" s="300">
        <v>7.6600000000000001E-2</v>
      </c>
      <c r="H2960" s="62">
        <v>2128.9700000000003</v>
      </c>
      <c r="I2960" s="276">
        <f t="shared" si="988"/>
        <v>333519.97000000003</v>
      </c>
      <c r="J2960" s="300">
        <v>7.6600000000000001E-2</v>
      </c>
      <c r="K2960" s="61">
        <f t="shared" si="989"/>
        <v>2128.9691418333337</v>
      </c>
      <c r="L2960" s="62">
        <f t="shared" si="990"/>
        <v>0</v>
      </c>
      <c r="M2960" t="s">
        <v>10</v>
      </c>
      <c r="O2960" s="3" t="str">
        <f t="shared" si="991"/>
        <v>E346</v>
      </c>
      <c r="P2960" s="4"/>
      <c r="Q2960" s="245">
        <f t="shared" si="973"/>
        <v>0</v>
      </c>
      <c r="S2960" s="243"/>
      <c r="T2960" s="243"/>
      <c r="V2960" s="243"/>
      <c r="W2960" s="243"/>
      <c r="Y2960" s="243"/>
    </row>
    <row r="2961" spans="1:25" outlineLevel="2" x14ac:dyDescent="0.25">
      <c r="A2961" s="3" t="s">
        <v>448</v>
      </c>
      <c r="B2961" s="3" t="str">
        <f t="shared" si="987"/>
        <v>E34611 PRD Sta Main Tools,WildHorse-10</v>
      </c>
      <c r="C2961" s="3" t="s">
        <v>9</v>
      </c>
      <c r="D2961" s="3"/>
      <c r="E2961" s="256">
        <v>43769</v>
      </c>
      <c r="F2961" s="61">
        <v>333519.97000000003</v>
      </c>
      <c r="G2961" s="300">
        <v>7.6600000000000001E-2</v>
      </c>
      <c r="H2961" s="62">
        <v>2128.9700000000003</v>
      </c>
      <c r="I2961" s="276">
        <f t="shared" si="988"/>
        <v>333519.97000000003</v>
      </c>
      <c r="J2961" s="300">
        <v>7.6600000000000001E-2</v>
      </c>
      <c r="K2961" s="61">
        <f t="shared" si="989"/>
        <v>2128.9691418333337</v>
      </c>
      <c r="L2961" s="62">
        <f t="shared" si="990"/>
        <v>0</v>
      </c>
      <c r="M2961" t="s">
        <v>10</v>
      </c>
      <c r="O2961" s="3" t="str">
        <f t="shared" si="991"/>
        <v>E346</v>
      </c>
      <c r="P2961" s="4"/>
      <c r="Q2961" s="245">
        <f t="shared" si="973"/>
        <v>0</v>
      </c>
      <c r="S2961" s="243"/>
      <c r="T2961" s="243"/>
      <c r="V2961" s="243"/>
      <c r="W2961" s="243"/>
      <c r="Y2961" s="243"/>
    </row>
    <row r="2962" spans="1:25" outlineLevel="2" x14ac:dyDescent="0.25">
      <c r="A2962" s="3" t="s">
        <v>448</v>
      </c>
      <c r="B2962" s="3" t="str">
        <f t="shared" si="987"/>
        <v>E34611 PRD Sta Main Tools,WildHorse-11</v>
      </c>
      <c r="C2962" s="3" t="s">
        <v>9</v>
      </c>
      <c r="D2962" s="3"/>
      <c r="E2962" s="256">
        <v>43799</v>
      </c>
      <c r="F2962" s="61">
        <v>333519.97000000003</v>
      </c>
      <c r="G2962" s="300">
        <v>7.6600000000000001E-2</v>
      </c>
      <c r="H2962" s="62">
        <v>2128.9700000000003</v>
      </c>
      <c r="I2962" s="276">
        <f t="shared" si="988"/>
        <v>333519.97000000003</v>
      </c>
      <c r="J2962" s="300">
        <v>7.6600000000000001E-2</v>
      </c>
      <c r="K2962" s="61">
        <f t="shared" si="989"/>
        <v>2128.9691418333337</v>
      </c>
      <c r="L2962" s="62">
        <f t="shared" si="990"/>
        <v>0</v>
      </c>
      <c r="M2962" t="s">
        <v>10</v>
      </c>
      <c r="O2962" s="3" t="str">
        <f t="shared" si="991"/>
        <v>E346</v>
      </c>
      <c r="P2962" s="4"/>
      <c r="Q2962" s="245">
        <f t="shared" si="973"/>
        <v>0</v>
      </c>
      <c r="S2962" s="243"/>
      <c r="T2962" s="243"/>
      <c r="V2962" s="243"/>
      <c r="W2962" s="243"/>
      <c r="Y2962" s="243"/>
    </row>
    <row r="2963" spans="1:25" outlineLevel="2" x14ac:dyDescent="0.25">
      <c r="A2963" s="3" t="s">
        <v>448</v>
      </c>
      <c r="B2963" s="3" t="str">
        <f t="shared" si="987"/>
        <v>E34611 PRD Sta Main Tools,WildHorse-12</v>
      </c>
      <c r="C2963" s="3" t="s">
        <v>9</v>
      </c>
      <c r="D2963" s="3"/>
      <c r="E2963" s="256">
        <v>43830</v>
      </c>
      <c r="F2963" s="61">
        <v>333519.97000000003</v>
      </c>
      <c r="G2963" s="300">
        <v>7.6600000000000001E-2</v>
      </c>
      <c r="H2963" s="62">
        <v>2128.9700000000003</v>
      </c>
      <c r="I2963" s="276">
        <f t="shared" si="988"/>
        <v>333519.97000000003</v>
      </c>
      <c r="J2963" s="300">
        <v>7.6600000000000001E-2</v>
      </c>
      <c r="K2963" s="61">
        <f t="shared" si="989"/>
        <v>2128.9691418333337</v>
      </c>
      <c r="L2963" s="62">
        <f t="shared" si="990"/>
        <v>0</v>
      </c>
      <c r="M2963" t="s">
        <v>10</v>
      </c>
      <c r="O2963" s="3" t="str">
        <f t="shared" si="991"/>
        <v>E346</v>
      </c>
      <c r="P2963" s="4"/>
      <c r="Q2963" s="245">
        <f t="shared" si="973"/>
        <v>0</v>
      </c>
      <c r="S2963" s="243"/>
      <c r="T2963" s="243"/>
      <c r="V2963" s="243"/>
      <c r="W2963" s="243"/>
      <c r="Y2963" s="243"/>
    </row>
    <row r="2964" spans="1:25" outlineLevel="2" x14ac:dyDescent="0.25">
      <c r="A2964" s="3" t="s">
        <v>448</v>
      </c>
      <c r="B2964" s="3" t="str">
        <f t="shared" si="987"/>
        <v>E34611 PRD Sta Main Tools,WildHorse-1</v>
      </c>
      <c r="C2964" s="3" t="s">
        <v>9</v>
      </c>
      <c r="D2964" s="3"/>
      <c r="E2964" s="256">
        <v>43861</v>
      </c>
      <c r="F2964" s="61">
        <v>333519.97000000003</v>
      </c>
      <c r="G2964" s="300">
        <v>7.6600000000000001E-2</v>
      </c>
      <c r="H2964" s="62">
        <v>2128.9700000000003</v>
      </c>
      <c r="I2964" s="276">
        <f t="shared" si="988"/>
        <v>333519.97000000003</v>
      </c>
      <c r="J2964" s="300">
        <v>7.6600000000000001E-2</v>
      </c>
      <c r="K2964" s="61">
        <f t="shared" si="989"/>
        <v>2128.9691418333337</v>
      </c>
      <c r="L2964" s="62">
        <f t="shared" si="990"/>
        <v>0</v>
      </c>
      <c r="M2964" t="s">
        <v>10</v>
      </c>
      <c r="O2964" s="3" t="str">
        <f t="shared" si="991"/>
        <v>E346</v>
      </c>
      <c r="P2964" s="4"/>
      <c r="Q2964" s="245">
        <f t="shared" si="973"/>
        <v>0</v>
      </c>
      <c r="S2964" s="243"/>
      <c r="T2964" s="243"/>
      <c r="V2964" s="243"/>
      <c r="W2964" s="243"/>
      <c r="Y2964" s="243"/>
    </row>
    <row r="2965" spans="1:25" outlineLevel="2" x14ac:dyDescent="0.25">
      <c r="A2965" s="3" t="s">
        <v>448</v>
      </c>
      <c r="B2965" s="3" t="str">
        <f t="shared" si="987"/>
        <v>E34611 PRD Sta Main Tools,WildHorse-2</v>
      </c>
      <c r="C2965" s="3" t="s">
        <v>9</v>
      </c>
      <c r="D2965" s="3"/>
      <c r="E2965" s="256">
        <v>43889</v>
      </c>
      <c r="F2965" s="61">
        <v>333519.97000000003</v>
      </c>
      <c r="G2965" s="300">
        <v>7.6600000000000001E-2</v>
      </c>
      <c r="H2965" s="62">
        <v>2128.9700000000003</v>
      </c>
      <c r="I2965" s="276">
        <f t="shared" si="988"/>
        <v>333519.97000000003</v>
      </c>
      <c r="J2965" s="300">
        <v>7.6600000000000001E-2</v>
      </c>
      <c r="K2965" s="61">
        <f t="shared" si="989"/>
        <v>2128.9691418333337</v>
      </c>
      <c r="L2965" s="62">
        <f t="shared" si="990"/>
        <v>0</v>
      </c>
      <c r="M2965" t="s">
        <v>10</v>
      </c>
      <c r="O2965" s="3" t="str">
        <f t="shared" si="991"/>
        <v>E346</v>
      </c>
      <c r="P2965" s="4"/>
      <c r="Q2965" s="245">
        <f t="shared" si="973"/>
        <v>0</v>
      </c>
      <c r="S2965" s="243"/>
      <c r="T2965" s="243"/>
      <c r="V2965" s="243"/>
      <c r="W2965" s="243"/>
      <c r="Y2965" s="243"/>
    </row>
    <row r="2966" spans="1:25" outlineLevel="2" x14ac:dyDescent="0.25">
      <c r="A2966" s="3" t="s">
        <v>448</v>
      </c>
      <c r="B2966" s="3" t="str">
        <f t="shared" si="987"/>
        <v>E34611 PRD Sta Main Tools,WildHorse-3</v>
      </c>
      <c r="C2966" s="3" t="s">
        <v>9</v>
      </c>
      <c r="D2966" s="3"/>
      <c r="E2966" s="256">
        <v>43921</v>
      </c>
      <c r="F2966" s="61">
        <v>333519.97000000003</v>
      </c>
      <c r="G2966" s="300">
        <v>7.6600000000000001E-2</v>
      </c>
      <c r="H2966" s="62">
        <v>2128.9700000000003</v>
      </c>
      <c r="I2966" s="276">
        <f t="shared" si="988"/>
        <v>333519.97000000003</v>
      </c>
      <c r="J2966" s="300">
        <v>7.6600000000000001E-2</v>
      </c>
      <c r="K2966" s="61">
        <f t="shared" si="989"/>
        <v>2128.9691418333337</v>
      </c>
      <c r="L2966" s="62">
        <f t="shared" si="990"/>
        <v>0</v>
      </c>
      <c r="M2966" t="s">
        <v>10</v>
      </c>
      <c r="O2966" s="3" t="str">
        <f t="shared" si="991"/>
        <v>E346</v>
      </c>
      <c r="P2966" s="4"/>
      <c r="Q2966" s="245">
        <f t="shared" si="973"/>
        <v>0</v>
      </c>
      <c r="S2966" s="243"/>
      <c r="T2966" s="243"/>
      <c r="V2966" s="243"/>
      <c r="W2966" s="243"/>
      <c r="Y2966" s="243"/>
    </row>
    <row r="2967" spans="1:25" outlineLevel="2" x14ac:dyDescent="0.25">
      <c r="A2967" s="3" t="s">
        <v>448</v>
      </c>
      <c r="B2967" s="3" t="str">
        <f t="shared" si="987"/>
        <v>E34611 PRD Sta Main Tools,WildHorse-4</v>
      </c>
      <c r="C2967" s="3" t="s">
        <v>9</v>
      </c>
      <c r="D2967" s="3"/>
      <c r="E2967" s="256">
        <v>43951</v>
      </c>
      <c r="F2967" s="61">
        <v>333519.97000000003</v>
      </c>
      <c r="G2967" s="300">
        <v>7.6600000000000001E-2</v>
      </c>
      <c r="H2967" s="62">
        <v>2128.9700000000003</v>
      </c>
      <c r="I2967" s="276">
        <f t="shared" si="988"/>
        <v>333519.97000000003</v>
      </c>
      <c r="J2967" s="300">
        <v>7.6600000000000001E-2</v>
      </c>
      <c r="K2967" s="61">
        <f t="shared" si="989"/>
        <v>2128.9691418333337</v>
      </c>
      <c r="L2967" s="62">
        <f t="shared" si="990"/>
        <v>0</v>
      </c>
      <c r="M2967" t="s">
        <v>10</v>
      </c>
      <c r="O2967" s="3" t="str">
        <f t="shared" si="991"/>
        <v>E346</v>
      </c>
      <c r="P2967" s="4"/>
      <c r="Q2967" s="245">
        <f t="shared" si="973"/>
        <v>0</v>
      </c>
      <c r="S2967" s="243"/>
      <c r="T2967" s="243"/>
      <c r="V2967" s="243"/>
      <c r="W2967" s="243"/>
      <c r="Y2967" s="243"/>
    </row>
    <row r="2968" spans="1:25" outlineLevel="2" x14ac:dyDescent="0.25">
      <c r="A2968" s="3" t="s">
        <v>448</v>
      </c>
      <c r="B2968" s="3" t="str">
        <f t="shared" si="987"/>
        <v>E34611 PRD Sta Main Tools,WildHorse-5</v>
      </c>
      <c r="C2968" s="3" t="s">
        <v>9</v>
      </c>
      <c r="D2968" s="3"/>
      <c r="E2968" s="256">
        <v>43982</v>
      </c>
      <c r="F2968" s="61">
        <v>333519.97000000003</v>
      </c>
      <c r="G2968" s="300">
        <v>7.6600000000000001E-2</v>
      </c>
      <c r="H2968" s="62">
        <v>2128.9700000000003</v>
      </c>
      <c r="I2968" s="276">
        <f t="shared" si="988"/>
        <v>333519.97000000003</v>
      </c>
      <c r="J2968" s="300">
        <v>7.6600000000000001E-2</v>
      </c>
      <c r="K2968" s="61">
        <f t="shared" si="989"/>
        <v>2128.9691418333337</v>
      </c>
      <c r="L2968" s="62">
        <f t="shared" si="990"/>
        <v>0</v>
      </c>
      <c r="M2968" t="s">
        <v>10</v>
      </c>
      <c r="O2968" s="3" t="str">
        <f t="shared" si="991"/>
        <v>E346</v>
      </c>
      <c r="P2968" s="4"/>
      <c r="Q2968" s="245">
        <f t="shared" si="973"/>
        <v>0</v>
      </c>
      <c r="S2968" s="243"/>
      <c r="T2968" s="243"/>
      <c r="V2968" s="243"/>
      <c r="W2968" s="243"/>
      <c r="Y2968" s="243"/>
    </row>
    <row r="2969" spans="1:25" outlineLevel="2" x14ac:dyDescent="0.25">
      <c r="A2969" s="3" t="s">
        <v>448</v>
      </c>
      <c r="B2969" s="3" t="str">
        <f t="shared" si="987"/>
        <v>E34611 PRD Sta Main Tools,WildHorse-6</v>
      </c>
      <c r="C2969" s="3" t="s">
        <v>9</v>
      </c>
      <c r="D2969" s="3"/>
      <c r="E2969" s="256">
        <v>44012</v>
      </c>
      <c r="F2969" s="61">
        <v>333519.97000000003</v>
      </c>
      <c r="G2969" s="300">
        <v>7.6600000000000001E-2</v>
      </c>
      <c r="H2969" s="62">
        <v>2128.9700000000003</v>
      </c>
      <c r="I2969" s="276">
        <f t="shared" si="988"/>
        <v>333519.97000000003</v>
      </c>
      <c r="J2969" s="300">
        <v>7.6600000000000001E-2</v>
      </c>
      <c r="K2969" s="61">
        <f t="shared" si="989"/>
        <v>2128.9691418333337</v>
      </c>
      <c r="L2969" s="62">
        <f t="shared" si="990"/>
        <v>0</v>
      </c>
      <c r="M2969" t="s">
        <v>10</v>
      </c>
      <c r="O2969" s="3" t="str">
        <f t="shared" si="991"/>
        <v>E346</v>
      </c>
      <c r="P2969" s="4"/>
      <c r="Q2969" s="245">
        <f t="shared" si="973"/>
        <v>333519.97000000003</v>
      </c>
      <c r="S2969" s="243">
        <f>AVERAGE(F2958:F2969)-F2969</f>
        <v>0</v>
      </c>
      <c r="T2969" s="243">
        <f>AVERAGE(I2958:I2969)-I2969</f>
        <v>0</v>
      </c>
      <c r="V2969" s="243"/>
      <c r="W2969" s="243"/>
      <c r="Y2969" s="243"/>
    </row>
    <row r="2970" spans="1:25" ht="15.75" outlineLevel="1" thickBot="1" x14ac:dyDescent="0.3">
      <c r="A2970" s="5" t="s">
        <v>449</v>
      </c>
      <c r="C2970" s="14" t="s">
        <v>264</v>
      </c>
      <c r="E2970" s="255" t="s">
        <v>5</v>
      </c>
      <c r="F2970" s="8"/>
      <c r="G2970" s="299"/>
      <c r="H2970" s="264">
        <f>SUBTOTAL(9,H2958:H2969)</f>
        <v>25547.64000000001</v>
      </c>
      <c r="I2970" s="275"/>
      <c r="J2970" s="299"/>
      <c r="K2970" s="25">
        <f>SUBTOTAL(9,K2958:K2969)</f>
        <v>25547.629702000009</v>
      </c>
      <c r="L2970" s="264">
        <f>SUBTOTAL(9,L2958:L2969)</f>
        <v>0</v>
      </c>
      <c r="O2970" s="3" t="str">
        <f>LEFT(A2970,5)</f>
        <v>E3461</v>
      </c>
      <c r="P2970" s="4">
        <f>-L2970</f>
        <v>0</v>
      </c>
      <c r="Q2970" s="245">
        <f t="shared" si="973"/>
        <v>0</v>
      </c>
      <c r="S2970" s="243"/>
    </row>
    <row r="2971" spans="1:25" ht="15.75" outlineLevel="2" thickTop="1" x14ac:dyDescent="0.25">
      <c r="A2971" t="s">
        <v>691</v>
      </c>
      <c r="B2971" s="3" t="str">
        <f t="shared" ref="B2971:B2982" si="992">CONCATENATE(A2971,"-",MONTH(E2971))</f>
        <v>E348 PRD Energy Storage Equipment-7</v>
      </c>
      <c r="C2971" s="3" t="s">
        <v>9</v>
      </c>
      <c r="D2971" s="3"/>
      <c r="E2971" s="256">
        <v>43676</v>
      </c>
      <c r="F2971" s="61">
        <v>5025581.3</v>
      </c>
      <c r="G2971" s="300">
        <v>4.99E-2</v>
      </c>
      <c r="H2971" s="62">
        <v>20898.04</v>
      </c>
      <c r="I2971" s="61">
        <f t="shared" ref="I2971:I2982" si="993">VLOOKUP(CONCATENATE(A2971,"-6"),$B$8:$F$2996,5,FALSE)</f>
        <v>5025581.3</v>
      </c>
      <c r="J2971" s="300">
        <v>4.99E-2</v>
      </c>
      <c r="K2971" s="59">
        <f t="shared" ref="K2971:K2982" si="994">I2971*J2971/12</f>
        <v>20898.042239166665</v>
      </c>
      <c r="L2971" s="62">
        <f t="shared" si="968"/>
        <v>0</v>
      </c>
      <c r="M2971" t="s">
        <v>10</v>
      </c>
      <c r="O2971" s="3" t="str">
        <f t="shared" ref="O2971:O2982" si="995">LEFT(A2971,4)</f>
        <v>E348</v>
      </c>
      <c r="P2971" s="4"/>
      <c r="Q2971" s="245">
        <f t="shared" si="973"/>
        <v>0</v>
      </c>
      <c r="S2971" s="243"/>
      <c r="T2971" s="243"/>
      <c r="V2971" s="243"/>
      <c r="W2971" s="243"/>
      <c r="Y2971" s="243"/>
    </row>
    <row r="2972" spans="1:25" outlineLevel="2" x14ac:dyDescent="0.25">
      <c r="A2972" t="s">
        <v>691</v>
      </c>
      <c r="B2972" s="3" t="str">
        <f t="shared" si="992"/>
        <v>E348 PRD Energy Storage Equipment-8</v>
      </c>
      <c r="C2972" s="3" t="s">
        <v>9</v>
      </c>
      <c r="D2972" s="3"/>
      <c r="E2972" s="256">
        <v>43708</v>
      </c>
      <c r="F2972" s="61">
        <v>5025581.3</v>
      </c>
      <c r="G2972" s="300">
        <v>4.99E-2</v>
      </c>
      <c r="H2972" s="62">
        <v>20898.04</v>
      </c>
      <c r="I2972" s="61">
        <f t="shared" si="993"/>
        <v>5025581.3</v>
      </c>
      <c r="J2972" s="300">
        <v>4.99E-2</v>
      </c>
      <c r="K2972" s="61">
        <f t="shared" si="994"/>
        <v>20898.042239166665</v>
      </c>
      <c r="L2972" s="62">
        <f t="shared" si="968"/>
        <v>0</v>
      </c>
      <c r="M2972" t="s">
        <v>10</v>
      </c>
      <c r="O2972" s="3" t="str">
        <f t="shared" si="995"/>
        <v>E348</v>
      </c>
      <c r="P2972" s="4"/>
      <c r="Q2972" s="245">
        <f t="shared" si="973"/>
        <v>0</v>
      </c>
      <c r="S2972" s="243"/>
      <c r="T2972" s="243"/>
      <c r="V2972" s="243"/>
      <c r="W2972" s="243"/>
      <c r="Y2972" s="243"/>
    </row>
    <row r="2973" spans="1:25" outlineLevel="2" x14ac:dyDescent="0.25">
      <c r="A2973" t="s">
        <v>691</v>
      </c>
      <c r="B2973" s="3" t="str">
        <f t="shared" si="992"/>
        <v>E348 PRD Energy Storage Equipment-9</v>
      </c>
      <c r="C2973" s="3" t="s">
        <v>9</v>
      </c>
      <c r="D2973" s="3"/>
      <c r="E2973" s="256">
        <v>43738</v>
      </c>
      <c r="F2973" s="61">
        <v>5025581.3</v>
      </c>
      <c r="G2973" s="300">
        <v>4.99E-2</v>
      </c>
      <c r="H2973" s="62">
        <v>20898.04</v>
      </c>
      <c r="I2973" s="61">
        <f t="shared" si="993"/>
        <v>5025581.3</v>
      </c>
      <c r="J2973" s="300">
        <v>4.99E-2</v>
      </c>
      <c r="K2973" s="61">
        <f t="shared" si="994"/>
        <v>20898.042239166665</v>
      </c>
      <c r="L2973" s="62">
        <f t="shared" si="968"/>
        <v>0</v>
      </c>
      <c r="M2973" t="s">
        <v>10</v>
      </c>
      <c r="O2973" s="3" t="str">
        <f t="shared" si="995"/>
        <v>E348</v>
      </c>
      <c r="P2973" s="4"/>
      <c r="Q2973" s="245">
        <f t="shared" si="973"/>
        <v>0</v>
      </c>
      <c r="S2973" s="243"/>
      <c r="T2973" s="243"/>
      <c r="V2973" s="243"/>
      <c r="W2973" s="243"/>
      <c r="Y2973" s="243"/>
    </row>
    <row r="2974" spans="1:25" outlineLevel="2" x14ac:dyDescent="0.25">
      <c r="A2974" t="s">
        <v>691</v>
      </c>
      <c r="B2974" s="3" t="str">
        <f t="shared" si="992"/>
        <v>E348 PRD Energy Storage Equipment-10</v>
      </c>
      <c r="C2974" s="3" t="s">
        <v>9</v>
      </c>
      <c r="D2974" s="3"/>
      <c r="E2974" s="256">
        <v>43769</v>
      </c>
      <c r="F2974" s="61">
        <v>5025581.3</v>
      </c>
      <c r="G2974" s="300">
        <v>4.99E-2</v>
      </c>
      <c r="H2974" s="62">
        <v>20898.04</v>
      </c>
      <c r="I2974" s="61">
        <f t="shared" si="993"/>
        <v>5025581.3</v>
      </c>
      <c r="J2974" s="300">
        <v>4.99E-2</v>
      </c>
      <c r="K2974" s="61">
        <f t="shared" si="994"/>
        <v>20898.042239166665</v>
      </c>
      <c r="L2974" s="62">
        <f t="shared" si="968"/>
        <v>0</v>
      </c>
      <c r="M2974" t="s">
        <v>10</v>
      </c>
      <c r="O2974" s="3" t="str">
        <f t="shared" si="995"/>
        <v>E348</v>
      </c>
      <c r="P2974" s="4"/>
      <c r="Q2974" s="245">
        <f t="shared" si="973"/>
        <v>0</v>
      </c>
      <c r="S2974" s="243"/>
      <c r="T2974" s="243"/>
      <c r="V2974" s="243"/>
      <c r="W2974" s="243"/>
      <c r="Y2974" s="243"/>
    </row>
    <row r="2975" spans="1:25" outlineLevel="2" x14ac:dyDescent="0.25">
      <c r="A2975" t="s">
        <v>691</v>
      </c>
      <c r="B2975" s="3" t="str">
        <f t="shared" si="992"/>
        <v>E348 PRD Energy Storage Equipment-11</v>
      </c>
      <c r="C2975" s="3" t="s">
        <v>9</v>
      </c>
      <c r="D2975" s="3"/>
      <c r="E2975" s="256">
        <v>43799</v>
      </c>
      <c r="F2975" s="61">
        <v>5025581.3</v>
      </c>
      <c r="G2975" s="300">
        <v>4.99E-2</v>
      </c>
      <c r="H2975" s="62">
        <v>20898.04</v>
      </c>
      <c r="I2975" s="61">
        <f t="shared" si="993"/>
        <v>5025581.3</v>
      </c>
      <c r="J2975" s="300">
        <v>4.99E-2</v>
      </c>
      <c r="K2975" s="61">
        <f t="shared" si="994"/>
        <v>20898.042239166665</v>
      </c>
      <c r="L2975" s="62">
        <f t="shared" si="968"/>
        <v>0</v>
      </c>
      <c r="M2975" t="s">
        <v>10</v>
      </c>
      <c r="O2975" s="3" t="str">
        <f t="shared" si="995"/>
        <v>E348</v>
      </c>
      <c r="P2975" s="4"/>
      <c r="Q2975" s="245">
        <f t="shared" si="973"/>
        <v>0</v>
      </c>
      <c r="S2975" s="243"/>
      <c r="T2975" s="243"/>
      <c r="V2975" s="243"/>
      <c r="W2975" s="243"/>
      <c r="Y2975" s="243"/>
    </row>
    <row r="2976" spans="1:25" outlineLevel="2" x14ac:dyDescent="0.25">
      <c r="A2976" t="s">
        <v>691</v>
      </c>
      <c r="B2976" s="3" t="str">
        <f t="shared" si="992"/>
        <v>E348 PRD Energy Storage Equipment-12</v>
      </c>
      <c r="C2976" s="3" t="s">
        <v>9</v>
      </c>
      <c r="D2976" s="3"/>
      <c r="E2976" s="256">
        <v>43830</v>
      </c>
      <c r="F2976" s="61">
        <v>5025581.3</v>
      </c>
      <c r="G2976" s="300">
        <v>4.99E-2</v>
      </c>
      <c r="H2976" s="62">
        <v>20898.04</v>
      </c>
      <c r="I2976" s="61">
        <f t="shared" si="993"/>
        <v>5025581.3</v>
      </c>
      <c r="J2976" s="300">
        <v>4.99E-2</v>
      </c>
      <c r="K2976" s="61">
        <f t="shared" si="994"/>
        <v>20898.042239166665</v>
      </c>
      <c r="L2976" s="62">
        <f t="shared" si="968"/>
        <v>0</v>
      </c>
      <c r="M2976" t="s">
        <v>10</v>
      </c>
      <c r="O2976" s="3" t="str">
        <f t="shared" si="995"/>
        <v>E348</v>
      </c>
      <c r="P2976" s="4"/>
      <c r="Q2976" s="245">
        <f t="shared" ref="Q2976:Q2996" si="996">IF(E2976=DATE(2020,6,30),I2976,0)</f>
        <v>0</v>
      </c>
      <c r="S2976" s="243"/>
      <c r="T2976" s="243"/>
      <c r="V2976" s="243"/>
      <c r="W2976" s="243"/>
      <c r="Y2976" s="243"/>
    </row>
    <row r="2977" spans="1:25" outlineLevel="2" x14ac:dyDescent="0.25">
      <c r="A2977" t="s">
        <v>691</v>
      </c>
      <c r="B2977" s="3" t="str">
        <f t="shared" si="992"/>
        <v>E348 PRD Energy Storage Equipment-1</v>
      </c>
      <c r="C2977" s="3" t="s">
        <v>9</v>
      </c>
      <c r="D2977" s="3"/>
      <c r="E2977" s="256">
        <v>43861</v>
      </c>
      <c r="F2977" s="61">
        <v>5025581.3</v>
      </c>
      <c r="G2977" s="300">
        <v>4.99E-2</v>
      </c>
      <c r="H2977" s="62">
        <v>20898.04</v>
      </c>
      <c r="I2977" s="61">
        <f t="shared" si="993"/>
        <v>5025581.3</v>
      </c>
      <c r="J2977" s="300">
        <v>4.99E-2</v>
      </c>
      <c r="K2977" s="61">
        <f t="shared" si="994"/>
        <v>20898.042239166665</v>
      </c>
      <c r="L2977" s="62">
        <f t="shared" si="968"/>
        <v>0</v>
      </c>
      <c r="M2977" t="s">
        <v>10</v>
      </c>
      <c r="O2977" s="3" t="str">
        <f t="shared" si="995"/>
        <v>E348</v>
      </c>
      <c r="P2977" s="4"/>
      <c r="Q2977" s="245">
        <f t="shared" si="996"/>
        <v>0</v>
      </c>
      <c r="S2977" s="243"/>
      <c r="T2977" s="243"/>
      <c r="V2977" s="243"/>
      <c r="W2977" s="243"/>
      <c r="Y2977" s="243"/>
    </row>
    <row r="2978" spans="1:25" outlineLevel="2" x14ac:dyDescent="0.25">
      <c r="A2978" t="s">
        <v>691</v>
      </c>
      <c r="B2978" s="3" t="str">
        <f t="shared" si="992"/>
        <v>E348 PRD Energy Storage Equipment-2</v>
      </c>
      <c r="C2978" s="3" t="s">
        <v>9</v>
      </c>
      <c r="D2978" s="3"/>
      <c r="E2978" s="256">
        <v>43889</v>
      </c>
      <c r="F2978" s="61">
        <v>5025581.3</v>
      </c>
      <c r="G2978" s="300">
        <v>4.99E-2</v>
      </c>
      <c r="H2978" s="62">
        <v>20898.04</v>
      </c>
      <c r="I2978" s="61">
        <f t="shared" si="993"/>
        <v>5025581.3</v>
      </c>
      <c r="J2978" s="300">
        <v>4.99E-2</v>
      </c>
      <c r="K2978" s="61">
        <f t="shared" si="994"/>
        <v>20898.042239166665</v>
      </c>
      <c r="L2978" s="62">
        <f t="shared" si="968"/>
        <v>0</v>
      </c>
      <c r="M2978" t="s">
        <v>10</v>
      </c>
      <c r="O2978" s="3" t="str">
        <f t="shared" si="995"/>
        <v>E348</v>
      </c>
      <c r="P2978" s="4"/>
      <c r="Q2978" s="245">
        <f t="shared" si="996"/>
        <v>0</v>
      </c>
      <c r="S2978" s="243"/>
      <c r="T2978" s="243"/>
      <c r="V2978" s="243"/>
      <c r="W2978" s="243"/>
      <c r="Y2978" s="243"/>
    </row>
    <row r="2979" spans="1:25" outlineLevel="2" x14ac:dyDescent="0.25">
      <c r="A2979" t="s">
        <v>691</v>
      </c>
      <c r="B2979" s="3" t="str">
        <f t="shared" si="992"/>
        <v>E348 PRD Energy Storage Equipment-3</v>
      </c>
      <c r="C2979" s="3" t="s">
        <v>9</v>
      </c>
      <c r="D2979" s="3"/>
      <c r="E2979" s="256">
        <v>43921</v>
      </c>
      <c r="F2979" s="61">
        <v>5025581.3</v>
      </c>
      <c r="G2979" s="300">
        <v>4.99E-2</v>
      </c>
      <c r="H2979" s="62">
        <v>20898.04</v>
      </c>
      <c r="I2979" s="61">
        <f t="shared" si="993"/>
        <v>5025581.3</v>
      </c>
      <c r="J2979" s="300">
        <v>4.99E-2</v>
      </c>
      <c r="K2979" s="61">
        <f t="shared" si="994"/>
        <v>20898.042239166665</v>
      </c>
      <c r="L2979" s="62">
        <f t="shared" si="968"/>
        <v>0</v>
      </c>
      <c r="M2979" t="s">
        <v>10</v>
      </c>
      <c r="O2979" s="3" t="str">
        <f t="shared" si="995"/>
        <v>E348</v>
      </c>
      <c r="P2979" s="4"/>
      <c r="Q2979" s="245">
        <f t="shared" si="996"/>
        <v>0</v>
      </c>
      <c r="S2979" s="243"/>
      <c r="T2979" s="243"/>
      <c r="V2979" s="243"/>
      <c r="W2979" s="243"/>
      <c r="Y2979" s="243"/>
    </row>
    <row r="2980" spans="1:25" outlineLevel="2" x14ac:dyDescent="0.25">
      <c r="A2980" t="s">
        <v>691</v>
      </c>
      <c r="B2980" s="3" t="str">
        <f t="shared" si="992"/>
        <v>E348 PRD Energy Storage Equipment-4</v>
      </c>
      <c r="C2980" s="3" t="s">
        <v>9</v>
      </c>
      <c r="D2980" s="3"/>
      <c r="E2980" s="256">
        <v>43951</v>
      </c>
      <c r="F2980" s="61">
        <v>5025581.3</v>
      </c>
      <c r="G2980" s="300">
        <v>4.99E-2</v>
      </c>
      <c r="H2980" s="62">
        <v>20898.04</v>
      </c>
      <c r="I2980" s="61">
        <f t="shared" si="993"/>
        <v>5025581.3</v>
      </c>
      <c r="J2980" s="300">
        <v>4.99E-2</v>
      </c>
      <c r="K2980" s="61">
        <f t="shared" si="994"/>
        <v>20898.042239166665</v>
      </c>
      <c r="L2980" s="62">
        <f t="shared" si="968"/>
        <v>0</v>
      </c>
      <c r="M2980" t="s">
        <v>10</v>
      </c>
      <c r="O2980" s="3" t="str">
        <f t="shared" si="995"/>
        <v>E348</v>
      </c>
      <c r="P2980" s="4"/>
      <c r="Q2980" s="245">
        <f t="shared" si="996"/>
        <v>0</v>
      </c>
      <c r="S2980" s="243"/>
      <c r="T2980" s="243"/>
      <c r="V2980" s="243"/>
      <c r="W2980" s="243"/>
      <c r="Y2980" s="243"/>
    </row>
    <row r="2981" spans="1:25" outlineLevel="2" x14ac:dyDescent="0.25">
      <c r="A2981" t="s">
        <v>691</v>
      </c>
      <c r="B2981" s="3" t="str">
        <f t="shared" si="992"/>
        <v>E348 PRD Energy Storage Equipment-5</v>
      </c>
      <c r="C2981" s="3" t="s">
        <v>9</v>
      </c>
      <c r="D2981" s="3"/>
      <c r="E2981" s="256">
        <v>43982</v>
      </c>
      <c r="F2981" s="61">
        <v>5025581.3</v>
      </c>
      <c r="G2981" s="300">
        <v>4.99E-2</v>
      </c>
      <c r="H2981" s="62">
        <v>20898.04</v>
      </c>
      <c r="I2981" s="61">
        <f t="shared" si="993"/>
        <v>5025581.3</v>
      </c>
      <c r="J2981" s="300">
        <v>4.99E-2</v>
      </c>
      <c r="K2981" s="61">
        <f t="shared" si="994"/>
        <v>20898.042239166665</v>
      </c>
      <c r="L2981" s="62">
        <f t="shared" si="968"/>
        <v>0</v>
      </c>
      <c r="M2981" t="s">
        <v>10</v>
      </c>
      <c r="O2981" s="3" t="str">
        <f t="shared" si="995"/>
        <v>E348</v>
      </c>
      <c r="P2981" s="4"/>
      <c r="Q2981" s="245">
        <f t="shared" si="996"/>
        <v>0</v>
      </c>
      <c r="S2981" s="243"/>
      <c r="T2981" s="243"/>
      <c r="V2981" s="243"/>
      <c r="W2981" s="243"/>
      <c r="Y2981" s="243"/>
    </row>
    <row r="2982" spans="1:25" outlineLevel="2" x14ac:dyDescent="0.25">
      <c r="A2982" t="s">
        <v>691</v>
      </c>
      <c r="B2982" s="3" t="str">
        <f t="shared" si="992"/>
        <v>E348 PRD Energy Storage Equipment-6</v>
      </c>
      <c r="C2982" s="3" t="s">
        <v>9</v>
      </c>
      <c r="D2982" s="3"/>
      <c r="E2982" s="256">
        <v>44012</v>
      </c>
      <c r="F2982" s="61">
        <v>5025581.3</v>
      </c>
      <c r="G2982" s="300">
        <v>4.99E-2</v>
      </c>
      <c r="H2982" s="62">
        <v>20898.04</v>
      </c>
      <c r="I2982" s="61">
        <f t="shared" si="993"/>
        <v>5025581.3</v>
      </c>
      <c r="J2982" s="300">
        <v>4.99E-2</v>
      </c>
      <c r="K2982" s="61">
        <f t="shared" si="994"/>
        <v>20898.042239166665</v>
      </c>
      <c r="L2982" s="62">
        <f t="shared" si="968"/>
        <v>0</v>
      </c>
      <c r="M2982" t="s">
        <v>10</v>
      </c>
      <c r="O2982" s="3" t="str">
        <f t="shared" si="995"/>
        <v>E348</v>
      </c>
      <c r="P2982" s="4"/>
      <c r="Q2982" s="245">
        <f t="shared" si="996"/>
        <v>5025581.3</v>
      </c>
      <c r="S2982" s="243">
        <f>AVERAGE(F2971:F2982)-F2982</f>
        <v>0</v>
      </c>
      <c r="T2982" s="243">
        <f>AVERAGE(I2971:I2982)-I2982</f>
        <v>0</v>
      </c>
      <c r="V2982" s="243"/>
      <c r="W2982" s="243"/>
      <c r="Y2982" s="243"/>
    </row>
    <row r="2983" spans="1:25" ht="15.75" outlineLevel="1" thickBot="1" x14ac:dyDescent="0.3">
      <c r="A2983" s="5" t="s">
        <v>449</v>
      </c>
      <c r="C2983" s="14" t="s">
        <v>264</v>
      </c>
      <c r="E2983" s="255" t="s">
        <v>5</v>
      </c>
      <c r="F2983" s="8"/>
      <c r="G2983" s="299"/>
      <c r="H2983" s="264">
        <f>SUBTOTAL(9,H2971:H2982)</f>
        <v>250776.48000000007</v>
      </c>
      <c r="I2983" s="8"/>
      <c r="J2983" s="299"/>
      <c r="K2983" s="25">
        <f>SUBTOTAL(9,K2971:K2982)</f>
        <v>250776.50687000004</v>
      </c>
      <c r="L2983" s="264">
        <f>SUBTOTAL(9,L2971:L2982)</f>
        <v>0</v>
      </c>
      <c r="O2983" s="3" t="str">
        <f>LEFT(A2983,5)</f>
        <v>E3461</v>
      </c>
      <c r="P2983" s="4">
        <f>-L2983</f>
        <v>0</v>
      </c>
      <c r="Q2983" s="245">
        <f t="shared" si="996"/>
        <v>0</v>
      </c>
      <c r="S2983" s="243"/>
    </row>
    <row r="2984" spans="1:25" ht="15.75" outlineLevel="2" thickTop="1" x14ac:dyDescent="0.25">
      <c r="A2984" s="1" t="s">
        <v>525</v>
      </c>
      <c r="B2984" s="1" t="str">
        <f t="shared" ref="B2984:B2995" si="997">CONCATENATE(A2984,"-",MONTH(E2984))</f>
        <v>E347 PRD ARO, Other Prod-7</v>
      </c>
      <c r="C2984" s="1" t="s">
        <v>147</v>
      </c>
      <c r="D2984" s="1"/>
      <c r="E2984" s="259">
        <v>43676</v>
      </c>
      <c r="F2984" s="2">
        <v>53575909.109999999</v>
      </c>
      <c r="G2984" s="297" t="s">
        <v>759</v>
      </c>
      <c r="H2984" s="263">
        <v>268226.33</v>
      </c>
      <c r="I2984" s="61">
        <f t="shared" ref="I2984:I2995" si="998">VLOOKUP(CONCATENATE(A2984,"-6"),$B$8:$F$2996,5,FALSE)</f>
        <v>53575909.109999999</v>
      </c>
      <c r="J2984" s="297" t="s">
        <v>759</v>
      </c>
      <c r="K2984" s="2">
        <f>VLOOKUP(CONCATENATE(A2984,"-6"),B$9:$H$2996,7,0)</f>
        <v>268226.31</v>
      </c>
      <c r="L2984" s="263">
        <f t="shared" si="968"/>
        <v>-0.02</v>
      </c>
      <c r="M2984" t="s">
        <v>2</v>
      </c>
      <c r="O2984" s="3" t="str">
        <f t="shared" ref="O2984:O2995" si="999">LEFT(A2984,4)</f>
        <v>E347</v>
      </c>
      <c r="P2984" s="4"/>
      <c r="Q2984" s="245">
        <f t="shared" si="996"/>
        <v>0</v>
      </c>
      <c r="S2984" s="243"/>
      <c r="T2984" s="243"/>
      <c r="V2984" s="243"/>
      <c r="W2984" s="243"/>
      <c r="Y2984" s="243"/>
    </row>
    <row r="2985" spans="1:25" outlineLevel="2" x14ac:dyDescent="0.25">
      <c r="A2985" s="1" t="s">
        <v>525</v>
      </c>
      <c r="B2985" s="1" t="str">
        <f t="shared" si="997"/>
        <v>E347 PRD ARO, Other Prod-8</v>
      </c>
      <c r="C2985" s="1" t="s">
        <v>147</v>
      </c>
      <c r="D2985" s="1"/>
      <c r="E2985" s="259">
        <v>43708</v>
      </c>
      <c r="F2985" s="2">
        <v>53575909.109999999</v>
      </c>
      <c r="G2985" s="297" t="s">
        <v>759</v>
      </c>
      <c r="H2985" s="263">
        <v>268226.27</v>
      </c>
      <c r="I2985" s="61">
        <f t="shared" si="998"/>
        <v>53575909.109999999</v>
      </c>
      <c r="J2985" s="297" t="s">
        <v>759</v>
      </c>
      <c r="K2985" s="2">
        <f>VLOOKUP(CONCATENATE(A2985,"-6"),B$9:$H$2996,7,0)</f>
        <v>268226.31</v>
      </c>
      <c r="L2985" s="263">
        <f t="shared" si="968"/>
        <v>0.04</v>
      </c>
      <c r="M2985" t="s">
        <v>2</v>
      </c>
      <c r="O2985" s="3" t="str">
        <f t="shared" si="999"/>
        <v>E347</v>
      </c>
      <c r="P2985" s="4"/>
      <c r="Q2985" s="245">
        <f t="shared" si="996"/>
        <v>0</v>
      </c>
      <c r="S2985" s="243"/>
      <c r="T2985" s="243"/>
      <c r="V2985" s="243"/>
      <c r="W2985" s="243"/>
      <c r="Y2985" s="243"/>
    </row>
    <row r="2986" spans="1:25" outlineLevel="2" x14ac:dyDescent="0.25">
      <c r="A2986" s="1" t="s">
        <v>525</v>
      </c>
      <c r="B2986" s="1" t="str">
        <f t="shared" si="997"/>
        <v>E347 PRD ARO, Other Prod-9</v>
      </c>
      <c r="C2986" s="1" t="s">
        <v>147</v>
      </c>
      <c r="D2986" s="1"/>
      <c r="E2986" s="259">
        <v>43738</v>
      </c>
      <c r="F2986" s="2">
        <v>53575909.109999999</v>
      </c>
      <c r="G2986" s="297" t="s">
        <v>759</v>
      </c>
      <c r="H2986" s="263">
        <v>268226.32</v>
      </c>
      <c r="I2986" s="61">
        <f t="shared" si="998"/>
        <v>53575909.109999999</v>
      </c>
      <c r="J2986" s="297" t="s">
        <v>759</v>
      </c>
      <c r="K2986" s="2">
        <f>VLOOKUP(CONCATENATE(A2986,"-6"),B$9:$H$2996,7,0)</f>
        <v>268226.31</v>
      </c>
      <c r="L2986" s="263">
        <f t="shared" si="968"/>
        <v>-0.01</v>
      </c>
      <c r="M2986" t="s">
        <v>2</v>
      </c>
      <c r="O2986" s="3" t="str">
        <f t="shared" si="999"/>
        <v>E347</v>
      </c>
      <c r="P2986" s="4"/>
      <c r="Q2986" s="245">
        <f t="shared" si="996"/>
        <v>0</v>
      </c>
      <c r="S2986" s="243"/>
      <c r="T2986" s="243"/>
      <c r="V2986" s="243"/>
      <c r="W2986" s="243"/>
      <c r="Y2986" s="243"/>
    </row>
    <row r="2987" spans="1:25" outlineLevel="2" x14ac:dyDescent="0.25">
      <c r="A2987" s="1" t="s">
        <v>525</v>
      </c>
      <c r="B2987" s="1" t="str">
        <f t="shared" si="997"/>
        <v>E347 PRD ARO, Other Prod-10</v>
      </c>
      <c r="C2987" s="1" t="s">
        <v>147</v>
      </c>
      <c r="D2987" s="1"/>
      <c r="E2987" s="259">
        <v>43769</v>
      </c>
      <c r="F2987" s="2">
        <v>53575909.109999999</v>
      </c>
      <c r="G2987" s="297" t="s">
        <v>759</v>
      </c>
      <c r="H2987" s="263">
        <v>268226.39</v>
      </c>
      <c r="I2987" s="61">
        <f t="shared" si="998"/>
        <v>53575909.109999999</v>
      </c>
      <c r="J2987" s="297" t="s">
        <v>759</v>
      </c>
      <c r="K2987" s="2">
        <f>VLOOKUP(CONCATENATE(A2987,"-6"),B$9:$H$2996,7,0)</f>
        <v>268226.31</v>
      </c>
      <c r="L2987" s="263">
        <f t="shared" si="968"/>
        <v>-0.08</v>
      </c>
      <c r="M2987" t="s">
        <v>2</v>
      </c>
      <c r="O2987" s="3" t="str">
        <f t="shared" si="999"/>
        <v>E347</v>
      </c>
      <c r="P2987" s="4"/>
      <c r="Q2987" s="245">
        <f t="shared" si="996"/>
        <v>0</v>
      </c>
      <c r="S2987" s="243"/>
      <c r="T2987" s="243"/>
      <c r="V2987" s="243"/>
      <c r="W2987" s="243"/>
      <c r="Y2987" s="243"/>
    </row>
    <row r="2988" spans="1:25" outlineLevel="2" x14ac:dyDescent="0.25">
      <c r="A2988" s="1" t="s">
        <v>525</v>
      </c>
      <c r="B2988" s="1" t="str">
        <f t="shared" si="997"/>
        <v>E347 PRD ARO, Other Prod-11</v>
      </c>
      <c r="C2988" s="1" t="s">
        <v>147</v>
      </c>
      <c r="D2988" s="1"/>
      <c r="E2988" s="259">
        <v>43799</v>
      </c>
      <c r="F2988" s="2">
        <v>53575909.109999999</v>
      </c>
      <c r="G2988" s="297" t="s">
        <v>759</v>
      </c>
      <c r="H2988" s="263">
        <v>268226.3</v>
      </c>
      <c r="I2988" s="61">
        <f t="shared" si="998"/>
        <v>53575909.109999999</v>
      </c>
      <c r="J2988" s="297" t="s">
        <v>759</v>
      </c>
      <c r="K2988" s="2">
        <f>VLOOKUP(CONCATENATE(A2988,"-6"),B$9:$H$2996,7,0)</f>
        <v>268226.31</v>
      </c>
      <c r="L2988" s="263">
        <f t="shared" si="968"/>
        <v>0.01</v>
      </c>
      <c r="M2988" t="s">
        <v>2</v>
      </c>
      <c r="O2988" s="3" t="str">
        <f t="shared" si="999"/>
        <v>E347</v>
      </c>
      <c r="P2988" s="4"/>
      <c r="Q2988" s="245">
        <f t="shared" si="996"/>
        <v>0</v>
      </c>
      <c r="S2988" s="243"/>
      <c r="T2988" s="243"/>
      <c r="V2988" s="243"/>
      <c r="W2988" s="243"/>
      <c r="Y2988" s="243"/>
    </row>
    <row r="2989" spans="1:25" outlineLevel="2" x14ac:dyDescent="0.25">
      <c r="A2989" s="1" t="s">
        <v>525</v>
      </c>
      <c r="B2989" s="1" t="str">
        <f t="shared" si="997"/>
        <v>E347 PRD ARO, Other Prod-12</v>
      </c>
      <c r="C2989" s="1" t="s">
        <v>147</v>
      </c>
      <c r="D2989" s="1"/>
      <c r="E2989" s="259">
        <v>43830</v>
      </c>
      <c r="F2989" s="2">
        <v>53575909.109999999</v>
      </c>
      <c r="G2989" s="297" t="s">
        <v>759</v>
      </c>
      <c r="H2989" s="263">
        <v>268226.39</v>
      </c>
      <c r="I2989" s="61">
        <f t="shared" si="998"/>
        <v>53575909.109999999</v>
      </c>
      <c r="J2989" s="297" t="s">
        <v>759</v>
      </c>
      <c r="K2989" s="2">
        <f>VLOOKUP(CONCATENATE(A2989,"-6"),B$9:$H$2996,7,0)</f>
        <v>268226.31</v>
      </c>
      <c r="L2989" s="263">
        <f t="shared" si="968"/>
        <v>-0.08</v>
      </c>
      <c r="M2989" t="s">
        <v>2</v>
      </c>
      <c r="O2989" s="3" t="str">
        <f t="shared" si="999"/>
        <v>E347</v>
      </c>
      <c r="P2989" s="4"/>
      <c r="Q2989" s="245">
        <f t="shared" si="996"/>
        <v>0</v>
      </c>
      <c r="S2989" s="243"/>
      <c r="T2989" s="243"/>
      <c r="V2989" s="243"/>
      <c r="W2989" s="243"/>
      <c r="Y2989" s="243"/>
    </row>
    <row r="2990" spans="1:25" outlineLevel="2" x14ac:dyDescent="0.25">
      <c r="A2990" s="1" t="s">
        <v>525</v>
      </c>
      <c r="B2990" s="1" t="str">
        <f t="shared" si="997"/>
        <v>E347 PRD ARO, Other Prod-1</v>
      </c>
      <c r="C2990" s="1" t="s">
        <v>147</v>
      </c>
      <c r="D2990" s="1"/>
      <c r="E2990" s="259">
        <v>43861</v>
      </c>
      <c r="F2990" s="2">
        <v>53575909.109999999</v>
      </c>
      <c r="G2990" s="297" t="s">
        <v>759</v>
      </c>
      <c r="H2990" s="263">
        <v>268226.27</v>
      </c>
      <c r="I2990" s="61">
        <f t="shared" si="998"/>
        <v>53575909.109999999</v>
      </c>
      <c r="J2990" s="297" t="s">
        <v>759</v>
      </c>
      <c r="K2990" s="2">
        <f>VLOOKUP(CONCATENATE(A2990,"-6"),B$9:$H$2996,7,0)</f>
        <v>268226.31</v>
      </c>
      <c r="L2990" s="263">
        <f t="shared" ref="L2990:L2995" si="1000">ROUND(K2990-H2990,2)</f>
        <v>0.04</v>
      </c>
      <c r="M2990" t="s">
        <v>2</v>
      </c>
      <c r="O2990" s="3" t="str">
        <f t="shared" si="999"/>
        <v>E347</v>
      </c>
      <c r="P2990" s="4"/>
      <c r="Q2990" s="245">
        <f t="shared" si="996"/>
        <v>0</v>
      </c>
      <c r="S2990" s="243"/>
      <c r="T2990" s="243"/>
      <c r="V2990" s="243"/>
      <c r="W2990" s="243"/>
      <c r="Y2990" s="243"/>
    </row>
    <row r="2991" spans="1:25" outlineLevel="2" x14ac:dyDescent="0.25">
      <c r="A2991" s="1" t="s">
        <v>525</v>
      </c>
      <c r="B2991" s="1" t="str">
        <f t="shared" si="997"/>
        <v>E347 PRD ARO, Other Prod-2</v>
      </c>
      <c r="C2991" s="1" t="s">
        <v>147</v>
      </c>
      <c r="D2991" s="1"/>
      <c r="E2991" s="259">
        <v>43889</v>
      </c>
      <c r="F2991" s="2">
        <v>53575909.109999999</v>
      </c>
      <c r="G2991" s="297" t="s">
        <v>759</v>
      </c>
      <c r="H2991" s="263">
        <v>268226.31</v>
      </c>
      <c r="I2991" s="61">
        <f t="shared" si="998"/>
        <v>53575909.109999999</v>
      </c>
      <c r="J2991" s="297" t="s">
        <v>759</v>
      </c>
      <c r="K2991" s="2">
        <f>VLOOKUP(CONCATENATE(A2991,"-6"),B$9:$H$2996,7,0)</f>
        <v>268226.31</v>
      </c>
      <c r="L2991" s="263">
        <f t="shared" si="1000"/>
        <v>0</v>
      </c>
      <c r="M2991" t="s">
        <v>2</v>
      </c>
      <c r="O2991" s="3" t="str">
        <f t="shared" si="999"/>
        <v>E347</v>
      </c>
      <c r="P2991" s="4"/>
      <c r="Q2991" s="245">
        <f t="shared" si="996"/>
        <v>0</v>
      </c>
      <c r="S2991" s="243"/>
      <c r="T2991" s="243"/>
      <c r="V2991" s="243"/>
      <c r="W2991" s="243"/>
      <c r="Y2991" s="243"/>
    </row>
    <row r="2992" spans="1:25" outlineLevel="2" x14ac:dyDescent="0.25">
      <c r="A2992" s="1" t="s">
        <v>525</v>
      </c>
      <c r="B2992" s="1" t="str">
        <f t="shared" si="997"/>
        <v>E347 PRD ARO, Other Prod-3</v>
      </c>
      <c r="C2992" s="1" t="s">
        <v>147</v>
      </c>
      <c r="D2992" s="1"/>
      <c r="E2992" s="259">
        <v>43921</v>
      </c>
      <c r="F2992" s="2">
        <v>53575909.109999999</v>
      </c>
      <c r="G2992" s="297" t="s">
        <v>759</v>
      </c>
      <c r="H2992" s="263">
        <v>268226.28999999998</v>
      </c>
      <c r="I2992" s="61">
        <f t="shared" si="998"/>
        <v>53575909.109999999</v>
      </c>
      <c r="J2992" s="297" t="s">
        <v>759</v>
      </c>
      <c r="K2992" s="2">
        <f>VLOOKUP(CONCATENATE(A2992,"-6"),B$9:$H$2996,7,0)</f>
        <v>268226.31</v>
      </c>
      <c r="L2992" s="263">
        <f t="shared" si="1000"/>
        <v>0.02</v>
      </c>
      <c r="M2992" t="s">
        <v>2</v>
      </c>
      <c r="O2992" s="3" t="str">
        <f t="shared" si="999"/>
        <v>E347</v>
      </c>
      <c r="P2992" s="4"/>
      <c r="Q2992" s="245">
        <f t="shared" si="996"/>
        <v>0</v>
      </c>
      <c r="S2992" s="243"/>
      <c r="T2992" s="243"/>
      <c r="V2992" s="243"/>
      <c r="W2992" s="243"/>
      <c r="Y2992" s="243"/>
    </row>
    <row r="2993" spans="1:25" outlineLevel="2" x14ac:dyDescent="0.25">
      <c r="A2993" s="1" t="s">
        <v>525</v>
      </c>
      <c r="B2993" s="1" t="str">
        <f t="shared" si="997"/>
        <v>E347 PRD ARO, Other Prod-4</v>
      </c>
      <c r="C2993" s="1" t="s">
        <v>147</v>
      </c>
      <c r="D2993" s="1"/>
      <c r="E2993" s="259">
        <v>43951</v>
      </c>
      <c r="F2993" s="2">
        <v>53575909.109999999</v>
      </c>
      <c r="G2993" s="297" t="s">
        <v>759</v>
      </c>
      <c r="H2993" s="263">
        <v>268226.33</v>
      </c>
      <c r="I2993" s="61">
        <f t="shared" si="998"/>
        <v>53575909.109999999</v>
      </c>
      <c r="J2993" s="297" t="s">
        <v>759</v>
      </c>
      <c r="K2993" s="2">
        <f>VLOOKUP(CONCATENATE(A2993,"-6"),B$9:$H$2996,7,0)</f>
        <v>268226.31</v>
      </c>
      <c r="L2993" s="263">
        <f t="shared" si="1000"/>
        <v>-0.02</v>
      </c>
      <c r="M2993" t="s">
        <v>2</v>
      </c>
      <c r="O2993" s="3" t="str">
        <f t="shared" si="999"/>
        <v>E347</v>
      </c>
      <c r="P2993" s="4"/>
      <c r="Q2993" s="245">
        <f t="shared" si="996"/>
        <v>0</v>
      </c>
      <c r="S2993" s="243"/>
      <c r="T2993" s="243"/>
      <c r="V2993" s="243"/>
      <c r="W2993" s="243"/>
      <c r="Y2993" s="243"/>
    </row>
    <row r="2994" spans="1:25" outlineLevel="2" x14ac:dyDescent="0.25">
      <c r="A2994" s="1" t="s">
        <v>525</v>
      </c>
      <c r="B2994" s="1" t="str">
        <f t="shared" si="997"/>
        <v>E347 PRD ARO, Other Prod-5</v>
      </c>
      <c r="C2994" s="1" t="s">
        <v>147</v>
      </c>
      <c r="D2994" s="1"/>
      <c r="E2994" s="259">
        <v>43982</v>
      </c>
      <c r="F2994" s="2">
        <v>53575909.109999999</v>
      </c>
      <c r="G2994" s="297" t="s">
        <v>759</v>
      </c>
      <c r="H2994" s="263">
        <v>268226.26</v>
      </c>
      <c r="I2994" s="61">
        <f t="shared" si="998"/>
        <v>53575909.109999999</v>
      </c>
      <c r="J2994" s="297" t="s">
        <v>759</v>
      </c>
      <c r="K2994" s="2">
        <f>VLOOKUP(CONCATENATE(A2994,"-6"),B$9:$H$2996,7,0)</f>
        <v>268226.31</v>
      </c>
      <c r="L2994" s="263">
        <f t="shared" si="1000"/>
        <v>0.05</v>
      </c>
      <c r="M2994" t="s">
        <v>2</v>
      </c>
      <c r="O2994" s="3" t="str">
        <f t="shared" si="999"/>
        <v>E347</v>
      </c>
      <c r="P2994" s="4"/>
      <c r="Q2994" s="245">
        <f t="shared" si="996"/>
        <v>0</v>
      </c>
      <c r="S2994" s="243"/>
      <c r="T2994" s="243"/>
      <c r="V2994" s="243"/>
      <c r="W2994" s="243"/>
      <c r="Y2994" s="243"/>
    </row>
    <row r="2995" spans="1:25" outlineLevel="2" x14ac:dyDescent="0.25">
      <c r="A2995" s="1" t="s">
        <v>525</v>
      </c>
      <c r="B2995" s="1" t="str">
        <f t="shared" si="997"/>
        <v>E347 PRD ARO, Other Prod-6</v>
      </c>
      <c r="C2995" s="1" t="s">
        <v>147</v>
      </c>
      <c r="D2995" s="1"/>
      <c r="E2995" s="259">
        <v>44012</v>
      </c>
      <c r="F2995" s="2">
        <v>53575909.109999999</v>
      </c>
      <c r="G2995" s="297" t="s">
        <v>759</v>
      </c>
      <c r="H2995" s="263">
        <v>268226.31</v>
      </c>
      <c r="I2995" s="61">
        <f t="shared" si="998"/>
        <v>53575909.109999999</v>
      </c>
      <c r="J2995" s="297" t="s">
        <v>759</v>
      </c>
      <c r="K2995" s="2">
        <f>VLOOKUP(CONCATENATE(A2995,"-6"),B$9:$H$2996,7,0)</f>
        <v>268226.31</v>
      </c>
      <c r="L2995" s="263">
        <f t="shared" si="1000"/>
        <v>0</v>
      </c>
      <c r="M2995" t="s">
        <v>2</v>
      </c>
      <c r="O2995" s="3" t="str">
        <f t="shared" si="999"/>
        <v>E347</v>
      </c>
      <c r="P2995" s="4"/>
      <c r="Q2995" s="245">
        <f t="shared" si="996"/>
        <v>53575909.109999999</v>
      </c>
      <c r="S2995" s="243">
        <f>AVERAGE(F2984:F2995)-F2995</f>
        <v>0</v>
      </c>
      <c r="T2995" s="243"/>
      <c r="V2995" s="243"/>
      <c r="W2995" s="243"/>
      <c r="Y2995" s="243"/>
    </row>
    <row r="2996" spans="1:25" ht="15.75" outlineLevel="1" thickBot="1" x14ac:dyDescent="0.3">
      <c r="A2996" s="19" t="s">
        <v>450</v>
      </c>
      <c r="B2996" s="3"/>
      <c r="C2996" s="6" t="s">
        <v>264</v>
      </c>
      <c r="D2996" s="3"/>
      <c r="E2996" s="258" t="s">
        <v>5</v>
      </c>
      <c r="F2996" s="4"/>
      <c r="G2996" s="303"/>
      <c r="H2996" s="265">
        <f>SUBTOTAL(9,H2984:H2995)</f>
        <v>3218715.77</v>
      </c>
      <c r="I2996" s="4"/>
      <c r="J2996" s="63"/>
      <c r="K2996" s="296">
        <f>SUBTOTAL(9,K2984:K2995)</f>
        <v>3218715.72</v>
      </c>
      <c r="L2996" s="298">
        <f>SUBTOTAL(9,L2984:L2995)</f>
        <v>-0.05</v>
      </c>
      <c r="O2996" s="3" t="str">
        <f>LEFT(A2996,5)</f>
        <v xml:space="preserve">E347 </v>
      </c>
      <c r="P2996" s="101">
        <f>-L2996</f>
        <v>0.05</v>
      </c>
      <c r="Q2996" s="245">
        <f t="shared" si="996"/>
        <v>0</v>
      </c>
      <c r="S2996" s="243"/>
    </row>
    <row r="2997" spans="1:25" ht="16.5" thickTop="1" thickBot="1" x14ac:dyDescent="0.3">
      <c r="A2997" s="102" t="s">
        <v>526</v>
      </c>
      <c r="B2997" s="97"/>
      <c r="C2997" s="97"/>
      <c r="D2997" s="97"/>
      <c r="E2997" s="260"/>
      <c r="F2997" s="251"/>
      <c r="G2997" s="304"/>
      <c r="H2997" s="266">
        <f>SUBTOTAL(9,H2:H2996)</f>
        <v>138249577.05000028</v>
      </c>
      <c r="I2997" s="251"/>
      <c r="J2997" s="99"/>
      <c r="K2997" s="251">
        <f>SUBTOTAL(9,K2:K2996)</f>
        <v>130068748.0134654</v>
      </c>
      <c r="L2997" s="100">
        <f>SUBTOTAL(9,L2:L2996)</f>
        <v>-8180829.4499999955</v>
      </c>
      <c r="M2997" s="104">
        <f>H2997-K2997</f>
        <v>8180829.0365348756</v>
      </c>
      <c r="N2997" s="97"/>
      <c r="O2997" s="99"/>
      <c r="P2997" s="100">
        <f>SUBTOTAL(9,P2:P2996)</f>
        <v>7993969.3799999962</v>
      </c>
      <c r="Q2997" s="245">
        <f>SUM(Q7:Q2996)</f>
        <v>3786341335.0700011</v>
      </c>
      <c r="S2997" s="243"/>
    </row>
    <row r="2998" spans="1:25" x14ac:dyDescent="0.25">
      <c r="A2998" s="74"/>
      <c r="B2998" s="67"/>
      <c r="C2998" s="67"/>
      <c r="D2998" s="68" t="s">
        <v>527</v>
      </c>
      <c r="E2998" s="81">
        <f>SUMIF($C$4:$C$2996,"403E",$H$4:$H$2996)</f>
        <v>129583081.42000031</v>
      </c>
      <c r="F2998" s="70"/>
      <c r="G2998" s="71"/>
      <c r="H2998" s="68"/>
      <c r="I2998" s="81">
        <f>SUMIF($C$4:$C$2996,"403E",$K$4:$K$2996)</f>
        <v>121228083.29346541</v>
      </c>
      <c r="J2998" s="72"/>
      <c r="K2998" s="72"/>
      <c r="L2998" s="81">
        <f>I2998-E2998</f>
        <v>-8354998.126534909</v>
      </c>
      <c r="M2998" s="81"/>
      <c r="N2998" s="67"/>
      <c r="O2998" s="3"/>
      <c r="P2998" s="65"/>
    </row>
    <row r="2999" spans="1:25" x14ac:dyDescent="0.25">
      <c r="A2999" s="74"/>
      <c r="B2999" s="67"/>
      <c r="C2999" s="67"/>
      <c r="D2999" s="68" t="s">
        <v>528</v>
      </c>
      <c r="E2999" s="69">
        <f>SUMIF($C$4:$C$2996,"404E",$H$4:$H$2996)</f>
        <v>1201842.0499999998</v>
      </c>
      <c r="F2999" s="70"/>
      <c r="G2999" s="71"/>
      <c r="H2999" s="68"/>
      <c r="I2999" s="69">
        <f>SUMIF($C$4:$C$2996,"404E",$K$4:$K$2996)</f>
        <v>1193954.9999999995</v>
      </c>
      <c r="J2999" s="72"/>
      <c r="K2999" s="72"/>
      <c r="L2999" s="69">
        <f t="shared" ref="L2999:L3001" si="1001">I2999-E2999</f>
        <v>-7887.0500000002794</v>
      </c>
      <c r="M2999" s="69"/>
      <c r="N2999" s="67"/>
      <c r="O2999" s="3"/>
    </row>
    <row r="3000" spans="1:25" x14ac:dyDescent="0.25">
      <c r="A3000" s="73"/>
      <c r="B3000" s="67"/>
      <c r="C3000" s="67"/>
      <c r="D3000" s="68" t="s">
        <v>529</v>
      </c>
      <c r="E3000" s="69">
        <f>SUMIF($C$4:$C$2996,"403.1E",$H$4:$H$2996)</f>
        <v>7464653.5799999991</v>
      </c>
      <c r="F3000" s="70"/>
      <c r="G3000" s="71"/>
      <c r="H3000" s="68"/>
      <c r="I3000" s="69">
        <f>SUMIF($C$4:$C$2996,"403.1E",$K$4:$K$2996)</f>
        <v>7646709.719999996</v>
      </c>
      <c r="J3000" s="72"/>
      <c r="K3000" s="72"/>
      <c r="L3000" s="69">
        <f t="shared" si="1001"/>
        <v>182056.13999999687</v>
      </c>
      <c r="M3000" s="69"/>
      <c r="N3000" s="67"/>
      <c r="O3000" s="3"/>
    </row>
    <row r="3001" spans="1:25" ht="15.75" thickBot="1" x14ac:dyDescent="0.3">
      <c r="A3001" s="73"/>
      <c r="B3001" s="67"/>
      <c r="C3001" s="67"/>
      <c r="D3001" s="68" t="s">
        <v>530</v>
      </c>
      <c r="E3001" s="75">
        <f>E2998+E2999+E3000</f>
        <v>138249577.05000031</v>
      </c>
      <c r="F3001" s="268">
        <f>SUM('Lead Electric'!D15:D16)-E3001</f>
        <v>0</v>
      </c>
      <c r="G3001" s="76"/>
      <c r="H3001" s="68"/>
      <c r="I3001" s="75">
        <f>I2998+I2999+I3000</f>
        <v>130068748.0134654</v>
      </c>
      <c r="J3001" s="269">
        <f>SUM('Lead Electric'!E15:E16)-I3001</f>
        <v>0</v>
      </c>
      <c r="K3001" s="72"/>
      <c r="L3001" s="75">
        <f t="shared" si="1001"/>
        <v>-8180829.0365349054</v>
      </c>
      <c r="M3001" s="69"/>
      <c r="N3001" s="67"/>
      <c r="O3001" s="3"/>
    </row>
    <row r="3002" spans="1:25" ht="15.75" thickTop="1" x14ac:dyDescent="0.25">
      <c r="A3002" s="77"/>
      <c r="B3002" s="67"/>
      <c r="C3002" s="67"/>
      <c r="D3002" s="67"/>
      <c r="E3002" s="269">
        <f>E3004-E3001</f>
        <v>-3.5762786865234375E-7</v>
      </c>
      <c r="F3002" s="13"/>
      <c r="G3002" s="72"/>
      <c r="H3002" s="72"/>
      <c r="I3002" s="269">
        <f>I3004-I3001</f>
        <v>-4.3213367462158203E-7</v>
      </c>
      <c r="J3002" s="269">
        <f>I3001-K2997</f>
        <v>0</v>
      </c>
      <c r="K3002" s="72"/>
      <c r="L3002" s="12"/>
      <c r="M3002" s="69"/>
      <c r="N3002" s="67"/>
      <c r="O3002" s="3"/>
    </row>
    <row r="3003" spans="1:25" ht="15.75" thickBot="1" x14ac:dyDescent="0.3">
      <c r="A3003" s="22"/>
      <c r="B3003" s="104"/>
      <c r="C3003" s="104"/>
      <c r="D3003" s="104"/>
      <c r="E3003" s="105"/>
      <c r="F3003" s="106"/>
      <c r="G3003" s="107"/>
      <c r="H3003" s="107"/>
      <c r="I3003" s="106"/>
      <c r="J3003" s="107"/>
      <c r="K3003" s="107"/>
      <c r="L3003" s="22"/>
      <c r="M3003" s="104"/>
      <c r="N3003" s="105"/>
      <c r="O3003" s="99"/>
      <c r="P3003" s="97"/>
    </row>
    <row r="3004" spans="1:25" x14ac:dyDescent="0.25">
      <c r="A3004" s="66"/>
      <c r="B3004" s="67"/>
      <c r="C3004" s="67"/>
      <c r="D3004" s="68" t="s">
        <v>526</v>
      </c>
      <c r="E3004" s="81">
        <f>SUMIF($E$2:$E$2996,"Total",$H$2:$H$2996)</f>
        <v>138249577.04999995</v>
      </c>
      <c r="F3004" s="71"/>
      <c r="G3004" s="72"/>
      <c r="H3004" s="68" t="s">
        <v>526</v>
      </c>
      <c r="I3004" s="81">
        <f>SUMIF($E$2:$E$2996,"Total",$K$2:$K$2996)</f>
        <v>130068748.01346497</v>
      </c>
      <c r="J3004" s="81">
        <f>I3004-E3004</f>
        <v>-8180829.0365349799</v>
      </c>
      <c r="K3004" s="72"/>
      <c r="L3004" s="68">
        <f ca="1">SUMIF($R$7:$R$2996,"C1&amp;2",$L$7:$L$2995)</f>
        <v>-8377381.3599999985</v>
      </c>
      <c r="M3004" s="81" t="s">
        <v>700</v>
      </c>
      <c r="N3004" s="81"/>
      <c r="O3004" s="3"/>
    </row>
    <row r="3005" spans="1:25" x14ac:dyDescent="0.25">
      <c r="A3005" s="66"/>
      <c r="B3005" s="67"/>
      <c r="C3005" s="67"/>
      <c r="D3005" s="68" t="s">
        <v>10</v>
      </c>
      <c r="E3005" s="69">
        <f>SUMIF($M$2:$M$2995,D3005,$H$2:$H$2995)</f>
        <v>91314352.100000262</v>
      </c>
      <c r="F3005" s="71"/>
      <c r="G3005" s="72"/>
      <c r="H3005" s="68" t="s">
        <v>10</v>
      </c>
      <c r="I3005" s="82">
        <f>SUMIF($M$2:$M$2996,H3005,$K$2:$K$2996)</f>
        <v>83203730.453465283</v>
      </c>
      <c r="J3005" s="82">
        <f>I3005-E3005</f>
        <v>-8110621.6465349793</v>
      </c>
      <c r="K3005" s="72"/>
      <c r="L3005" s="68">
        <f ca="1">L3004-L3001</f>
        <v>-196552.32346509304</v>
      </c>
      <c r="M3005" s="69" t="s">
        <v>701</v>
      </c>
      <c r="N3005" s="47"/>
      <c r="O3005" s="3"/>
    </row>
    <row r="3006" spans="1:25" x14ac:dyDescent="0.25">
      <c r="A3006" s="66"/>
      <c r="B3006" s="67"/>
      <c r="C3006" s="67"/>
      <c r="D3006" s="68" t="s">
        <v>2</v>
      </c>
      <c r="E3006" s="69">
        <f>SUMIF($M$2:$M$2995,D3006,$H$2:$H$2995)</f>
        <v>8666495.6300000008</v>
      </c>
      <c r="F3006" s="71"/>
      <c r="G3006" s="72"/>
      <c r="H3006" s="68" t="s">
        <v>2</v>
      </c>
      <c r="I3006" s="82">
        <f>SUMIF($M$2:$M$2996,H3006,$K$2:$K$2996)</f>
        <v>8840664.7199999969</v>
      </c>
      <c r="J3006" s="82">
        <f>I3006-E3006</f>
        <v>174169.08999999613</v>
      </c>
      <c r="K3006" s="72"/>
      <c r="L3006" s="68">
        <f ca="1">SUM(L3004:L3005)</f>
        <v>-8573933.6834650915</v>
      </c>
      <c r="M3006" s="69" t="s">
        <v>702</v>
      </c>
      <c r="N3006" s="69"/>
      <c r="O3006" s="3"/>
    </row>
    <row r="3007" spans="1:25" x14ac:dyDescent="0.25">
      <c r="A3007" s="66"/>
      <c r="B3007" s="67"/>
      <c r="C3007" s="67"/>
      <c r="D3007" s="68" t="s">
        <v>27</v>
      </c>
      <c r="E3007" s="69">
        <f>SUMIF($M$2:$M$2995,D3007,$H$2:$H$2995)</f>
        <v>38268729.32</v>
      </c>
      <c r="F3007" s="71"/>
      <c r="G3007" s="72"/>
      <c r="H3007" s="68" t="s">
        <v>27</v>
      </c>
      <c r="I3007" s="82">
        <f>SUMIF($M$2:$M$2996,H3007,$K$2:$K$2996)</f>
        <v>38024352.839999981</v>
      </c>
      <c r="J3007" s="82">
        <f>I3007-E3007</f>
        <v>-244376.48000001907</v>
      </c>
      <c r="K3007" s="72"/>
      <c r="L3007" s="68"/>
      <c r="M3007" s="69"/>
      <c r="N3007" s="69"/>
      <c r="O3007" s="3"/>
    </row>
    <row r="3008" spans="1:25" x14ac:dyDescent="0.25">
      <c r="A3008" s="66"/>
      <c r="B3008" s="67"/>
      <c r="C3008" s="67"/>
      <c r="D3008" s="68" t="s">
        <v>505</v>
      </c>
      <c r="E3008" s="69">
        <f>SUMIF($M$2:$M$2995,D3008,$H$2:$H$2995)</f>
        <v>0</v>
      </c>
      <c r="F3008" s="71"/>
      <c r="G3008" s="72"/>
      <c r="H3008" s="68" t="s">
        <v>505</v>
      </c>
      <c r="I3008" s="82">
        <f>SUMIF($M$2:$M$2996,H3008,$K$2:$K$2996)</f>
        <v>0</v>
      </c>
      <c r="J3008" s="72"/>
      <c r="K3008" s="72"/>
      <c r="L3008" s="69">
        <f ca="1">(L3005+L2999+J3029+J3030)</f>
        <v>-431.08832811797038</v>
      </c>
      <c r="M3008" s="69"/>
      <c r="N3008" s="69"/>
      <c r="O3008" s="3"/>
    </row>
    <row r="3009" spans="1:16" x14ac:dyDescent="0.25">
      <c r="A3009" s="79"/>
      <c r="B3009" s="47"/>
      <c r="C3009" s="47"/>
      <c r="D3009" s="47"/>
      <c r="E3009" s="269">
        <f>SUM(E3005:E3008)-E3004</f>
        <v>2.9802322387695313E-7</v>
      </c>
      <c r="F3009" s="47"/>
      <c r="G3009" s="83"/>
      <c r="H3009" s="83"/>
      <c r="I3009" s="269">
        <f>SUM(I3005:I3008)-I3004</f>
        <v>2.8312206268310547E-7</v>
      </c>
      <c r="J3009" s="269">
        <f>SUM(J3005:J3008)-J3004</f>
        <v>-2.2351741790771484E-8</v>
      </c>
      <c r="K3009" s="83"/>
      <c r="L3009" s="47"/>
      <c r="M3009" s="69"/>
      <c r="N3009" s="82"/>
      <c r="O3009" s="3"/>
    </row>
    <row r="3010" spans="1:16" ht="15.75" thickBot="1" x14ac:dyDescent="0.3">
      <c r="A3010" s="108"/>
      <c r="B3010" s="97"/>
      <c r="C3010" s="97"/>
      <c r="D3010" s="97"/>
      <c r="E3010" s="105"/>
      <c r="F3010" s="97"/>
      <c r="G3010" s="109"/>
      <c r="H3010" s="109"/>
      <c r="I3010" s="97"/>
      <c r="J3010" s="109"/>
      <c r="K3010" s="109"/>
      <c r="L3010" s="97"/>
      <c r="M3010" s="97"/>
      <c r="N3010" s="97"/>
      <c r="O3010" s="99"/>
      <c r="P3010" s="97"/>
    </row>
    <row r="3011" spans="1:16" x14ac:dyDescent="0.25">
      <c r="E3011" s="84"/>
      <c r="G3011" s="85"/>
      <c r="H3011" s="85"/>
      <c r="J3011" s="85"/>
      <c r="K3011" s="85"/>
      <c r="O3011" s="110" t="s">
        <v>537</v>
      </c>
      <c r="P3011" s="60">
        <f t="shared" ref="P3011:P3026" si="1002">SUMIF($O$2:$O$2996,O3011,$P$2:$P$2996)</f>
        <v>-1153.3300000000004</v>
      </c>
    </row>
    <row r="3012" spans="1:16" x14ac:dyDescent="0.25">
      <c r="A3012" s="47"/>
      <c r="B3012" s="47"/>
      <c r="C3012" s="47"/>
      <c r="D3012" s="47"/>
      <c r="E3012" s="69"/>
      <c r="F3012" s="69"/>
      <c r="G3012" s="69"/>
      <c r="H3012" s="69"/>
      <c r="I3012" s="47"/>
      <c r="J3012" s="83"/>
      <c r="K3012" s="83"/>
      <c r="L3012" s="47"/>
      <c r="M3012" s="47"/>
      <c r="N3012" s="47"/>
      <c r="O3012" s="111" t="s">
        <v>538</v>
      </c>
      <c r="P3012" s="62">
        <f t="shared" si="1002"/>
        <v>9040.3799999999992</v>
      </c>
    </row>
    <row r="3013" spans="1:16" x14ac:dyDescent="0.25">
      <c r="A3013" s="79">
        <v>403</v>
      </c>
      <c r="B3013" s="47" t="s">
        <v>531</v>
      </c>
      <c r="C3013" s="47"/>
      <c r="D3013" s="47"/>
      <c r="E3013" s="69">
        <f>SUMIF($C$2:$C$2996,"ESTM",$H$2:$H$2996)-E3018</f>
        <v>34974649.080000013</v>
      </c>
      <c r="F3013" s="69" t="s">
        <v>695</v>
      </c>
      <c r="G3013" s="69"/>
      <c r="H3013" s="69"/>
      <c r="I3013" s="86">
        <f>SUMIF($C$2:$C$2996,"ESTM",$K$2:$K$2996)-I3018</f>
        <v>26372671.28957</v>
      </c>
      <c r="J3013" s="86">
        <f>I3013-E3013</f>
        <v>-8601977.7904300131</v>
      </c>
      <c r="K3013" s="87"/>
      <c r="L3013" s="81"/>
      <c r="M3013" s="86"/>
      <c r="N3013" s="86"/>
      <c r="O3013" s="111" t="s">
        <v>539</v>
      </c>
      <c r="P3013" s="62">
        <f t="shared" si="1002"/>
        <v>723746.88</v>
      </c>
    </row>
    <row r="3014" spans="1:16" x14ac:dyDescent="0.25">
      <c r="A3014" s="79"/>
      <c r="B3014" s="47" t="s">
        <v>532</v>
      </c>
      <c r="C3014" s="47"/>
      <c r="D3014" s="47"/>
      <c r="E3014" s="80">
        <f>SUMIF($C$2:$C$2996,"HYD",$H$2:$H$2996)</f>
        <v>19373549.440000001</v>
      </c>
      <c r="F3014" s="69"/>
      <c r="G3014" s="82"/>
      <c r="H3014" s="82"/>
      <c r="I3014" s="69">
        <f>SUMIF($C$2:$C$2996,"HYD",$K$2:$K$2996)</f>
        <v>19398521.214923006</v>
      </c>
      <c r="J3014" s="69">
        <f>I3014-E3014</f>
        <v>24971.77492300421</v>
      </c>
      <c r="K3014" s="82"/>
      <c r="L3014" s="69"/>
      <c r="M3014" s="69"/>
      <c r="N3014" s="69"/>
      <c r="O3014" s="111" t="s">
        <v>540</v>
      </c>
      <c r="P3014" s="62">
        <f t="shared" si="1002"/>
        <v>5288710.2799999984</v>
      </c>
    </row>
    <row r="3015" spans="1:16" x14ac:dyDescent="0.25">
      <c r="A3015" s="79"/>
      <c r="B3015" s="47" t="s">
        <v>533</v>
      </c>
      <c r="C3015" s="47"/>
      <c r="D3015" s="47"/>
      <c r="E3015" s="80">
        <f>SUMIF($C$2:$C$2996,"EPRD",$H$2:$H$2996)-E3020</f>
        <v>75234882.900000006</v>
      </c>
      <c r="F3015" s="69"/>
      <c r="G3015" s="82"/>
      <c r="H3015" s="82"/>
      <c r="I3015" s="69">
        <f>SUMIF($C$2:$C$2996,"EPRD",$K$2:$K$2996)-I3020</f>
        <v>75456890.788971975</v>
      </c>
      <c r="J3015" s="69">
        <f>I3015-E3015</f>
        <v>222007.88897196949</v>
      </c>
      <c r="K3015" s="82"/>
      <c r="L3015" s="69"/>
      <c r="M3015" s="69"/>
      <c r="N3015" s="69"/>
      <c r="O3015" s="111" t="s">
        <v>541</v>
      </c>
      <c r="P3015" s="62">
        <f t="shared" si="1002"/>
        <v>1945829.7099999997</v>
      </c>
    </row>
    <row r="3016" spans="1:16" ht="15.75" thickBot="1" x14ac:dyDescent="0.3">
      <c r="A3016" s="79"/>
      <c r="B3016" s="64" t="s">
        <v>534</v>
      </c>
      <c r="C3016" s="47"/>
      <c r="D3016" s="47"/>
      <c r="E3016" s="75">
        <f>SUBTOTAL(9,E3013:E3015)</f>
        <v>129583081.42000002</v>
      </c>
      <c r="F3016" s="268">
        <f>SUM('[1]Recon Depr'!$C$117,'[1]Recon Depr'!$C$120:$C$121)-E3016</f>
        <v>0</v>
      </c>
      <c r="G3016" s="87"/>
      <c r="H3016" s="87"/>
      <c r="I3016" s="75">
        <f>SUBTOTAL(9,I3013:I3015)</f>
        <v>121228083.29346499</v>
      </c>
      <c r="J3016" s="75">
        <f>SUBTOTAL(9,J3013:J3015)</f>
        <v>-8354998.1265350394</v>
      </c>
      <c r="K3016" s="87"/>
      <c r="L3016" s="81"/>
      <c r="M3016" s="69"/>
      <c r="N3016" s="69"/>
      <c r="O3016" s="111" t="s">
        <v>542</v>
      </c>
      <c r="P3016" s="62">
        <f t="shared" si="1002"/>
        <v>302209.78999999998</v>
      </c>
    </row>
    <row r="3017" spans="1:16" ht="15.75" thickTop="1" x14ac:dyDescent="0.25">
      <c r="A3017" s="79"/>
      <c r="B3017" s="47"/>
      <c r="C3017" s="47"/>
      <c r="D3017" s="47"/>
      <c r="E3017" s="69"/>
      <c r="F3017" s="268"/>
      <c r="G3017" s="82"/>
      <c r="H3017" s="82"/>
      <c r="I3017" s="69"/>
      <c r="J3017" s="82"/>
      <c r="K3017" s="82"/>
      <c r="L3017" s="69"/>
      <c r="M3017" s="69"/>
      <c r="N3017" s="69"/>
      <c r="O3017" s="111" t="s">
        <v>543</v>
      </c>
      <c r="P3017" s="62">
        <f t="shared" si="1002"/>
        <v>154621.51</v>
      </c>
    </row>
    <row r="3018" spans="1:16" x14ac:dyDescent="0.25">
      <c r="A3018" s="88" t="s">
        <v>535</v>
      </c>
      <c r="B3018" s="47" t="s">
        <v>531</v>
      </c>
      <c r="C3018" s="47"/>
      <c r="D3018" s="47"/>
      <c r="E3018" s="89">
        <f>SUM(H969:H980,H982:H993)</f>
        <v>4245937.8100000005</v>
      </c>
      <c r="F3018" s="268"/>
      <c r="G3018" s="82"/>
      <c r="H3018" s="82"/>
      <c r="I3018" s="89">
        <f>SUM(K969:K980,K982:K993)</f>
        <v>4427994.0000000009</v>
      </c>
      <c r="J3018" s="89">
        <f>I3018-E3018</f>
        <v>182056.19000000041</v>
      </c>
      <c r="K3018" s="82"/>
      <c r="L3018" s="69"/>
      <c r="M3018" s="69"/>
      <c r="N3018" s="69"/>
      <c r="O3018" s="111" t="s">
        <v>544</v>
      </c>
      <c r="P3018" s="62">
        <f t="shared" si="1002"/>
        <v>0.10999999999999999</v>
      </c>
    </row>
    <row r="3019" spans="1:16" x14ac:dyDescent="0.25">
      <c r="A3019" s="79"/>
      <c r="B3019" s="47" t="s">
        <v>532</v>
      </c>
      <c r="C3019" s="47"/>
      <c r="D3019" s="47"/>
      <c r="E3019" s="80">
        <v>0</v>
      </c>
      <c r="F3019" s="268"/>
      <c r="G3019" s="82"/>
      <c r="H3019" s="82"/>
      <c r="I3019" s="80">
        <v>0</v>
      </c>
      <c r="J3019" s="80">
        <f>I3019-E3019</f>
        <v>0</v>
      </c>
      <c r="K3019" s="82"/>
      <c r="L3019" s="69"/>
      <c r="M3019" s="69"/>
      <c r="N3019" s="69"/>
      <c r="O3019" s="111" t="s">
        <v>545</v>
      </c>
      <c r="P3019" s="62">
        <f t="shared" si="1002"/>
        <v>-182056.3</v>
      </c>
    </row>
    <row r="3020" spans="1:16" x14ac:dyDescent="0.25">
      <c r="A3020" s="79"/>
      <c r="B3020" s="47" t="s">
        <v>533</v>
      </c>
      <c r="C3020" s="47"/>
      <c r="D3020" s="47"/>
      <c r="E3020" s="80">
        <f>SUM(H2984:H2995)</f>
        <v>3218715.77</v>
      </c>
      <c r="F3020" s="268"/>
      <c r="G3020" s="82"/>
      <c r="H3020" s="82"/>
      <c r="I3020" s="80">
        <f>SUM(K2984:K2995)</f>
        <v>3218715.72</v>
      </c>
      <c r="J3020" s="80">
        <f>I3020-E3020</f>
        <v>-4.9999999813735485E-2</v>
      </c>
      <c r="K3020" s="82"/>
      <c r="L3020" s="69"/>
      <c r="M3020" s="69"/>
      <c r="N3020" s="69"/>
      <c r="O3020" s="111" t="s">
        <v>546</v>
      </c>
      <c r="P3020" s="62">
        <f t="shared" si="1002"/>
        <v>0</v>
      </c>
    </row>
    <row r="3021" spans="1:16" ht="15.75" thickBot="1" x14ac:dyDescent="0.3">
      <c r="A3021" s="79"/>
      <c r="B3021" s="64" t="s">
        <v>534</v>
      </c>
      <c r="C3021" s="47"/>
      <c r="D3021" s="47"/>
      <c r="E3021" s="90">
        <f>SUBTOTAL(9,E3018:E3020)</f>
        <v>7464653.5800000001</v>
      </c>
      <c r="F3021" s="268">
        <f>'[1]Recon Depr'!$C$122-E3021</f>
        <v>-2.0000001415610313E-2</v>
      </c>
      <c r="G3021" s="82"/>
      <c r="H3021" s="82"/>
      <c r="I3021" s="90">
        <f>SUBTOTAL(9,I3018:I3020)</f>
        <v>7646709.7200000007</v>
      </c>
      <c r="J3021" s="90">
        <f>SUBTOTAL(9,J3018:J3020)</f>
        <v>182056.1400000006</v>
      </c>
      <c r="K3021" s="82"/>
      <c r="L3021" s="69"/>
      <c r="M3021" s="69"/>
      <c r="N3021" s="69"/>
      <c r="O3021" s="111" t="s">
        <v>547</v>
      </c>
      <c r="P3021" s="62">
        <f t="shared" si="1002"/>
        <v>-3562.7</v>
      </c>
    </row>
    <row r="3022" spans="1:16" ht="15.75" thickTop="1" x14ac:dyDescent="0.25">
      <c r="A3022" s="79"/>
      <c r="B3022" s="64"/>
      <c r="C3022" s="47"/>
      <c r="D3022" s="47"/>
      <c r="E3022" s="80"/>
      <c r="F3022" s="268"/>
      <c r="G3022" s="82"/>
      <c r="H3022" s="82"/>
      <c r="I3022" s="69"/>
      <c r="J3022" s="82"/>
      <c r="K3022" s="82"/>
      <c r="L3022" s="69"/>
      <c r="M3022" s="69"/>
      <c r="N3022" s="69"/>
      <c r="O3022" s="111" t="s">
        <v>548</v>
      </c>
      <c r="P3022" s="62">
        <f t="shared" si="1002"/>
        <v>-1068.4700000000003</v>
      </c>
    </row>
    <row r="3023" spans="1:16" x14ac:dyDescent="0.25">
      <c r="A3023" s="88" t="s">
        <v>536</v>
      </c>
      <c r="B3023" s="47" t="s">
        <v>531</v>
      </c>
      <c r="C3023" s="47"/>
      <c r="D3023" s="47"/>
      <c r="E3023" s="89">
        <f>'Accr 2019-2020'!D18</f>
        <v>1239390.52</v>
      </c>
      <c r="F3023" s="268"/>
      <c r="G3023" s="237"/>
      <c r="H3023" s="237"/>
      <c r="I3023" s="89">
        <f>'Accretion 12ME 6-2020'!$B$22*'Production Plant'!E3023/'Production Plant'!$E$3026</f>
        <v>1216372.6439580072</v>
      </c>
      <c r="J3023" s="89">
        <f>I3023-E3023</f>
        <v>-23017.8760419928</v>
      </c>
      <c r="K3023" s="82"/>
      <c r="L3023" s="69"/>
      <c r="M3023" s="69"/>
      <c r="N3023" s="69"/>
      <c r="O3023" s="111" t="s">
        <v>549</v>
      </c>
      <c r="P3023" s="62">
        <f t="shared" si="1002"/>
        <v>-19902.409999999996</v>
      </c>
    </row>
    <row r="3024" spans="1:16" x14ac:dyDescent="0.25">
      <c r="A3024" s="79"/>
      <c r="B3024" s="47" t="s">
        <v>532</v>
      </c>
      <c r="C3024" s="47"/>
      <c r="D3024" s="47"/>
      <c r="E3024" s="80">
        <v>0</v>
      </c>
      <c r="F3024" s="268"/>
      <c r="G3024" s="237"/>
      <c r="H3024" s="237"/>
      <c r="I3024" s="80"/>
      <c r="J3024" s="80">
        <f>I3024-E3024</f>
        <v>0</v>
      </c>
      <c r="K3024" s="82"/>
      <c r="L3024" s="69"/>
      <c r="M3024" s="69"/>
      <c r="N3024" s="69"/>
      <c r="O3024" s="111" t="s">
        <v>550</v>
      </c>
      <c r="P3024" s="62">
        <f t="shared" si="1002"/>
        <v>27.990000000000002</v>
      </c>
    </row>
    <row r="3025" spans="1:16" x14ac:dyDescent="0.25">
      <c r="A3025" s="79"/>
      <c r="B3025" s="47" t="s">
        <v>533</v>
      </c>
      <c r="C3025" s="47"/>
      <c r="D3025" s="47"/>
      <c r="E3025" s="80">
        <f>'Accr 2019-2020'!D20</f>
        <v>2313778.0999999996</v>
      </c>
      <c r="F3025" s="268"/>
      <c r="G3025" s="237"/>
      <c r="H3025" s="237"/>
      <c r="I3025" s="80">
        <f>'Accretion 12ME 6-2020'!$B$22*'Production Plant'!E3025/'Production Plant'!$E$3026</f>
        <v>2270806.7712419927</v>
      </c>
      <c r="J3025" s="80">
        <f>I3025-E3025</f>
        <v>-42971.328758006915</v>
      </c>
      <c r="K3025" s="82"/>
      <c r="L3025" s="69"/>
      <c r="M3025" s="69"/>
      <c r="N3025" s="69"/>
      <c r="O3025" s="111" t="s">
        <v>554</v>
      </c>
      <c r="P3025" s="62">
        <f t="shared" si="1002"/>
        <v>2145.7800000000002</v>
      </c>
    </row>
    <row r="3026" spans="1:16" ht="15.75" thickBot="1" x14ac:dyDescent="0.3">
      <c r="A3026" s="79"/>
      <c r="B3026" s="64" t="s">
        <v>534</v>
      </c>
      <c r="C3026" s="47"/>
      <c r="D3026" s="47"/>
      <c r="E3026" s="90">
        <f>SUM(E3023:E3025)</f>
        <v>3553168.6199999996</v>
      </c>
      <c r="F3026" s="268">
        <f>'[1]Recon Depr'!$C$123-E3026</f>
        <v>0</v>
      </c>
      <c r="G3026" s="82"/>
      <c r="H3026" s="82"/>
      <c r="I3026" s="90">
        <f>SUM(I3023:I3025)</f>
        <v>3487179.4151999997</v>
      </c>
      <c r="J3026" s="90">
        <f>SUM(J3023:J3025)</f>
        <v>-65989.204799999716</v>
      </c>
      <c r="K3026" s="82"/>
      <c r="L3026" s="69"/>
      <c r="M3026" s="69"/>
      <c r="N3026" s="69"/>
      <c r="O3026" s="111" t="s">
        <v>555</v>
      </c>
      <c r="P3026" s="62">
        <f t="shared" si="1002"/>
        <v>-2612.1499999999996</v>
      </c>
    </row>
    <row r="3027" spans="1:16" ht="15.75" thickTop="1" x14ac:dyDescent="0.25">
      <c r="A3027" s="79"/>
      <c r="B3027" s="64"/>
      <c r="C3027" s="47"/>
      <c r="D3027" s="47"/>
      <c r="E3027" s="238"/>
      <c r="F3027" s="268"/>
      <c r="G3027" s="82"/>
      <c r="H3027" s="82"/>
      <c r="I3027" s="238"/>
      <c r="J3027" s="238"/>
      <c r="K3027" s="82"/>
      <c r="L3027" s="69"/>
      <c r="M3027" s="69"/>
      <c r="N3027" s="69"/>
      <c r="O3027" s="111"/>
      <c r="P3027" s="62"/>
    </row>
    <row r="3028" spans="1:16" x14ac:dyDescent="0.25">
      <c r="A3028" s="88" t="s">
        <v>5</v>
      </c>
      <c r="B3028" s="47" t="s">
        <v>531</v>
      </c>
      <c r="C3028" s="47"/>
      <c r="D3028" s="47"/>
      <c r="E3028" s="89">
        <f>E3013+E3018+E3023</f>
        <v>40459977.410000019</v>
      </c>
      <c r="F3028" s="268"/>
      <c r="G3028" s="82"/>
      <c r="H3028" s="82"/>
      <c r="I3028" s="89">
        <f>I3013+I3018+I3023</f>
        <v>32017037.933528006</v>
      </c>
      <c r="J3028" s="89">
        <f>I3028-E3028</f>
        <v>-8442939.4764720127</v>
      </c>
      <c r="K3028" s="82"/>
      <c r="L3028" s="69"/>
      <c r="M3028" s="69"/>
      <c r="N3028" s="69"/>
      <c r="O3028" s="111" t="s">
        <v>557</v>
      </c>
      <c r="P3028" s="62">
        <f t="shared" ref="P3028:P3038" si="1003">SUMIF($O$2:$O$2996,O3028,$P$2:$P$2996)</f>
        <v>0</v>
      </c>
    </row>
    <row r="3029" spans="1:16" x14ac:dyDescent="0.25">
      <c r="A3029" s="79"/>
      <c r="B3029" s="47" t="s">
        <v>532</v>
      </c>
      <c r="C3029" s="47"/>
      <c r="D3029" s="47"/>
      <c r="E3029" s="80">
        <f>E3014+E3019+E3024</f>
        <v>19373549.440000001</v>
      </c>
      <c r="F3029" s="268"/>
      <c r="G3029" s="82"/>
      <c r="H3029" s="82"/>
      <c r="I3029" s="80">
        <f>I3014+I3019+I3024</f>
        <v>19398521.214923006</v>
      </c>
      <c r="J3029" s="80">
        <f>I3029-E3029</f>
        <v>24971.77492300421</v>
      </c>
      <c r="K3029" s="82"/>
      <c r="L3029" s="69"/>
      <c r="M3029" s="69"/>
      <c r="N3029" s="69"/>
      <c r="O3029" s="111" t="s">
        <v>558</v>
      </c>
      <c r="P3029" s="62">
        <f t="shared" si="1003"/>
        <v>-2147.6</v>
      </c>
    </row>
    <row r="3030" spans="1:16" x14ac:dyDescent="0.25">
      <c r="A3030" s="79"/>
      <c r="B3030" s="47" t="s">
        <v>533</v>
      </c>
      <c r="C3030" s="47"/>
      <c r="D3030" s="47"/>
      <c r="E3030" s="80">
        <f>E3015+E3020+E3025</f>
        <v>80767376.769999996</v>
      </c>
      <c r="F3030" s="268"/>
      <c r="G3030" s="82"/>
      <c r="H3030" s="82"/>
      <c r="I3030" s="80">
        <f>I3015+I3020+I3025</f>
        <v>80946413.280213967</v>
      </c>
      <c r="J3030" s="80">
        <f>I3030-E3030</f>
        <v>179036.51021397114</v>
      </c>
      <c r="K3030" s="82"/>
      <c r="L3030" s="69"/>
      <c r="M3030" s="69"/>
      <c r="N3030" s="69"/>
      <c r="O3030" s="111" t="s">
        <v>560</v>
      </c>
      <c r="P3030" s="62">
        <f t="shared" si="1003"/>
        <v>-72.609999999999985</v>
      </c>
    </row>
    <row r="3031" spans="1:16" ht="15.75" thickBot="1" x14ac:dyDescent="0.3">
      <c r="A3031" s="79"/>
      <c r="B3031" s="64" t="s">
        <v>534</v>
      </c>
      <c r="C3031" s="47"/>
      <c r="D3031" s="47"/>
      <c r="E3031" s="90">
        <f>SUM(E3028:E3030)</f>
        <v>140600903.62</v>
      </c>
      <c r="F3031" s="268">
        <f>SUM('[1]Recon Depr'!$C$117,'[1]Recon Depr'!$C$120:$C$123)-E3031</f>
        <v>-2.000001072883606E-2</v>
      </c>
      <c r="G3031" s="82"/>
      <c r="H3031" s="82"/>
      <c r="I3031" s="90">
        <f>SUM(I3028:I3030)</f>
        <v>132361972.42866498</v>
      </c>
      <c r="J3031" s="90">
        <f>SUM(J3028:J3030)</f>
        <v>-8238931.1913350374</v>
      </c>
      <c r="K3031" s="82"/>
      <c r="L3031" s="69"/>
      <c r="M3031" s="69"/>
      <c r="N3031" s="69"/>
      <c r="O3031" s="111" t="s">
        <v>561</v>
      </c>
      <c r="P3031" s="62">
        <f t="shared" si="1003"/>
        <v>-185586.51</v>
      </c>
    </row>
    <row r="3032" spans="1:16" ht="16.5" thickTop="1" thickBot="1" x14ac:dyDescent="0.3">
      <c r="A3032" s="108"/>
      <c r="B3032" s="97"/>
      <c r="C3032" s="97"/>
      <c r="D3032" s="97"/>
      <c r="E3032" s="105"/>
      <c r="F3032" s="97"/>
      <c r="G3032" s="109"/>
      <c r="H3032" s="109"/>
      <c r="I3032" s="97"/>
      <c r="J3032" s="109"/>
      <c r="K3032" s="109"/>
      <c r="L3032" s="97"/>
      <c r="M3032" s="97"/>
      <c r="N3032" s="97"/>
      <c r="O3032" s="111" t="s">
        <v>563</v>
      </c>
      <c r="P3032" s="62">
        <f t="shared" si="1003"/>
        <v>2776.7999999999984</v>
      </c>
    </row>
    <row r="3033" spans="1:16" x14ac:dyDescent="0.25">
      <c r="F3033" s="8"/>
      <c r="H3033" s="8"/>
      <c r="I3033" s="8"/>
      <c r="O3033" s="111" t="s">
        <v>564</v>
      </c>
      <c r="P3033" s="62">
        <f t="shared" si="1003"/>
        <v>-28929.650000000009</v>
      </c>
    </row>
    <row r="3034" spans="1:16" x14ac:dyDescent="0.25">
      <c r="F3034" s="8"/>
      <c r="H3034" s="8"/>
      <c r="I3034" s="8"/>
      <c r="O3034" s="111" t="s">
        <v>565</v>
      </c>
      <c r="P3034" s="62">
        <f t="shared" si="1003"/>
        <v>-2561.2999999999997</v>
      </c>
    </row>
    <row r="3035" spans="1:16" x14ac:dyDescent="0.25">
      <c r="F3035" s="8"/>
      <c r="H3035" s="8"/>
      <c r="I3035" s="8"/>
      <c r="O3035" s="111" t="s">
        <v>566</v>
      </c>
      <c r="P3035" s="62">
        <f t="shared" si="1003"/>
        <v>0</v>
      </c>
    </row>
    <row r="3036" spans="1:16" x14ac:dyDescent="0.25">
      <c r="H3036" s="8"/>
      <c r="I3036" s="8"/>
      <c r="O3036" s="111" t="s">
        <v>567</v>
      </c>
      <c r="P3036" s="62">
        <f t="shared" si="1003"/>
        <v>0.23999999999999996</v>
      </c>
    </row>
    <row r="3037" spans="1:16" x14ac:dyDescent="0.25">
      <c r="C3037" s="11"/>
      <c r="E3037" s="245"/>
      <c r="H3037" s="8"/>
      <c r="I3037" s="8"/>
      <c r="O3037" s="111" t="s">
        <v>568</v>
      </c>
      <c r="P3037" s="62">
        <f t="shared" si="1003"/>
        <v>-5487.11</v>
      </c>
    </row>
    <row r="3038" spans="1:16" ht="15.75" thickBot="1" x14ac:dyDescent="0.3">
      <c r="C3038" s="11"/>
      <c r="E3038" s="245"/>
      <c r="H3038" s="8"/>
      <c r="I3038" s="8"/>
      <c r="O3038" s="112" t="s">
        <v>569</v>
      </c>
      <c r="P3038" s="113">
        <f t="shared" si="1003"/>
        <v>0.05</v>
      </c>
    </row>
    <row r="3039" spans="1:16" x14ac:dyDescent="0.25">
      <c r="C3039" s="11"/>
      <c r="E3039" s="245"/>
      <c r="H3039" s="8"/>
      <c r="I3039" s="8"/>
      <c r="O3039" s="3"/>
      <c r="P3039" s="3"/>
    </row>
    <row r="3040" spans="1:16" x14ac:dyDescent="0.25">
      <c r="C3040" s="11"/>
      <c r="E3040" s="245"/>
      <c r="F3040" s="8"/>
      <c r="H3040" s="8"/>
      <c r="I3040" s="8"/>
      <c r="O3040" s="3"/>
      <c r="P3040" s="3"/>
    </row>
    <row r="3041" spans="2:16" x14ac:dyDescent="0.25">
      <c r="C3041" s="11"/>
      <c r="E3041" s="245"/>
      <c r="F3041" s="8"/>
      <c r="H3041" s="8"/>
      <c r="I3041" s="8"/>
      <c r="O3041" s="3"/>
      <c r="P3041" s="3"/>
    </row>
    <row r="3042" spans="2:16" x14ac:dyDescent="0.25">
      <c r="C3042" s="11"/>
      <c r="E3042" s="245"/>
      <c r="F3042" s="8"/>
      <c r="H3042" s="8"/>
      <c r="I3042" s="8"/>
      <c r="N3042" s="3"/>
      <c r="O3042" s="3"/>
    </row>
    <row r="3043" spans="2:16" x14ac:dyDescent="0.25">
      <c r="C3043" s="11"/>
      <c r="E3043" s="245"/>
      <c r="F3043" s="8"/>
      <c r="H3043" s="8"/>
      <c r="I3043" s="8"/>
      <c r="N3043" s="3"/>
      <c r="O3043" s="3"/>
    </row>
    <row r="3044" spans="2:16" x14ac:dyDescent="0.25">
      <c r="C3044" s="11"/>
      <c r="E3044" s="245"/>
      <c r="F3044" s="8"/>
      <c r="H3044" s="8"/>
      <c r="I3044" s="8"/>
      <c r="N3044" s="3"/>
      <c r="O3044" s="3"/>
    </row>
    <row r="3045" spans="2:16" x14ac:dyDescent="0.25">
      <c r="C3045" s="11"/>
      <c r="E3045" s="245"/>
      <c r="F3045" s="8"/>
      <c r="H3045" s="8"/>
      <c r="I3045" s="8"/>
      <c r="N3045" s="3"/>
      <c r="O3045" s="3"/>
    </row>
    <row r="3046" spans="2:16" x14ac:dyDescent="0.25">
      <c r="C3046" s="11"/>
      <c r="E3046" s="245"/>
      <c r="F3046" s="8"/>
      <c r="H3046" s="8"/>
      <c r="I3046" s="8"/>
      <c r="N3046" s="3"/>
      <c r="O3046" s="3"/>
    </row>
    <row r="3047" spans="2:16" x14ac:dyDescent="0.25">
      <c r="C3047" s="11"/>
      <c r="E3047" s="245"/>
      <c r="F3047" s="8"/>
      <c r="H3047" s="8"/>
      <c r="I3047" s="8"/>
      <c r="N3047" s="3"/>
      <c r="O3047" s="3"/>
    </row>
    <row r="3048" spans="2:16" x14ac:dyDescent="0.25">
      <c r="C3048" s="11"/>
      <c r="E3048" s="245"/>
      <c r="F3048" s="8"/>
      <c r="H3048" s="8"/>
      <c r="I3048" s="8"/>
      <c r="J3048" s="243"/>
      <c r="N3048" s="3"/>
      <c r="O3048" s="3"/>
    </row>
    <row r="3049" spans="2:16" x14ac:dyDescent="0.25">
      <c r="E3049" s="89"/>
      <c r="F3049" s="8"/>
      <c r="H3049" s="8"/>
      <c r="I3049" s="8"/>
      <c r="N3049" s="3"/>
      <c r="O3049" s="3"/>
    </row>
    <row r="3050" spans="2:16" x14ac:dyDescent="0.25">
      <c r="E3050" s="89"/>
      <c r="F3050" s="8"/>
      <c r="H3050" s="8"/>
      <c r="I3050" s="8"/>
      <c r="O3050" s="3"/>
      <c r="P3050" s="3"/>
    </row>
    <row r="3051" spans="2:16" x14ac:dyDescent="0.25">
      <c r="F3051" s="8"/>
      <c r="H3051" s="8"/>
      <c r="I3051" s="8"/>
      <c r="O3051" s="3"/>
      <c r="P3051" s="3"/>
    </row>
    <row r="3052" spans="2:16" x14ac:dyDescent="0.25">
      <c r="E3052" s="38" t="s">
        <v>551</v>
      </c>
      <c r="F3052" s="91" t="s">
        <v>552</v>
      </c>
      <c r="G3052" s="92"/>
      <c r="H3052" s="93">
        <v>43646</v>
      </c>
      <c r="I3052" s="38" t="s">
        <v>553</v>
      </c>
      <c r="O3052" s="3"/>
      <c r="P3052" s="3"/>
    </row>
    <row r="3053" spans="2:16" x14ac:dyDescent="0.25">
      <c r="B3053" s="243">
        <f>H3054-65742662</f>
        <v>-26522075.109999985</v>
      </c>
      <c r="E3053" s="95" t="s">
        <v>4</v>
      </c>
      <c r="F3053" s="95" t="s">
        <v>556</v>
      </c>
      <c r="H3053" s="242">
        <f>SUMIF($C$2:$C$2996,E3053,$H$2:$H$2996)</f>
        <v>1201842.05</v>
      </c>
      <c r="I3053" s="8">
        <f t="shared" ref="I3053:I3056" si="1004">H3053</f>
        <v>1201842.05</v>
      </c>
      <c r="O3053" s="3"/>
      <c r="P3053" s="3"/>
    </row>
    <row r="3054" spans="2:16" x14ac:dyDescent="0.25">
      <c r="E3054" s="94" t="s">
        <v>12</v>
      </c>
      <c r="F3054" s="94" t="s">
        <v>531</v>
      </c>
      <c r="H3054" s="8">
        <f>SUMIF($C$2:$C$2996,E3054,$H$2:$H$2996)</f>
        <v>39220586.890000015</v>
      </c>
      <c r="I3054" s="8">
        <f t="shared" si="1004"/>
        <v>39220586.890000015</v>
      </c>
    </row>
    <row r="3055" spans="2:16" x14ac:dyDescent="0.25">
      <c r="E3055" s="94" t="s">
        <v>153</v>
      </c>
      <c r="F3055" s="94" t="s">
        <v>559</v>
      </c>
      <c r="H3055" s="242">
        <f>SUMIF($C$2:$C$2996,E3055,$H$2:$H$2996)</f>
        <v>19373549.440000001</v>
      </c>
      <c r="I3055" s="8">
        <f t="shared" si="1004"/>
        <v>19373549.440000001</v>
      </c>
    </row>
    <row r="3056" spans="2:16" x14ac:dyDescent="0.25">
      <c r="E3056" s="94" t="s">
        <v>264</v>
      </c>
      <c r="F3056" s="94" t="s">
        <v>533</v>
      </c>
      <c r="H3056" s="8">
        <f>SUMIF($C$2:$C$2996,E3056,$H$2:$H$2996)</f>
        <v>78453598.670000002</v>
      </c>
      <c r="I3056" s="8">
        <f t="shared" si="1004"/>
        <v>78453598.670000002</v>
      </c>
    </row>
    <row r="3057" spans="5:9" ht="15.75" thickBot="1" x14ac:dyDescent="0.3">
      <c r="E3057" s="94" t="s">
        <v>5</v>
      </c>
      <c r="F3057" s="94"/>
      <c r="H3057" s="96">
        <f>SUM(H3053:H3056)</f>
        <v>138249577.05000001</v>
      </c>
      <c r="I3057" s="96">
        <f>SUM(I3053:I3056)</f>
        <v>138249577.05000001</v>
      </c>
    </row>
    <row r="3058" spans="5:9" ht="15.75" thickTop="1" x14ac:dyDescent="0.25">
      <c r="F3058" s="8"/>
      <c r="H3058" s="8"/>
      <c r="I3058" s="8"/>
    </row>
    <row r="3059" spans="5:9" x14ac:dyDescent="0.25">
      <c r="F3059" s="8"/>
      <c r="H3059" s="8"/>
      <c r="I3059" s="8"/>
    </row>
    <row r="3060" spans="5:9" x14ac:dyDescent="0.25">
      <c r="F3060" s="8"/>
      <c r="H3060" s="8"/>
      <c r="I3060" s="8"/>
    </row>
    <row r="3061" spans="5:9" x14ac:dyDescent="0.25">
      <c r="F3061" s="8"/>
      <c r="H3061" s="8"/>
      <c r="I3061" s="8"/>
    </row>
    <row r="3062" spans="5:9" x14ac:dyDescent="0.25">
      <c r="F3062" s="8"/>
      <c r="H3062" s="8"/>
      <c r="I3062" s="8"/>
    </row>
    <row r="3063" spans="5:9" x14ac:dyDescent="0.25">
      <c r="F3063" s="8"/>
      <c r="H3063" s="8"/>
      <c r="I3063" s="8"/>
    </row>
    <row r="3064" spans="5:9" x14ac:dyDescent="0.25">
      <c r="F3064" s="8"/>
      <c r="H3064" s="8"/>
      <c r="I3064" s="8"/>
    </row>
    <row r="3065" spans="5:9" x14ac:dyDescent="0.25">
      <c r="F3065" s="8"/>
      <c r="H3065" s="8"/>
      <c r="I3065" s="8"/>
    </row>
    <row r="3066" spans="5:9" x14ac:dyDescent="0.25">
      <c r="F3066" s="8"/>
      <c r="H3066" s="8"/>
      <c r="I3066" s="8"/>
    </row>
    <row r="3067" spans="5:9" x14ac:dyDescent="0.25">
      <c r="F3067" s="8"/>
      <c r="H3067" s="8"/>
      <c r="I3067" s="8"/>
    </row>
    <row r="3068" spans="5:9" x14ac:dyDescent="0.25">
      <c r="F3068" s="8"/>
      <c r="H3068" s="8"/>
      <c r="I3068" s="8"/>
    </row>
    <row r="3069" spans="5:9" x14ac:dyDescent="0.25">
      <c r="F3069" s="8"/>
      <c r="H3069" s="8"/>
      <c r="I3069" s="8"/>
    </row>
    <row r="3070" spans="5:9" x14ac:dyDescent="0.25">
      <c r="F3070" s="8"/>
      <c r="H3070" s="8"/>
      <c r="I3070" s="8"/>
    </row>
    <row r="3071" spans="5:9" x14ac:dyDescent="0.25">
      <c r="F3071" s="8"/>
      <c r="H3071" s="8"/>
      <c r="I3071" s="8"/>
    </row>
    <row r="3072" spans="5:9" x14ac:dyDescent="0.25">
      <c r="F3072" s="8"/>
      <c r="H3072" s="8"/>
      <c r="I3072" s="8"/>
    </row>
    <row r="3073" spans="6:9" x14ac:dyDescent="0.25">
      <c r="F3073" s="8"/>
      <c r="H3073" s="8"/>
      <c r="I3073" s="8"/>
    </row>
    <row r="3074" spans="6:9" x14ac:dyDescent="0.25">
      <c r="F3074" s="8"/>
      <c r="H3074" s="8"/>
      <c r="I3074" s="8"/>
    </row>
    <row r="3075" spans="6:9" x14ac:dyDescent="0.25">
      <c r="F3075" s="8"/>
      <c r="H3075" s="8"/>
      <c r="I3075" s="8"/>
    </row>
    <row r="3076" spans="6:9" x14ac:dyDescent="0.25">
      <c r="F3076" s="8"/>
      <c r="H3076" s="8"/>
      <c r="I3076" s="8"/>
    </row>
    <row r="3077" spans="6:9" x14ac:dyDescent="0.25">
      <c r="F3077" s="8"/>
      <c r="H3077" s="8"/>
      <c r="I3077" s="8"/>
    </row>
    <row r="3078" spans="6:9" x14ac:dyDescent="0.25">
      <c r="F3078" s="8"/>
      <c r="H3078" s="8"/>
      <c r="I3078" s="8"/>
    </row>
    <row r="3079" spans="6:9" x14ac:dyDescent="0.25">
      <c r="F3079" s="8"/>
      <c r="H3079" s="8"/>
      <c r="I3079" s="8"/>
    </row>
    <row r="3080" spans="6:9" x14ac:dyDescent="0.25">
      <c r="F3080" s="8"/>
      <c r="H3080" s="8"/>
      <c r="I3080" s="8"/>
    </row>
    <row r="3081" spans="6:9" x14ac:dyDescent="0.25">
      <c r="F3081" s="8"/>
      <c r="H3081" s="8"/>
      <c r="I3081" s="8"/>
    </row>
    <row r="3082" spans="6:9" x14ac:dyDescent="0.25">
      <c r="F3082" s="8"/>
      <c r="H3082" s="8"/>
      <c r="I3082" s="8"/>
    </row>
    <row r="3083" spans="6:9" x14ac:dyDescent="0.25">
      <c r="F3083" s="8"/>
      <c r="H3083" s="8"/>
      <c r="I3083" s="8"/>
    </row>
    <row r="3084" spans="6:9" x14ac:dyDescent="0.25">
      <c r="F3084" s="8"/>
      <c r="H3084" s="8"/>
      <c r="I3084" s="8"/>
    </row>
    <row r="3085" spans="6:9" x14ac:dyDescent="0.25">
      <c r="F3085" s="8"/>
      <c r="H3085" s="8"/>
      <c r="I3085" s="8"/>
    </row>
    <row r="3086" spans="6:9" x14ac:dyDescent="0.25">
      <c r="F3086" s="8"/>
      <c r="H3086" s="8"/>
      <c r="I3086" s="8"/>
    </row>
    <row r="3087" spans="6:9" x14ac:dyDescent="0.25">
      <c r="F3087" s="8"/>
      <c r="H3087" s="8"/>
      <c r="I3087" s="8"/>
    </row>
    <row r="3088" spans="6:9" x14ac:dyDescent="0.25">
      <c r="F3088" s="8"/>
      <c r="H3088" s="8"/>
      <c r="I3088" s="8"/>
    </row>
    <row r="3089" spans="6:9" x14ac:dyDescent="0.25">
      <c r="F3089" s="8"/>
      <c r="H3089" s="8"/>
      <c r="I3089" s="8"/>
    </row>
    <row r="3090" spans="6:9" x14ac:dyDescent="0.25">
      <c r="F3090" s="8"/>
      <c r="H3090" s="8"/>
      <c r="I3090" s="8"/>
    </row>
    <row r="3091" spans="6:9" x14ac:dyDescent="0.25">
      <c r="F3091" s="8"/>
      <c r="H3091" s="8"/>
      <c r="I3091" s="8"/>
    </row>
    <row r="3092" spans="6:9" x14ac:dyDescent="0.25">
      <c r="F3092" s="8"/>
      <c r="H3092" s="8"/>
      <c r="I3092" s="8"/>
    </row>
    <row r="3093" spans="6:9" x14ac:dyDescent="0.25">
      <c r="F3093" s="8"/>
      <c r="H3093" s="8"/>
      <c r="I3093" s="8"/>
    </row>
    <row r="3094" spans="6:9" x14ac:dyDescent="0.25">
      <c r="F3094" s="8"/>
      <c r="H3094" s="8"/>
      <c r="I3094" s="8"/>
    </row>
    <row r="3095" spans="6:9" x14ac:dyDescent="0.25">
      <c r="F3095" s="8"/>
      <c r="H3095" s="8"/>
      <c r="I3095" s="8"/>
    </row>
    <row r="3096" spans="6:9" x14ac:dyDescent="0.25">
      <c r="F3096" s="8"/>
      <c r="H3096" s="8"/>
      <c r="I3096" s="8"/>
    </row>
    <row r="3097" spans="6:9" x14ac:dyDescent="0.25">
      <c r="F3097" s="8"/>
      <c r="H3097" s="8"/>
      <c r="I3097" s="8"/>
    </row>
    <row r="3098" spans="6:9" x14ac:dyDescent="0.25">
      <c r="F3098" s="8"/>
      <c r="H3098" s="8"/>
      <c r="I3098" s="8"/>
    </row>
    <row r="3099" spans="6:9" x14ac:dyDescent="0.25">
      <c r="F3099" s="8"/>
      <c r="H3099" s="8"/>
      <c r="I3099" s="8"/>
    </row>
    <row r="3100" spans="6:9" x14ac:dyDescent="0.25">
      <c r="F3100" s="8"/>
      <c r="H3100" s="8"/>
      <c r="I3100" s="8"/>
    </row>
    <row r="3101" spans="6:9" x14ac:dyDescent="0.25">
      <c r="F3101" s="8"/>
      <c r="H3101" s="8"/>
      <c r="I3101" s="8"/>
    </row>
    <row r="3102" spans="6:9" x14ac:dyDescent="0.25">
      <c r="F3102" s="8"/>
      <c r="H3102" s="8"/>
      <c r="I3102" s="8"/>
    </row>
    <row r="3103" spans="6:9" x14ac:dyDescent="0.25">
      <c r="F3103" s="8"/>
      <c r="H3103" s="8"/>
      <c r="I3103" s="8"/>
    </row>
    <row r="3104" spans="6:9" x14ac:dyDescent="0.25">
      <c r="F3104" s="8"/>
      <c r="H3104" s="8"/>
      <c r="I3104" s="8"/>
    </row>
    <row r="3105" spans="6:9" x14ac:dyDescent="0.25">
      <c r="F3105" s="8"/>
      <c r="H3105" s="8"/>
      <c r="I3105" s="8"/>
    </row>
    <row r="3106" spans="6:9" x14ac:dyDescent="0.25">
      <c r="F3106" s="8"/>
      <c r="H3106" s="8"/>
      <c r="I3106" s="8"/>
    </row>
    <row r="3107" spans="6:9" x14ac:dyDescent="0.25">
      <c r="F3107" s="8"/>
      <c r="H3107" s="8"/>
      <c r="I3107" s="8"/>
    </row>
    <row r="3108" spans="6:9" x14ac:dyDescent="0.25">
      <c r="F3108" s="8"/>
      <c r="H3108" s="8"/>
      <c r="I3108" s="8"/>
    </row>
    <row r="3109" spans="6:9" x14ac:dyDescent="0.25">
      <c r="F3109" s="8"/>
      <c r="H3109" s="8"/>
      <c r="I3109" s="8"/>
    </row>
    <row r="3110" spans="6:9" x14ac:dyDescent="0.25">
      <c r="F3110" s="8"/>
      <c r="H3110" s="8"/>
      <c r="I3110" s="8"/>
    </row>
    <row r="3111" spans="6:9" x14ac:dyDescent="0.25">
      <c r="F3111" s="8"/>
      <c r="H3111" s="8"/>
      <c r="I3111" s="8"/>
    </row>
    <row r="3112" spans="6:9" x14ac:dyDescent="0.25">
      <c r="F3112" s="8"/>
      <c r="H3112" s="8"/>
      <c r="I3112" s="8"/>
    </row>
    <row r="3113" spans="6:9" x14ac:dyDescent="0.25">
      <c r="F3113" s="8"/>
      <c r="H3113" s="8"/>
      <c r="I3113" s="8"/>
    </row>
    <row r="3114" spans="6:9" x14ac:dyDescent="0.25">
      <c r="F3114" s="8"/>
      <c r="H3114" s="8"/>
      <c r="I3114" s="8"/>
    </row>
    <row r="3115" spans="6:9" x14ac:dyDescent="0.25">
      <c r="F3115" s="8"/>
      <c r="H3115" s="8"/>
      <c r="I3115" s="8"/>
    </row>
    <row r="3116" spans="6:9" x14ac:dyDescent="0.25">
      <c r="F3116" s="8"/>
      <c r="H3116" s="8"/>
      <c r="I3116" s="8"/>
    </row>
    <row r="3117" spans="6:9" x14ac:dyDescent="0.25">
      <c r="F3117" s="8"/>
      <c r="H3117" s="8"/>
      <c r="I3117" s="8"/>
    </row>
    <row r="3118" spans="6:9" x14ac:dyDescent="0.25">
      <c r="F3118" s="8"/>
      <c r="H3118" s="8"/>
      <c r="I3118" s="8"/>
    </row>
    <row r="3119" spans="6:9" x14ac:dyDescent="0.25">
      <c r="F3119" s="8"/>
      <c r="H3119" s="8"/>
      <c r="I3119" s="8"/>
    </row>
    <row r="3120" spans="6:9" x14ac:dyDescent="0.25">
      <c r="F3120" s="8"/>
      <c r="H3120" s="8"/>
      <c r="I3120" s="8"/>
    </row>
    <row r="3121" spans="6:9" x14ac:dyDescent="0.25">
      <c r="F3121" s="8"/>
      <c r="H3121" s="8"/>
      <c r="I3121" s="8"/>
    </row>
    <row r="3122" spans="6:9" x14ac:dyDescent="0.25">
      <c r="F3122" s="8"/>
      <c r="H3122" s="8"/>
      <c r="I3122" s="8"/>
    </row>
    <row r="3123" spans="6:9" x14ac:dyDescent="0.25">
      <c r="F3123" s="8"/>
      <c r="H3123" s="8"/>
      <c r="I3123" s="8"/>
    </row>
    <row r="3124" spans="6:9" x14ac:dyDescent="0.25">
      <c r="F3124" s="8"/>
      <c r="H3124" s="8"/>
      <c r="I3124" s="8"/>
    </row>
    <row r="3125" spans="6:9" x14ac:dyDescent="0.25">
      <c r="F3125" s="8"/>
      <c r="H3125" s="8"/>
      <c r="I3125" s="8"/>
    </row>
    <row r="3126" spans="6:9" x14ac:dyDescent="0.25">
      <c r="F3126" s="8"/>
      <c r="H3126" s="8"/>
      <c r="I3126" s="8"/>
    </row>
    <row r="3127" spans="6:9" x14ac:dyDescent="0.25">
      <c r="F3127" s="8"/>
      <c r="H3127" s="8"/>
      <c r="I3127" s="8"/>
    </row>
    <row r="3128" spans="6:9" x14ac:dyDescent="0.25">
      <c r="F3128" s="8"/>
      <c r="H3128" s="8"/>
      <c r="I3128" s="8"/>
    </row>
    <row r="3129" spans="6:9" x14ac:dyDescent="0.25">
      <c r="F3129" s="8"/>
      <c r="H3129" s="8"/>
      <c r="I3129" s="8"/>
    </row>
    <row r="3130" spans="6:9" x14ac:dyDescent="0.25">
      <c r="F3130" s="8"/>
      <c r="H3130" s="8"/>
      <c r="I3130" s="8"/>
    </row>
    <row r="3131" spans="6:9" x14ac:dyDescent="0.25">
      <c r="F3131" s="8"/>
      <c r="H3131" s="8"/>
      <c r="I3131" s="8"/>
    </row>
    <row r="3132" spans="6:9" x14ac:dyDescent="0.25">
      <c r="F3132" s="8"/>
      <c r="H3132" s="8"/>
      <c r="I3132" s="8"/>
    </row>
    <row r="3133" spans="6:9" x14ac:dyDescent="0.25">
      <c r="F3133" s="8"/>
      <c r="H3133" s="8"/>
      <c r="I3133" s="8"/>
    </row>
    <row r="3134" spans="6:9" x14ac:dyDescent="0.25">
      <c r="F3134" s="8"/>
      <c r="H3134" s="8"/>
      <c r="I3134" s="8"/>
    </row>
    <row r="3135" spans="6:9" x14ac:dyDescent="0.25">
      <c r="F3135" s="8"/>
      <c r="H3135" s="8"/>
      <c r="I3135" s="8"/>
    </row>
    <row r="3136" spans="6:9" x14ac:dyDescent="0.25">
      <c r="F3136" s="8"/>
      <c r="H3136" s="8"/>
      <c r="I3136" s="8"/>
    </row>
    <row r="3137" spans="6:9" x14ac:dyDescent="0.25">
      <c r="F3137" s="8"/>
      <c r="H3137" s="8"/>
      <c r="I3137" s="8"/>
    </row>
    <row r="3138" spans="6:9" x14ac:dyDescent="0.25">
      <c r="F3138" s="8"/>
      <c r="H3138" s="8"/>
      <c r="I3138" s="8"/>
    </row>
    <row r="3139" spans="6:9" x14ac:dyDescent="0.25">
      <c r="F3139" s="8"/>
      <c r="H3139" s="8"/>
      <c r="I3139" s="8"/>
    </row>
    <row r="3140" spans="6:9" x14ac:dyDescent="0.25">
      <c r="F3140" s="8"/>
      <c r="H3140" s="8"/>
      <c r="I3140" s="8"/>
    </row>
    <row r="3141" spans="6:9" x14ac:dyDescent="0.25">
      <c r="F3141" s="8"/>
      <c r="H3141" s="8"/>
      <c r="I3141" s="8"/>
    </row>
    <row r="3142" spans="6:9" x14ac:dyDescent="0.25">
      <c r="F3142" s="8"/>
      <c r="H3142" s="8"/>
      <c r="I3142" s="8"/>
    </row>
    <row r="3143" spans="6:9" x14ac:dyDescent="0.25">
      <c r="F3143" s="8"/>
      <c r="H3143" s="8"/>
      <c r="I3143" s="8"/>
    </row>
    <row r="3144" spans="6:9" x14ac:dyDescent="0.25">
      <c r="F3144" s="8"/>
      <c r="H3144" s="8"/>
      <c r="I3144" s="8"/>
    </row>
    <row r="3145" spans="6:9" x14ac:dyDescent="0.25">
      <c r="F3145" s="8"/>
      <c r="H3145" s="8"/>
      <c r="I3145" s="8"/>
    </row>
    <row r="3146" spans="6:9" x14ac:dyDescent="0.25">
      <c r="F3146" s="8"/>
      <c r="H3146" s="8"/>
      <c r="I3146" s="8"/>
    </row>
    <row r="3147" spans="6:9" x14ac:dyDescent="0.25">
      <c r="F3147" s="8"/>
      <c r="H3147" s="8"/>
      <c r="I3147" s="8"/>
    </row>
    <row r="3148" spans="6:9" x14ac:dyDescent="0.25">
      <c r="F3148" s="8"/>
      <c r="H3148" s="8"/>
      <c r="I3148" s="8"/>
    </row>
    <row r="3149" spans="6:9" x14ac:dyDescent="0.25">
      <c r="F3149" s="8"/>
      <c r="H3149" s="8"/>
      <c r="I3149" s="8"/>
    </row>
    <row r="3150" spans="6:9" x14ac:dyDescent="0.25">
      <c r="F3150" s="8"/>
      <c r="H3150" s="8"/>
      <c r="I3150" s="8"/>
    </row>
    <row r="3151" spans="6:9" x14ac:dyDescent="0.25">
      <c r="F3151" s="8"/>
      <c r="H3151" s="8"/>
      <c r="I3151" s="8"/>
    </row>
    <row r="3152" spans="6:9" x14ac:dyDescent="0.25">
      <c r="F3152" s="8"/>
      <c r="H3152" s="8"/>
      <c r="I3152" s="8"/>
    </row>
    <row r="3153" spans="6:9" x14ac:dyDescent="0.25">
      <c r="F3153" s="8"/>
      <c r="H3153" s="8"/>
      <c r="I3153" s="8"/>
    </row>
    <row r="3154" spans="6:9" x14ac:dyDescent="0.25">
      <c r="F3154" s="8"/>
      <c r="H3154" s="8"/>
      <c r="I3154" s="8"/>
    </row>
    <row r="3155" spans="6:9" x14ac:dyDescent="0.25">
      <c r="F3155" s="8"/>
      <c r="H3155" s="8"/>
      <c r="I3155" s="8"/>
    </row>
    <row r="3156" spans="6:9" x14ac:dyDescent="0.25">
      <c r="F3156" s="8"/>
      <c r="H3156" s="8"/>
      <c r="I3156" s="8"/>
    </row>
    <row r="3157" spans="6:9" x14ac:dyDescent="0.25">
      <c r="F3157" s="8"/>
      <c r="H3157" s="8"/>
      <c r="I3157" s="8"/>
    </row>
    <row r="3158" spans="6:9" x14ac:dyDescent="0.25">
      <c r="F3158" s="8"/>
      <c r="H3158" s="8"/>
      <c r="I3158" s="8"/>
    </row>
    <row r="3159" spans="6:9" x14ac:dyDescent="0.25">
      <c r="F3159" s="8"/>
      <c r="H3159" s="8"/>
      <c r="I3159" s="8"/>
    </row>
    <row r="3160" spans="6:9" x14ac:dyDescent="0.25">
      <c r="F3160" s="8"/>
      <c r="H3160" s="8"/>
      <c r="I3160" s="8"/>
    </row>
    <row r="3161" spans="6:9" x14ac:dyDescent="0.25">
      <c r="F3161" s="8"/>
      <c r="H3161" s="8"/>
      <c r="I3161" s="8"/>
    </row>
    <row r="3162" spans="6:9" x14ac:dyDescent="0.25">
      <c r="F3162" s="8"/>
      <c r="H3162" s="8"/>
      <c r="I3162" s="8"/>
    </row>
    <row r="3163" spans="6:9" x14ac:dyDescent="0.25">
      <c r="F3163" s="8"/>
      <c r="H3163" s="8"/>
      <c r="I3163" s="8"/>
    </row>
    <row r="3164" spans="6:9" x14ac:dyDescent="0.25">
      <c r="F3164" s="8"/>
      <c r="H3164" s="8"/>
      <c r="I3164" s="8"/>
    </row>
    <row r="3165" spans="6:9" x14ac:dyDescent="0.25">
      <c r="F3165" s="8"/>
      <c r="H3165" s="8"/>
      <c r="I3165" s="8"/>
    </row>
    <row r="3166" spans="6:9" x14ac:dyDescent="0.25">
      <c r="F3166" s="8"/>
      <c r="H3166" s="8"/>
      <c r="I3166" s="8"/>
    </row>
    <row r="3167" spans="6:9" x14ac:dyDescent="0.25">
      <c r="F3167" s="8"/>
      <c r="H3167" s="8"/>
      <c r="I3167" s="8"/>
    </row>
    <row r="3168" spans="6:9" x14ac:dyDescent="0.25">
      <c r="F3168" s="8"/>
      <c r="H3168" s="8"/>
      <c r="I3168" s="8"/>
    </row>
    <row r="3169" spans="6:9" x14ac:dyDescent="0.25">
      <c r="F3169" s="8"/>
      <c r="H3169" s="8"/>
      <c r="I3169" s="8"/>
    </row>
    <row r="3170" spans="6:9" x14ac:dyDescent="0.25">
      <c r="F3170" s="8"/>
      <c r="H3170" s="8"/>
      <c r="I3170" s="8"/>
    </row>
    <row r="3171" spans="6:9" x14ac:dyDescent="0.25">
      <c r="F3171" s="8"/>
      <c r="H3171" s="8"/>
      <c r="I3171" s="8"/>
    </row>
    <row r="3172" spans="6:9" x14ac:dyDescent="0.25">
      <c r="F3172" s="8"/>
      <c r="H3172" s="8"/>
      <c r="I3172" s="8"/>
    </row>
    <row r="3173" spans="6:9" x14ac:dyDescent="0.25">
      <c r="F3173" s="8"/>
      <c r="H3173" s="8"/>
      <c r="I3173" s="8"/>
    </row>
    <row r="3174" spans="6:9" x14ac:dyDescent="0.25">
      <c r="F3174" s="8"/>
      <c r="H3174" s="8"/>
      <c r="I3174" s="8"/>
    </row>
    <row r="3175" spans="6:9" x14ac:dyDescent="0.25">
      <c r="F3175" s="8"/>
      <c r="H3175" s="8"/>
      <c r="I3175" s="8"/>
    </row>
    <row r="3176" spans="6:9" x14ac:dyDescent="0.25">
      <c r="F3176" s="8"/>
      <c r="H3176" s="8"/>
      <c r="I3176" s="8"/>
    </row>
    <row r="3177" spans="6:9" x14ac:dyDescent="0.25">
      <c r="F3177" s="8"/>
      <c r="H3177" s="8"/>
      <c r="I3177" s="8"/>
    </row>
    <row r="3178" spans="6:9" x14ac:dyDescent="0.25">
      <c r="F3178" s="8"/>
      <c r="H3178" s="8"/>
      <c r="I3178" s="8"/>
    </row>
    <row r="3179" spans="6:9" x14ac:dyDescent="0.25">
      <c r="F3179" s="8"/>
      <c r="H3179" s="8"/>
      <c r="I3179" s="8"/>
    </row>
    <row r="3180" spans="6:9" x14ac:dyDescent="0.25">
      <c r="F3180" s="8"/>
      <c r="H3180" s="8"/>
      <c r="I3180" s="8"/>
    </row>
    <row r="3181" spans="6:9" x14ac:dyDescent="0.25">
      <c r="F3181" s="8"/>
      <c r="H3181" s="8"/>
      <c r="I3181" s="8"/>
    </row>
    <row r="3182" spans="6:9" x14ac:dyDescent="0.25">
      <c r="F3182" s="8"/>
      <c r="H3182" s="8"/>
      <c r="I3182" s="8"/>
    </row>
    <row r="3183" spans="6:9" x14ac:dyDescent="0.25">
      <c r="F3183" s="8"/>
      <c r="H3183" s="8"/>
      <c r="I3183" s="8"/>
    </row>
    <row r="3184" spans="6:9" x14ac:dyDescent="0.25">
      <c r="F3184" s="8"/>
      <c r="H3184" s="8"/>
      <c r="I3184" s="8"/>
    </row>
    <row r="3185" spans="6:9" x14ac:dyDescent="0.25">
      <c r="F3185" s="8"/>
      <c r="H3185" s="8"/>
      <c r="I3185" s="8"/>
    </row>
  </sheetData>
  <autoFilter ref="A4:Y3002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4"/>
  <sheetViews>
    <sheetView topLeftCell="E205" zoomScaleNormal="100" workbookViewId="0">
      <selection activeCell="K397" sqref="K397:K408"/>
    </sheetView>
  </sheetViews>
  <sheetFormatPr defaultRowHeight="15" outlineLevelRow="2" x14ac:dyDescent="0.25"/>
  <cols>
    <col min="1" max="1" width="39.28515625" bestFit="1" customWidth="1"/>
    <col min="2" max="2" width="36.28515625" bestFit="1" customWidth="1"/>
    <col min="3" max="3" width="5.5703125" bestFit="1" customWidth="1"/>
    <col min="5" max="5" width="14.5703125" bestFit="1" customWidth="1"/>
    <col min="6" max="6" width="14.7109375" bestFit="1" customWidth="1"/>
    <col min="7" max="7" width="13.42578125" customWidth="1"/>
    <col min="8" max="9" width="17.28515625" bestFit="1" customWidth="1"/>
    <col min="10" max="10" width="12.5703125" bestFit="1" customWidth="1"/>
    <col min="11" max="11" width="17.28515625" bestFit="1" customWidth="1"/>
    <col min="12" max="12" width="15.28515625" bestFit="1" customWidth="1"/>
    <col min="13" max="13" width="8.7109375" customWidth="1"/>
    <col min="15" max="15" width="6" bestFit="1" customWidth="1"/>
    <col min="16" max="16" width="13.7109375" bestFit="1" customWidth="1"/>
    <col min="20" max="20" width="8.28515625" bestFit="1" customWidth="1"/>
  </cols>
  <sheetData>
    <row r="1" spans="1:20" x14ac:dyDescent="0.25">
      <c r="E1" s="26"/>
      <c r="F1" s="27" t="s">
        <v>506</v>
      </c>
      <c r="G1" s="28"/>
      <c r="H1" s="29"/>
      <c r="I1" s="27" t="s">
        <v>507</v>
      </c>
      <c r="J1" s="28"/>
      <c r="K1" s="30"/>
      <c r="L1" s="31" t="s">
        <v>508</v>
      </c>
      <c r="O1" s="3"/>
      <c r="P1" s="3"/>
    </row>
    <row r="2" spans="1:20" outlineLevel="2" x14ac:dyDescent="0.25">
      <c r="E2" s="26"/>
      <c r="F2" s="32"/>
      <c r="G2" s="33"/>
      <c r="H2" s="34"/>
      <c r="I2" s="32"/>
      <c r="J2" s="33"/>
      <c r="K2" s="35"/>
      <c r="L2" s="36"/>
      <c r="O2" s="3"/>
      <c r="P2" s="3"/>
    </row>
    <row r="3" spans="1:20" outlineLevel="1" x14ac:dyDescent="0.25">
      <c r="E3" s="26"/>
      <c r="F3" s="32"/>
      <c r="G3" s="33"/>
      <c r="H3" s="34"/>
      <c r="I3" s="32"/>
      <c r="J3" s="33"/>
      <c r="K3" s="35"/>
      <c r="L3" s="36"/>
      <c r="O3" s="3"/>
      <c r="P3" s="3"/>
    </row>
    <row r="4" spans="1:20" ht="45.75" outlineLevel="2" thickBot="1" x14ac:dyDescent="0.3">
      <c r="A4" s="37" t="s">
        <v>509</v>
      </c>
      <c r="B4" s="38" t="s">
        <v>510</v>
      </c>
      <c r="C4" s="38" t="s">
        <v>511</v>
      </c>
      <c r="D4" s="38"/>
      <c r="E4" s="39" t="s">
        <v>513</v>
      </c>
      <c r="F4" s="40" t="s">
        <v>579</v>
      </c>
      <c r="G4" s="41" t="s">
        <v>758</v>
      </c>
      <c r="H4" s="42" t="s">
        <v>585</v>
      </c>
      <c r="I4" s="40" t="s">
        <v>580</v>
      </c>
      <c r="J4" s="41" t="s">
        <v>758</v>
      </c>
      <c r="K4" s="43" t="s">
        <v>514</v>
      </c>
      <c r="L4" s="44" t="s">
        <v>515</v>
      </c>
      <c r="M4" s="45" t="s">
        <v>512</v>
      </c>
      <c r="O4" s="45" t="s">
        <v>516</v>
      </c>
      <c r="P4" s="3"/>
      <c r="T4" s="45"/>
    </row>
    <row r="5" spans="1:20" outlineLevel="1" x14ac:dyDescent="0.25">
      <c r="A5" s="46" t="s">
        <v>517</v>
      </c>
      <c r="B5" s="47"/>
      <c r="C5" s="47"/>
      <c r="D5" s="33"/>
      <c r="E5" s="48"/>
      <c r="F5" s="49"/>
      <c r="G5" s="50"/>
      <c r="H5" s="51"/>
      <c r="I5" s="49"/>
      <c r="J5" s="50"/>
      <c r="K5" s="52"/>
      <c r="L5" s="53"/>
      <c r="O5" s="3"/>
      <c r="P5" s="3"/>
    </row>
    <row r="6" spans="1:20" outlineLevel="1" x14ac:dyDescent="0.25">
      <c r="E6" s="54"/>
      <c r="F6" s="55" t="s">
        <v>518</v>
      </c>
      <c r="G6" s="56"/>
      <c r="H6" s="57" t="s">
        <v>519</v>
      </c>
      <c r="I6" s="55" t="s">
        <v>520</v>
      </c>
      <c r="J6" s="56"/>
      <c r="K6" s="58" t="s">
        <v>521</v>
      </c>
      <c r="L6" s="57" t="s">
        <v>584</v>
      </c>
      <c r="O6" s="3"/>
      <c r="P6" s="3"/>
    </row>
    <row r="7" spans="1:20" outlineLevel="2" x14ac:dyDescent="0.25">
      <c r="A7" s="273" t="s">
        <v>451</v>
      </c>
      <c r="B7" t="str">
        <f t="shared" ref="B7:B18" si="0">CONCATENATE(A7,"-",MONTH(E7))</f>
        <v>E35010 TSM Easement,Colstrip 1-2Com-7</v>
      </c>
      <c r="C7" t="s">
        <v>9</v>
      </c>
      <c r="E7" s="11">
        <v>43676</v>
      </c>
      <c r="F7" s="23">
        <v>682302.76</v>
      </c>
      <c r="G7" s="12">
        <v>1.0999999999999999E-2</v>
      </c>
      <c r="H7" s="13">
        <v>625.44000000000005</v>
      </c>
      <c r="I7" s="23">
        <f>VLOOKUP(CONCATENATE($A7,"-6"),$B$8:$F$409,5,FALSE)</f>
        <v>682302.76</v>
      </c>
      <c r="J7" s="12">
        <v>1.0999999999999999E-2</v>
      </c>
      <c r="K7" s="13">
        <f>I7*J7/12</f>
        <v>625.4441966666667</v>
      </c>
      <c r="L7" s="24">
        <f t="shared" ref="L7:L70" si="1">ROUND(K7-H7,2)</f>
        <v>0</v>
      </c>
      <c r="M7" t="s">
        <v>10</v>
      </c>
      <c r="O7" s="3" t="str">
        <f>LEFT(A7,5)</f>
        <v>E3501</v>
      </c>
      <c r="P7" s="4"/>
    </row>
    <row r="8" spans="1:20" outlineLevel="2" x14ac:dyDescent="0.25">
      <c r="A8" s="273" t="s">
        <v>451</v>
      </c>
      <c r="B8" t="str">
        <f t="shared" si="0"/>
        <v>E35010 TSM Easement,Colstrip 1-2Com-8</v>
      </c>
      <c r="C8" t="s">
        <v>9</v>
      </c>
      <c r="E8" s="11">
        <v>43708</v>
      </c>
      <c r="F8" s="23">
        <v>682302.76</v>
      </c>
      <c r="G8" s="12">
        <v>1.0999999999999999E-2</v>
      </c>
      <c r="H8" s="24">
        <v>625.44000000000005</v>
      </c>
      <c r="I8" s="23">
        <f t="shared" ref="I8:I18" si="2">VLOOKUP(CONCATENATE(A8,"-6"),$B$8:$F$409,5,FALSE)</f>
        <v>682302.76</v>
      </c>
      <c r="J8" s="12">
        <v>1.0999999999999999E-2</v>
      </c>
      <c r="K8" s="13">
        <f t="shared" ref="K8:K18" si="3">I8*J8/12</f>
        <v>625.4441966666667</v>
      </c>
      <c r="L8" s="24">
        <f t="shared" si="1"/>
        <v>0</v>
      </c>
      <c r="M8" t="s">
        <v>10</v>
      </c>
      <c r="O8" s="3" t="str">
        <f t="shared" ref="O8:O18" si="4">LEFT(A8,5)</f>
        <v>E3501</v>
      </c>
      <c r="P8" s="4"/>
    </row>
    <row r="9" spans="1:20" outlineLevel="2" x14ac:dyDescent="0.25">
      <c r="A9" s="273" t="s">
        <v>451</v>
      </c>
      <c r="B9" t="str">
        <f t="shared" si="0"/>
        <v>E35010 TSM Easement,Colstrip 1-2Com-9</v>
      </c>
      <c r="C9" t="s">
        <v>9</v>
      </c>
      <c r="E9" s="11">
        <v>43738</v>
      </c>
      <c r="F9" s="23">
        <v>682302.76</v>
      </c>
      <c r="G9" s="12">
        <v>1.0999999999999999E-2</v>
      </c>
      <c r="H9" s="24">
        <v>625.44000000000005</v>
      </c>
      <c r="I9" s="23">
        <f t="shared" si="2"/>
        <v>682302.76</v>
      </c>
      <c r="J9" s="12">
        <v>1.0999999999999999E-2</v>
      </c>
      <c r="K9" s="13">
        <f t="shared" si="3"/>
        <v>625.4441966666667</v>
      </c>
      <c r="L9" s="24">
        <f t="shared" si="1"/>
        <v>0</v>
      </c>
      <c r="M9" t="s">
        <v>10</v>
      </c>
      <c r="O9" s="3" t="str">
        <f t="shared" si="4"/>
        <v>E3501</v>
      </c>
      <c r="P9" s="4"/>
    </row>
    <row r="10" spans="1:20" outlineLevel="2" x14ac:dyDescent="0.25">
      <c r="A10" s="273" t="s">
        <v>451</v>
      </c>
      <c r="B10" t="str">
        <f t="shared" si="0"/>
        <v>E35010 TSM Easement,Colstrip 1-2Com-10</v>
      </c>
      <c r="C10" t="s">
        <v>9</v>
      </c>
      <c r="E10" s="11">
        <v>43769</v>
      </c>
      <c r="F10" s="23">
        <v>682302.76</v>
      </c>
      <c r="G10" s="12">
        <v>1.0999999999999999E-2</v>
      </c>
      <c r="H10" s="24">
        <v>625.44000000000005</v>
      </c>
      <c r="I10" s="23">
        <f t="shared" si="2"/>
        <v>682302.76</v>
      </c>
      <c r="J10" s="12">
        <v>1.0999999999999999E-2</v>
      </c>
      <c r="K10" s="13">
        <f t="shared" si="3"/>
        <v>625.4441966666667</v>
      </c>
      <c r="L10" s="24">
        <f t="shared" si="1"/>
        <v>0</v>
      </c>
      <c r="M10" t="s">
        <v>10</v>
      </c>
      <c r="O10" s="3" t="str">
        <f t="shared" si="4"/>
        <v>E3501</v>
      </c>
      <c r="P10" s="4"/>
    </row>
    <row r="11" spans="1:20" outlineLevel="2" x14ac:dyDescent="0.25">
      <c r="A11" s="273" t="s">
        <v>451</v>
      </c>
      <c r="B11" t="str">
        <f t="shared" si="0"/>
        <v>E35010 TSM Easement,Colstrip 1-2Com-11</v>
      </c>
      <c r="C11" t="s">
        <v>9</v>
      </c>
      <c r="E11" s="11">
        <v>43799</v>
      </c>
      <c r="F11" s="23">
        <v>682302.76</v>
      </c>
      <c r="G11" s="12">
        <v>1.0999999999999999E-2</v>
      </c>
      <c r="H11" s="24">
        <v>625.44000000000005</v>
      </c>
      <c r="I11" s="23">
        <f t="shared" si="2"/>
        <v>682302.76</v>
      </c>
      <c r="J11" s="12">
        <v>1.0999999999999999E-2</v>
      </c>
      <c r="K11" s="13">
        <f t="shared" si="3"/>
        <v>625.4441966666667</v>
      </c>
      <c r="L11" s="24">
        <f t="shared" si="1"/>
        <v>0</v>
      </c>
      <c r="M11" t="s">
        <v>10</v>
      </c>
      <c r="O11" s="3" t="str">
        <f t="shared" si="4"/>
        <v>E3501</v>
      </c>
      <c r="P11" s="4"/>
    </row>
    <row r="12" spans="1:20" outlineLevel="2" x14ac:dyDescent="0.25">
      <c r="A12" s="273" t="s">
        <v>451</v>
      </c>
      <c r="B12" t="str">
        <f t="shared" si="0"/>
        <v>E35010 TSM Easement,Colstrip 1-2Com-12</v>
      </c>
      <c r="C12" t="s">
        <v>9</v>
      </c>
      <c r="E12" s="11">
        <v>43830</v>
      </c>
      <c r="F12" s="23">
        <v>682302.76</v>
      </c>
      <c r="G12" s="12">
        <v>1.0999999999999999E-2</v>
      </c>
      <c r="H12" s="24">
        <v>625.44000000000005</v>
      </c>
      <c r="I12" s="23">
        <f t="shared" si="2"/>
        <v>682302.76</v>
      </c>
      <c r="J12" s="12">
        <v>1.0999999999999999E-2</v>
      </c>
      <c r="K12" s="13">
        <f t="shared" si="3"/>
        <v>625.4441966666667</v>
      </c>
      <c r="L12" s="24">
        <f t="shared" si="1"/>
        <v>0</v>
      </c>
      <c r="M12" t="s">
        <v>10</v>
      </c>
      <c r="O12" s="3" t="str">
        <f t="shared" si="4"/>
        <v>E3501</v>
      </c>
      <c r="P12" s="4"/>
    </row>
    <row r="13" spans="1:20" outlineLevel="2" x14ac:dyDescent="0.25">
      <c r="A13" s="273" t="s">
        <v>451</v>
      </c>
      <c r="B13" t="str">
        <f t="shared" si="0"/>
        <v>E35010 TSM Easement,Colstrip 1-2Com-1</v>
      </c>
      <c r="C13" t="s">
        <v>9</v>
      </c>
      <c r="E13" s="11">
        <v>43861</v>
      </c>
      <c r="F13" s="23">
        <v>682302.76</v>
      </c>
      <c r="G13" s="12">
        <v>1.0999999999999999E-2</v>
      </c>
      <c r="H13" s="24">
        <v>625.44000000000005</v>
      </c>
      <c r="I13" s="23">
        <f t="shared" si="2"/>
        <v>682302.76</v>
      </c>
      <c r="J13" s="12">
        <v>1.0999999999999999E-2</v>
      </c>
      <c r="K13" s="13">
        <f t="shared" si="3"/>
        <v>625.4441966666667</v>
      </c>
      <c r="L13" s="24">
        <f t="shared" si="1"/>
        <v>0</v>
      </c>
      <c r="M13" t="s">
        <v>10</v>
      </c>
      <c r="O13" s="3" t="str">
        <f t="shared" si="4"/>
        <v>E3501</v>
      </c>
      <c r="P13" s="4"/>
    </row>
    <row r="14" spans="1:20" outlineLevel="2" x14ac:dyDescent="0.25">
      <c r="A14" s="273" t="s">
        <v>451</v>
      </c>
      <c r="B14" t="str">
        <f t="shared" si="0"/>
        <v>E35010 TSM Easement,Colstrip 1-2Com-2</v>
      </c>
      <c r="C14" t="s">
        <v>9</v>
      </c>
      <c r="E14" s="11">
        <v>43889</v>
      </c>
      <c r="F14" s="23">
        <v>682302.76</v>
      </c>
      <c r="G14" s="12">
        <v>1.0999999999999999E-2</v>
      </c>
      <c r="H14" s="24">
        <v>625.44000000000005</v>
      </c>
      <c r="I14" s="23">
        <f t="shared" si="2"/>
        <v>682302.76</v>
      </c>
      <c r="J14" s="12">
        <v>1.0999999999999999E-2</v>
      </c>
      <c r="K14" s="13">
        <f t="shared" si="3"/>
        <v>625.4441966666667</v>
      </c>
      <c r="L14" s="24">
        <f t="shared" si="1"/>
        <v>0</v>
      </c>
      <c r="M14" t="s">
        <v>10</v>
      </c>
      <c r="O14" s="3" t="str">
        <f t="shared" si="4"/>
        <v>E3501</v>
      </c>
      <c r="P14" s="4"/>
    </row>
    <row r="15" spans="1:20" outlineLevel="2" x14ac:dyDescent="0.25">
      <c r="A15" s="273" t="s">
        <v>451</v>
      </c>
      <c r="B15" t="str">
        <f t="shared" si="0"/>
        <v>E35010 TSM Easement,Colstrip 1-2Com-3</v>
      </c>
      <c r="C15" t="s">
        <v>9</v>
      </c>
      <c r="E15" s="11">
        <v>43921</v>
      </c>
      <c r="F15" s="23">
        <v>682302.76</v>
      </c>
      <c r="G15" s="12">
        <v>1.0999999999999999E-2</v>
      </c>
      <c r="H15" s="24">
        <v>625.44000000000005</v>
      </c>
      <c r="I15" s="23">
        <f t="shared" si="2"/>
        <v>682302.76</v>
      </c>
      <c r="J15" s="12">
        <v>1.0999999999999999E-2</v>
      </c>
      <c r="K15" s="13">
        <f t="shared" si="3"/>
        <v>625.4441966666667</v>
      </c>
      <c r="L15" s="24">
        <f t="shared" si="1"/>
        <v>0</v>
      </c>
      <c r="M15" t="s">
        <v>10</v>
      </c>
      <c r="O15" s="3" t="str">
        <f t="shared" si="4"/>
        <v>E3501</v>
      </c>
      <c r="P15" s="4"/>
    </row>
    <row r="16" spans="1:20" outlineLevel="2" x14ac:dyDescent="0.25">
      <c r="A16" s="273" t="s">
        <v>451</v>
      </c>
      <c r="B16" t="str">
        <f t="shared" si="0"/>
        <v>E35010 TSM Easement,Colstrip 1-2Com-4</v>
      </c>
      <c r="C16" t="s">
        <v>9</v>
      </c>
      <c r="E16" s="11">
        <v>43951</v>
      </c>
      <c r="F16" s="23">
        <v>682302.76</v>
      </c>
      <c r="G16" s="12">
        <v>1.0999999999999999E-2</v>
      </c>
      <c r="H16" s="24">
        <v>625.44000000000005</v>
      </c>
      <c r="I16" s="23">
        <f t="shared" si="2"/>
        <v>682302.76</v>
      </c>
      <c r="J16" s="12">
        <v>1.0999999999999999E-2</v>
      </c>
      <c r="K16" s="13">
        <f t="shared" si="3"/>
        <v>625.4441966666667</v>
      </c>
      <c r="L16" s="24">
        <f t="shared" si="1"/>
        <v>0</v>
      </c>
      <c r="M16" t="s">
        <v>10</v>
      </c>
      <c r="O16" s="3" t="str">
        <f t="shared" si="4"/>
        <v>E3501</v>
      </c>
      <c r="P16" s="4"/>
    </row>
    <row r="17" spans="1:16" outlineLevel="2" x14ac:dyDescent="0.25">
      <c r="A17" s="273" t="s">
        <v>451</v>
      </c>
      <c r="B17" t="str">
        <f t="shared" si="0"/>
        <v>E35010 TSM Easement,Colstrip 1-2Com-5</v>
      </c>
      <c r="C17" t="s">
        <v>9</v>
      </c>
      <c r="E17" s="11">
        <v>43982</v>
      </c>
      <c r="F17" s="23">
        <v>682302.76</v>
      </c>
      <c r="G17" s="12">
        <v>1.0999999999999999E-2</v>
      </c>
      <c r="H17" s="24">
        <v>625.44000000000005</v>
      </c>
      <c r="I17" s="23">
        <f t="shared" si="2"/>
        <v>682302.76</v>
      </c>
      <c r="J17" s="12">
        <v>1.0999999999999999E-2</v>
      </c>
      <c r="K17" s="13">
        <f t="shared" si="3"/>
        <v>625.4441966666667</v>
      </c>
      <c r="L17" s="24">
        <f t="shared" si="1"/>
        <v>0</v>
      </c>
      <c r="M17" t="s">
        <v>10</v>
      </c>
      <c r="O17" s="3" t="str">
        <f t="shared" si="4"/>
        <v>E3501</v>
      </c>
      <c r="P17" s="4"/>
    </row>
    <row r="18" spans="1:16" outlineLevel="2" x14ac:dyDescent="0.25">
      <c r="A18" s="273" t="s">
        <v>451</v>
      </c>
      <c r="B18" t="str">
        <f t="shared" si="0"/>
        <v>E35010 TSM Easement,Colstrip 1-2Com-6</v>
      </c>
      <c r="C18" t="s">
        <v>9</v>
      </c>
      <c r="E18" s="11">
        <v>44012</v>
      </c>
      <c r="F18" s="23">
        <v>682302.76</v>
      </c>
      <c r="G18" s="12">
        <v>1.0999999999999999E-2</v>
      </c>
      <c r="H18" s="24">
        <v>625.44000000000005</v>
      </c>
      <c r="I18" s="23">
        <f t="shared" si="2"/>
        <v>682302.76</v>
      </c>
      <c r="J18" s="12">
        <v>1.0999999999999999E-2</v>
      </c>
      <c r="K18" s="13">
        <f t="shared" si="3"/>
        <v>625.4441966666667</v>
      </c>
      <c r="L18" s="24">
        <f t="shared" si="1"/>
        <v>0</v>
      </c>
      <c r="M18" t="s">
        <v>10</v>
      </c>
      <c r="O18" s="3" t="str">
        <f t="shared" si="4"/>
        <v>E3501</v>
      </c>
      <c r="P18" s="4"/>
    </row>
    <row r="19" spans="1:16" ht="15.75" outlineLevel="1" thickBot="1" x14ac:dyDescent="0.3">
      <c r="A19" s="5" t="s">
        <v>452</v>
      </c>
      <c r="C19" s="14" t="s">
        <v>453</v>
      </c>
      <c r="E19" s="7" t="s">
        <v>5</v>
      </c>
      <c r="F19" s="8"/>
      <c r="G19" s="9"/>
      <c r="H19" s="25">
        <f>SUBTOTAL(9,H7:H18)</f>
        <v>7505.2800000000025</v>
      </c>
      <c r="I19" s="8"/>
      <c r="J19" s="9"/>
      <c r="K19" s="25">
        <f>SUBTOTAL(9,K7:K18)</f>
        <v>7505.330359999999</v>
      </c>
      <c r="L19" s="25">
        <f>SUBTOTAL(9,L7:L18)</f>
        <v>0</v>
      </c>
      <c r="O19" s="3" t="str">
        <f>LEFT(A19,5)</f>
        <v>E3501</v>
      </c>
      <c r="P19" s="4">
        <f>-L19</f>
        <v>0</v>
      </c>
    </row>
    <row r="20" spans="1:16" ht="15.75" outlineLevel="2" thickTop="1" x14ac:dyDescent="0.25">
      <c r="A20" t="s">
        <v>454</v>
      </c>
      <c r="B20" t="str">
        <f t="shared" ref="B20:B31" si="5">CONCATENATE(A20,"-",MONTH(E20))</f>
        <v>E35010 TSM Easement,Colstrip 3-4Com-7</v>
      </c>
      <c r="C20" t="s">
        <v>9</v>
      </c>
      <c r="E20" s="11">
        <v>43676</v>
      </c>
      <c r="F20" s="23">
        <v>1071124.0900000001</v>
      </c>
      <c r="G20" s="12">
        <v>1.0999999999999999E-2</v>
      </c>
      <c r="H20" s="13">
        <v>981.86</v>
      </c>
      <c r="I20" s="23">
        <f t="shared" ref="I20:I31" si="6">VLOOKUP(CONCATENATE(A20,"-6"),$B$8:$F$409,5,FALSE)</f>
        <v>1071124.0900000001</v>
      </c>
      <c r="J20" s="12">
        <v>1.0999999999999999E-2</v>
      </c>
      <c r="K20" s="13">
        <f>I20*J20/12</f>
        <v>981.86374916666671</v>
      </c>
      <c r="L20" s="24">
        <f t="shared" si="1"/>
        <v>0</v>
      </c>
      <c r="M20" t="s">
        <v>10</v>
      </c>
      <c r="O20" s="3" t="str">
        <f>LEFT(A20,5)</f>
        <v>E3501</v>
      </c>
      <c r="P20" s="4"/>
    </row>
    <row r="21" spans="1:16" outlineLevel="2" x14ac:dyDescent="0.25">
      <c r="A21" t="s">
        <v>454</v>
      </c>
      <c r="B21" t="str">
        <f t="shared" si="5"/>
        <v>E35010 TSM Easement,Colstrip 3-4Com-8</v>
      </c>
      <c r="C21" t="s">
        <v>9</v>
      </c>
      <c r="E21" s="11">
        <v>43708</v>
      </c>
      <c r="F21" s="23">
        <v>1071124.0900000001</v>
      </c>
      <c r="G21" s="12">
        <v>1.0999999999999999E-2</v>
      </c>
      <c r="H21" s="24">
        <v>981.86</v>
      </c>
      <c r="I21" s="23">
        <f t="shared" si="6"/>
        <v>1071124.0900000001</v>
      </c>
      <c r="J21" s="12">
        <v>1.0999999999999999E-2</v>
      </c>
      <c r="K21" s="13">
        <f t="shared" ref="K21:K31" si="7">I21*J21/12</f>
        <v>981.86374916666671</v>
      </c>
      <c r="L21" s="24">
        <f t="shared" si="1"/>
        <v>0</v>
      </c>
      <c r="M21" t="s">
        <v>10</v>
      </c>
      <c r="O21" s="3" t="str">
        <f t="shared" ref="O21:O31" si="8">LEFT(A21,5)</f>
        <v>E3501</v>
      </c>
      <c r="P21" s="4"/>
    </row>
    <row r="22" spans="1:16" outlineLevel="2" x14ac:dyDescent="0.25">
      <c r="A22" t="s">
        <v>454</v>
      </c>
      <c r="B22" t="str">
        <f t="shared" si="5"/>
        <v>E35010 TSM Easement,Colstrip 3-4Com-9</v>
      </c>
      <c r="C22" t="s">
        <v>9</v>
      </c>
      <c r="E22" s="11">
        <v>43738</v>
      </c>
      <c r="F22" s="23">
        <v>1071124.0900000001</v>
      </c>
      <c r="G22" s="12">
        <v>1.0999999999999999E-2</v>
      </c>
      <c r="H22" s="24">
        <v>981.86</v>
      </c>
      <c r="I22" s="23">
        <f t="shared" si="6"/>
        <v>1071124.0900000001</v>
      </c>
      <c r="J22" s="12">
        <v>1.0999999999999999E-2</v>
      </c>
      <c r="K22" s="13">
        <f t="shared" si="7"/>
        <v>981.86374916666671</v>
      </c>
      <c r="L22" s="24">
        <f t="shared" si="1"/>
        <v>0</v>
      </c>
      <c r="M22" t="s">
        <v>10</v>
      </c>
      <c r="O22" s="3" t="str">
        <f t="shared" si="8"/>
        <v>E3501</v>
      </c>
      <c r="P22" s="4"/>
    </row>
    <row r="23" spans="1:16" outlineLevel="2" x14ac:dyDescent="0.25">
      <c r="A23" t="s">
        <v>454</v>
      </c>
      <c r="B23" t="str">
        <f t="shared" si="5"/>
        <v>E35010 TSM Easement,Colstrip 3-4Com-10</v>
      </c>
      <c r="C23" t="s">
        <v>9</v>
      </c>
      <c r="E23" s="11">
        <v>43769</v>
      </c>
      <c r="F23" s="23">
        <v>1071124.0900000001</v>
      </c>
      <c r="G23" s="12">
        <v>1.0999999999999999E-2</v>
      </c>
      <c r="H23" s="24">
        <v>981.86</v>
      </c>
      <c r="I23" s="23">
        <f t="shared" si="6"/>
        <v>1071124.0900000001</v>
      </c>
      <c r="J23" s="12">
        <v>1.0999999999999999E-2</v>
      </c>
      <c r="K23" s="13">
        <f t="shared" si="7"/>
        <v>981.86374916666671</v>
      </c>
      <c r="L23" s="24">
        <f t="shared" si="1"/>
        <v>0</v>
      </c>
      <c r="M23" t="s">
        <v>10</v>
      </c>
      <c r="O23" s="3" t="str">
        <f t="shared" si="8"/>
        <v>E3501</v>
      </c>
      <c r="P23" s="4"/>
    </row>
    <row r="24" spans="1:16" outlineLevel="2" x14ac:dyDescent="0.25">
      <c r="A24" t="s">
        <v>454</v>
      </c>
      <c r="B24" t="str">
        <f t="shared" si="5"/>
        <v>E35010 TSM Easement,Colstrip 3-4Com-11</v>
      </c>
      <c r="C24" t="s">
        <v>9</v>
      </c>
      <c r="E24" s="11">
        <v>43799</v>
      </c>
      <c r="F24" s="23">
        <v>1071124.0900000001</v>
      </c>
      <c r="G24" s="12">
        <v>1.0999999999999999E-2</v>
      </c>
      <c r="H24" s="24">
        <v>981.86</v>
      </c>
      <c r="I24" s="23">
        <f t="shared" si="6"/>
        <v>1071124.0900000001</v>
      </c>
      <c r="J24" s="12">
        <v>1.0999999999999999E-2</v>
      </c>
      <c r="K24" s="13">
        <f t="shared" si="7"/>
        <v>981.86374916666671</v>
      </c>
      <c r="L24" s="24">
        <f t="shared" si="1"/>
        <v>0</v>
      </c>
      <c r="M24" t="s">
        <v>10</v>
      </c>
      <c r="O24" s="3" t="str">
        <f t="shared" si="8"/>
        <v>E3501</v>
      </c>
      <c r="P24" s="4"/>
    </row>
    <row r="25" spans="1:16" outlineLevel="2" x14ac:dyDescent="0.25">
      <c r="A25" t="s">
        <v>454</v>
      </c>
      <c r="B25" t="str">
        <f t="shared" si="5"/>
        <v>E35010 TSM Easement,Colstrip 3-4Com-12</v>
      </c>
      <c r="C25" t="s">
        <v>9</v>
      </c>
      <c r="E25" s="11">
        <v>43830</v>
      </c>
      <c r="F25" s="23">
        <v>1071124.0900000001</v>
      </c>
      <c r="G25" s="12">
        <v>1.0999999999999999E-2</v>
      </c>
      <c r="H25" s="24">
        <v>981.86</v>
      </c>
      <c r="I25" s="23">
        <f t="shared" si="6"/>
        <v>1071124.0900000001</v>
      </c>
      <c r="J25" s="12">
        <v>1.0999999999999999E-2</v>
      </c>
      <c r="K25" s="13">
        <f t="shared" si="7"/>
        <v>981.86374916666671</v>
      </c>
      <c r="L25" s="24">
        <f t="shared" si="1"/>
        <v>0</v>
      </c>
      <c r="M25" t="s">
        <v>10</v>
      </c>
      <c r="O25" s="3" t="str">
        <f t="shared" si="8"/>
        <v>E3501</v>
      </c>
      <c r="P25" s="4"/>
    </row>
    <row r="26" spans="1:16" outlineLevel="2" x14ac:dyDescent="0.25">
      <c r="A26" t="s">
        <v>454</v>
      </c>
      <c r="B26" t="str">
        <f t="shared" si="5"/>
        <v>E35010 TSM Easement,Colstrip 3-4Com-1</v>
      </c>
      <c r="C26" t="s">
        <v>9</v>
      </c>
      <c r="E26" s="11">
        <v>43861</v>
      </c>
      <c r="F26" s="23">
        <v>1071124.0900000001</v>
      </c>
      <c r="G26" s="12">
        <v>1.0999999999999999E-2</v>
      </c>
      <c r="H26" s="24">
        <v>981.86</v>
      </c>
      <c r="I26" s="23">
        <f t="shared" si="6"/>
        <v>1071124.0900000001</v>
      </c>
      <c r="J26" s="12">
        <v>1.0999999999999999E-2</v>
      </c>
      <c r="K26" s="13">
        <f t="shared" si="7"/>
        <v>981.86374916666671</v>
      </c>
      <c r="L26" s="24">
        <f t="shared" si="1"/>
        <v>0</v>
      </c>
      <c r="M26" t="s">
        <v>10</v>
      </c>
      <c r="O26" s="3" t="str">
        <f t="shared" si="8"/>
        <v>E3501</v>
      </c>
      <c r="P26" s="4"/>
    </row>
    <row r="27" spans="1:16" outlineLevel="2" x14ac:dyDescent="0.25">
      <c r="A27" t="s">
        <v>454</v>
      </c>
      <c r="B27" t="str">
        <f t="shared" si="5"/>
        <v>E35010 TSM Easement,Colstrip 3-4Com-2</v>
      </c>
      <c r="C27" t="s">
        <v>9</v>
      </c>
      <c r="E27" s="11">
        <v>43889</v>
      </c>
      <c r="F27" s="23">
        <v>1071124.0900000001</v>
      </c>
      <c r="G27" s="12">
        <v>1.0999999999999999E-2</v>
      </c>
      <c r="H27" s="24">
        <v>981.86</v>
      </c>
      <c r="I27" s="23">
        <f t="shared" si="6"/>
        <v>1071124.0900000001</v>
      </c>
      <c r="J27" s="12">
        <v>1.0999999999999999E-2</v>
      </c>
      <c r="K27" s="13">
        <f t="shared" si="7"/>
        <v>981.86374916666671</v>
      </c>
      <c r="L27" s="24">
        <f t="shared" si="1"/>
        <v>0</v>
      </c>
      <c r="M27" t="s">
        <v>10</v>
      </c>
      <c r="O27" s="3" t="str">
        <f t="shared" si="8"/>
        <v>E3501</v>
      </c>
      <c r="P27" s="4"/>
    </row>
    <row r="28" spans="1:16" outlineLevel="2" x14ac:dyDescent="0.25">
      <c r="A28" t="s">
        <v>454</v>
      </c>
      <c r="B28" t="str">
        <f t="shared" si="5"/>
        <v>E35010 TSM Easement,Colstrip 3-4Com-3</v>
      </c>
      <c r="C28" t="s">
        <v>9</v>
      </c>
      <c r="E28" s="11">
        <v>43921</v>
      </c>
      <c r="F28" s="23">
        <v>1071124.0900000001</v>
      </c>
      <c r="G28" s="12">
        <v>1.0999999999999999E-2</v>
      </c>
      <c r="H28" s="24">
        <v>981.86</v>
      </c>
      <c r="I28" s="23">
        <f t="shared" si="6"/>
        <v>1071124.0900000001</v>
      </c>
      <c r="J28" s="12">
        <v>1.0999999999999999E-2</v>
      </c>
      <c r="K28" s="13">
        <f t="shared" si="7"/>
        <v>981.86374916666671</v>
      </c>
      <c r="L28" s="24">
        <f t="shared" si="1"/>
        <v>0</v>
      </c>
      <c r="M28" t="s">
        <v>10</v>
      </c>
      <c r="O28" s="3" t="str">
        <f t="shared" si="8"/>
        <v>E3501</v>
      </c>
      <c r="P28" s="4"/>
    </row>
    <row r="29" spans="1:16" outlineLevel="2" x14ac:dyDescent="0.25">
      <c r="A29" t="s">
        <v>454</v>
      </c>
      <c r="B29" t="str">
        <f t="shared" si="5"/>
        <v>E35010 TSM Easement,Colstrip 3-4Com-4</v>
      </c>
      <c r="C29" t="s">
        <v>9</v>
      </c>
      <c r="E29" s="11">
        <v>43951</v>
      </c>
      <c r="F29" s="23">
        <v>1071124.0900000001</v>
      </c>
      <c r="G29" s="12">
        <v>1.0999999999999999E-2</v>
      </c>
      <c r="H29" s="24">
        <v>981.86</v>
      </c>
      <c r="I29" s="23">
        <f t="shared" si="6"/>
        <v>1071124.0900000001</v>
      </c>
      <c r="J29" s="12">
        <v>1.0999999999999999E-2</v>
      </c>
      <c r="K29" s="13">
        <f t="shared" si="7"/>
        <v>981.86374916666671</v>
      </c>
      <c r="L29" s="24">
        <f t="shared" si="1"/>
        <v>0</v>
      </c>
      <c r="M29" t="s">
        <v>10</v>
      </c>
      <c r="O29" s="3" t="str">
        <f t="shared" si="8"/>
        <v>E3501</v>
      </c>
      <c r="P29" s="4"/>
    </row>
    <row r="30" spans="1:16" outlineLevel="2" x14ac:dyDescent="0.25">
      <c r="A30" t="s">
        <v>454</v>
      </c>
      <c r="B30" t="str">
        <f t="shared" si="5"/>
        <v>E35010 TSM Easement,Colstrip 3-4Com-5</v>
      </c>
      <c r="C30" t="s">
        <v>9</v>
      </c>
      <c r="E30" s="11">
        <v>43982</v>
      </c>
      <c r="F30" s="23">
        <v>1071124.0900000001</v>
      </c>
      <c r="G30" s="12">
        <v>1.0999999999999999E-2</v>
      </c>
      <c r="H30" s="24">
        <v>981.86</v>
      </c>
      <c r="I30" s="23">
        <f t="shared" si="6"/>
        <v>1071124.0900000001</v>
      </c>
      <c r="J30" s="12">
        <v>1.0999999999999999E-2</v>
      </c>
      <c r="K30" s="13">
        <f t="shared" si="7"/>
        <v>981.86374916666671</v>
      </c>
      <c r="L30" s="24">
        <f t="shared" si="1"/>
        <v>0</v>
      </c>
      <c r="M30" t="s">
        <v>10</v>
      </c>
      <c r="O30" s="3" t="str">
        <f t="shared" si="8"/>
        <v>E3501</v>
      </c>
      <c r="P30" s="4"/>
    </row>
    <row r="31" spans="1:16" outlineLevel="2" x14ac:dyDescent="0.25">
      <c r="A31" t="s">
        <v>454</v>
      </c>
      <c r="B31" t="str">
        <f t="shared" si="5"/>
        <v>E35010 TSM Easement,Colstrip 3-4Com-6</v>
      </c>
      <c r="C31" t="s">
        <v>9</v>
      </c>
      <c r="E31" s="11">
        <v>44012</v>
      </c>
      <c r="F31" s="23">
        <v>1071124.0900000001</v>
      </c>
      <c r="G31" s="12">
        <v>1.0999999999999999E-2</v>
      </c>
      <c r="H31" s="24">
        <v>981.86</v>
      </c>
      <c r="I31" s="23">
        <f t="shared" si="6"/>
        <v>1071124.0900000001</v>
      </c>
      <c r="J31" s="12">
        <v>1.0999999999999999E-2</v>
      </c>
      <c r="K31" s="13">
        <f t="shared" si="7"/>
        <v>981.86374916666671</v>
      </c>
      <c r="L31" s="24">
        <f t="shared" si="1"/>
        <v>0</v>
      </c>
      <c r="M31" t="s">
        <v>10</v>
      </c>
      <c r="O31" s="3" t="str">
        <f t="shared" si="8"/>
        <v>E3501</v>
      </c>
      <c r="P31" s="4"/>
    </row>
    <row r="32" spans="1:16" ht="15.75" outlineLevel="1" thickBot="1" x14ac:dyDescent="0.3">
      <c r="A32" s="5" t="s">
        <v>455</v>
      </c>
      <c r="C32" s="14" t="s">
        <v>453</v>
      </c>
      <c r="E32" s="7" t="s">
        <v>5</v>
      </c>
      <c r="F32" s="8"/>
      <c r="G32" s="9"/>
      <c r="H32" s="25">
        <f>SUBTOTAL(9,H20:H31)</f>
        <v>11782.320000000002</v>
      </c>
      <c r="I32" s="8"/>
      <c r="J32" s="9"/>
      <c r="K32" s="25">
        <f>SUBTOTAL(9,K20:K31)</f>
        <v>11782.36499</v>
      </c>
      <c r="L32" s="25">
        <f>SUBTOTAL(9,L20:L31)</f>
        <v>0</v>
      </c>
      <c r="O32" s="3" t="str">
        <f>LEFT(A32,5)</f>
        <v>E3501</v>
      </c>
      <c r="P32" s="4">
        <f>-L32</f>
        <v>0</v>
      </c>
    </row>
    <row r="33" spans="1:16" ht="15.75" outlineLevel="2" thickTop="1" x14ac:dyDescent="0.25">
      <c r="A33" t="s">
        <v>456</v>
      </c>
      <c r="B33" t="str">
        <f t="shared" ref="B33:B44" si="9">CONCATENATE(A33,"-",MONTH(E33))</f>
        <v>E35099 (GIF) Easement, Colstrip 1-2-7</v>
      </c>
      <c r="C33" t="s">
        <v>9</v>
      </c>
      <c r="E33" s="11">
        <v>43676</v>
      </c>
      <c r="F33" s="23">
        <v>3623.76</v>
      </c>
      <c r="G33" s="12">
        <v>1.2E-2</v>
      </c>
      <c r="H33" s="13">
        <v>3.62</v>
      </c>
      <c r="I33" s="23">
        <f t="shared" ref="I33:I44" si="10">VLOOKUP(CONCATENATE(A33,"-6"),$B$8:$F$409,5,FALSE)</f>
        <v>0</v>
      </c>
      <c r="J33" s="12">
        <v>1.2E-2</v>
      </c>
      <c r="K33" s="13">
        <f>I33*J33/12</f>
        <v>0</v>
      </c>
      <c r="L33" s="24">
        <f t="shared" si="1"/>
        <v>-3.62</v>
      </c>
      <c r="M33" t="s">
        <v>10</v>
      </c>
      <c r="O33" s="3" t="str">
        <f>LEFT(A33,5)</f>
        <v>E3509</v>
      </c>
      <c r="P33" s="4"/>
    </row>
    <row r="34" spans="1:16" outlineLevel="2" x14ac:dyDescent="0.25">
      <c r="A34" t="s">
        <v>456</v>
      </c>
      <c r="B34" t="str">
        <f t="shared" si="9"/>
        <v>E35099 (GIF) Easement, Colstrip 1-2-8</v>
      </c>
      <c r="C34" t="s">
        <v>9</v>
      </c>
      <c r="E34" s="11">
        <v>43708</v>
      </c>
      <c r="F34" s="23">
        <v>3623.76</v>
      </c>
      <c r="G34" s="12">
        <v>1.2E-2</v>
      </c>
      <c r="H34" s="24">
        <v>3.62</v>
      </c>
      <c r="I34" s="23">
        <f t="shared" si="10"/>
        <v>0</v>
      </c>
      <c r="J34" s="12">
        <v>1.2E-2</v>
      </c>
      <c r="K34" s="13">
        <f t="shared" ref="K34:K44" si="11">I34*J34/12</f>
        <v>0</v>
      </c>
      <c r="L34" s="24">
        <f t="shared" si="1"/>
        <v>-3.62</v>
      </c>
      <c r="M34" t="s">
        <v>10</v>
      </c>
      <c r="O34" s="3" t="str">
        <f t="shared" ref="O34:O44" si="12">LEFT(A34,5)</f>
        <v>E3509</v>
      </c>
      <c r="P34" s="4"/>
    </row>
    <row r="35" spans="1:16" outlineLevel="2" x14ac:dyDescent="0.25">
      <c r="A35" t="s">
        <v>456</v>
      </c>
      <c r="B35" t="str">
        <f t="shared" si="9"/>
        <v>E35099 (GIF) Easement, Colstrip 1-2-9</v>
      </c>
      <c r="C35" t="s">
        <v>9</v>
      </c>
      <c r="E35" s="11">
        <v>43738</v>
      </c>
      <c r="F35" s="23">
        <v>3623.76</v>
      </c>
      <c r="G35" s="12">
        <v>1.2E-2</v>
      </c>
      <c r="H35" s="24">
        <v>3.62</v>
      </c>
      <c r="I35" s="23">
        <f t="shared" si="10"/>
        <v>0</v>
      </c>
      <c r="J35" s="12">
        <v>1.2E-2</v>
      </c>
      <c r="K35" s="13">
        <f t="shared" si="11"/>
        <v>0</v>
      </c>
      <c r="L35" s="24">
        <f t="shared" si="1"/>
        <v>-3.62</v>
      </c>
      <c r="M35" t="s">
        <v>10</v>
      </c>
      <c r="O35" s="3" t="str">
        <f t="shared" si="12"/>
        <v>E3509</v>
      </c>
      <c r="P35" s="4"/>
    </row>
    <row r="36" spans="1:16" outlineLevel="2" x14ac:dyDescent="0.25">
      <c r="A36" t="s">
        <v>456</v>
      </c>
      <c r="B36" t="str">
        <f t="shared" si="9"/>
        <v>E35099 (GIF) Easement, Colstrip 1-2-10</v>
      </c>
      <c r="C36" t="s">
        <v>9</v>
      </c>
      <c r="E36" s="11">
        <v>43769</v>
      </c>
      <c r="F36" s="23">
        <v>3623.76</v>
      </c>
      <c r="G36" s="12">
        <v>1.2E-2</v>
      </c>
      <c r="H36" s="24">
        <v>3.62</v>
      </c>
      <c r="I36" s="23">
        <f t="shared" si="10"/>
        <v>0</v>
      </c>
      <c r="J36" s="12">
        <v>1.2E-2</v>
      </c>
      <c r="K36" s="13">
        <f t="shared" si="11"/>
        <v>0</v>
      </c>
      <c r="L36" s="24">
        <f t="shared" si="1"/>
        <v>-3.62</v>
      </c>
      <c r="M36" t="s">
        <v>10</v>
      </c>
      <c r="O36" s="3" t="str">
        <f t="shared" si="12"/>
        <v>E3509</v>
      </c>
      <c r="P36" s="4"/>
    </row>
    <row r="37" spans="1:16" outlineLevel="2" x14ac:dyDescent="0.25">
      <c r="A37" t="s">
        <v>456</v>
      </c>
      <c r="B37" t="str">
        <f t="shared" si="9"/>
        <v>E35099 (GIF) Easement, Colstrip 1-2-11</v>
      </c>
      <c r="C37" t="s">
        <v>9</v>
      </c>
      <c r="E37" s="11">
        <v>43799</v>
      </c>
      <c r="F37" s="23">
        <v>3623.76</v>
      </c>
      <c r="G37" s="12">
        <v>1.2E-2</v>
      </c>
      <c r="H37" s="24">
        <v>3.62</v>
      </c>
      <c r="I37" s="23">
        <f t="shared" si="10"/>
        <v>0</v>
      </c>
      <c r="J37" s="12">
        <v>1.2E-2</v>
      </c>
      <c r="K37" s="13">
        <f t="shared" si="11"/>
        <v>0</v>
      </c>
      <c r="L37" s="24">
        <f t="shared" si="1"/>
        <v>-3.62</v>
      </c>
      <c r="M37" t="s">
        <v>10</v>
      </c>
      <c r="O37" s="3" t="str">
        <f t="shared" si="12"/>
        <v>E3509</v>
      </c>
      <c r="P37" s="4"/>
    </row>
    <row r="38" spans="1:16" outlineLevel="2" x14ac:dyDescent="0.25">
      <c r="A38" t="s">
        <v>456</v>
      </c>
      <c r="B38" t="str">
        <f t="shared" si="9"/>
        <v>E35099 (GIF) Easement, Colstrip 1-2-12</v>
      </c>
      <c r="C38" t="s">
        <v>9</v>
      </c>
      <c r="E38" s="11">
        <v>43830</v>
      </c>
      <c r="F38" s="23">
        <v>3623.76</v>
      </c>
      <c r="G38" s="12">
        <v>1.2E-2</v>
      </c>
      <c r="H38" s="24">
        <v>-3201.8500000000004</v>
      </c>
      <c r="I38" s="23">
        <f t="shared" si="10"/>
        <v>0</v>
      </c>
      <c r="J38" s="12">
        <v>1.2E-2</v>
      </c>
      <c r="K38" s="13">
        <f t="shared" si="11"/>
        <v>0</v>
      </c>
      <c r="L38" s="24">
        <f t="shared" si="1"/>
        <v>3201.85</v>
      </c>
      <c r="M38" t="s">
        <v>10</v>
      </c>
      <c r="O38" s="3" t="str">
        <f t="shared" si="12"/>
        <v>E3509</v>
      </c>
      <c r="P38" s="4"/>
    </row>
    <row r="39" spans="1:16" outlineLevel="2" x14ac:dyDescent="0.25">
      <c r="A39" t="s">
        <v>456</v>
      </c>
      <c r="B39" t="str">
        <f t="shared" si="9"/>
        <v>E35099 (GIF) Easement, Colstrip 1-2-1</v>
      </c>
      <c r="C39" t="s">
        <v>9</v>
      </c>
      <c r="E39" s="11">
        <v>43861</v>
      </c>
      <c r="F39" s="23">
        <v>0</v>
      </c>
      <c r="G39" s="12">
        <v>1.2E-2</v>
      </c>
      <c r="H39" s="24">
        <v>3623.76</v>
      </c>
      <c r="I39" s="23">
        <f t="shared" si="10"/>
        <v>0</v>
      </c>
      <c r="J39" s="12">
        <v>1.2E-2</v>
      </c>
      <c r="K39" s="13">
        <f t="shared" si="11"/>
        <v>0</v>
      </c>
      <c r="L39" s="24">
        <f t="shared" si="1"/>
        <v>-3623.76</v>
      </c>
      <c r="M39" t="s">
        <v>10</v>
      </c>
      <c r="O39" s="3" t="str">
        <f t="shared" si="12"/>
        <v>E3509</v>
      </c>
      <c r="P39" s="4"/>
    </row>
    <row r="40" spans="1:16" outlineLevel="2" x14ac:dyDescent="0.25">
      <c r="A40" t="s">
        <v>456</v>
      </c>
      <c r="B40" t="str">
        <f t="shared" si="9"/>
        <v>E35099 (GIF) Easement, Colstrip 1-2-2</v>
      </c>
      <c r="C40" t="s">
        <v>9</v>
      </c>
      <c r="E40" s="11">
        <v>43889</v>
      </c>
      <c r="F40" s="23">
        <v>0</v>
      </c>
      <c r="G40" s="12">
        <v>1.2E-2</v>
      </c>
      <c r="H40" s="24">
        <v>0</v>
      </c>
      <c r="I40" s="23">
        <f t="shared" si="10"/>
        <v>0</v>
      </c>
      <c r="J40" s="12">
        <v>1.2E-2</v>
      </c>
      <c r="K40" s="13">
        <f t="shared" si="11"/>
        <v>0</v>
      </c>
      <c r="L40" s="24">
        <f t="shared" si="1"/>
        <v>0</v>
      </c>
      <c r="M40" t="s">
        <v>10</v>
      </c>
      <c r="O40" s="3" t="str">
        <f t="shared" si="12"/>
        <v>E3509</v>
      </c>
      <c r="P40" s="4"/>
    </row>
    <row r="41" spans="1:16" outlineLevel="2" x14ac:dyDescent="0.25">
      <c r="A41" t="s">
        <v>456</v>
      </c>
      <c r="B41" t="str">
        <f t="shared" si="9"/>
        <v>E35099 (GIF) Easement, Colstrip 1-2-3</v>
      </c>
      <c r="C41" t="s">
        <v>9</v>
      </c>
      <c r="E41" s="11">
        <v>43921</v>
      </c>
      <c r="F41" s="23">
        <v>0</v>
      </c>
      <c r="G41" s="12">
        <v>1.2E-2</v>
      </c>
      <c r="H41" s="24">
        <v>0</v>
      </c>
      <c r="I41" s="23">
        <f t="shared" si="10"/>
        <v>0</v>
      </c>
      <c r="J41" s="12">
        <v>1.2E-2</v>
      </c>
      <c r="K41" s="13">
        <f t="shared" si="11"/>
        <v>0</v>
      </c>
      <c r="L41" s="24">
        <f t="shared" si="1"/>
        <v>0</v>
      </c>
      <c r="M41" t="s">
        <v>10</v>
      </c>
      <c r="O41" s="3" t="str">
        <f t="shared" si="12"/>
        <v>E3509</v>
      </c>
      <c r="P41" s="4"/>
    </row>
    <row r="42" spans="1:16" outlineLevel="2" x14ac:dyDescent="0.25">
      <c r="A42" t="s">
        <v>456</v>
      </c>
      <c r="B42" t="str">
        <f t="shared" si="9"/>
        <v>E35099 (GIF) Easement, Colstrip 1-2-4</v>
      </c>
      <c r="C42" t="s">
        <v>9</v>
      </c>
      <c r="E42" s="11">
        <v>43951</v>
      </c>
      <c r="F42" s="23">
        <v>0</v>
      </c>
      <c r="G42" s="12">
        <v>1.2E-2</v>
      </c>
      <c r="H42" s="24">
        <v>0</v>
      </c>
      <c r="I42" s="23">
        <f t="shared" si="10"/>
        <v>0</v>
      </c>
      <c r="J42" s="12">
        <v>1.2E-2</v>
      </c>
      <c r="K42" s="13">
        <f t="shared" si="11"/>
        <v>0</v>
      </c>
      <c r="L42" s="24">
        <f t="shared" si="1"/>
        <v>0</v>
      </c>
      <c r="M42" t="s">
        <v>10</v>
      </c>
      <c r="O42" s="3" t="str">
        <f t="shared" si="12"/>
        <v>E3509</v>
      </c>
      <c r="P42" s="4"/>
    </row>
    <row r="43" spans="1:16" outlineLevel="2" x14ac:dyDescent="0.25">
      <c r="A43" t="s">
        <v>456</v>
      </c>
      <c r="B43" t="str">
        <f t="shared" si="9"/>
        <v>E35099 (GIF) Easement, Colstrip 1-2-5</v>
      </c>
      <c r="C43" t="s">
        <v>9</v>
      </c>
      <c r="E43" s="11">
        <v>43982</v>
      </c>
      <c r="F43" s="23">
        <v>0</v>
      </c>
      <c r="G43" s="12">
        <v>1.2E-2</v>
      </c>
      <c r="H43" s="24">
        <v>0</v>
      </c>
      <c r="I43" s="23">
        <f t="shared" si="10"/>
        <v>0</v>
      </c>
      <c r="J43" s="12">
        <v>1.2E-2</v>
      </c>
      <c r="K43" s="13">
        <f t="shared" si="11"/>
        <v>0</v>
      </c>
      <c r="L43" s="24">
        <f t="shared" si="1"/>
        <v>0</v>
      </c>
      <c r="M43" t="s">
        <v>10</v>
      </c>
      <c r="O43" s="3" t="str">
        <f t="shared" si="12"/>
        <v>E3509</v>
      </c>
      <c r="P43" s="4"/>
    </row>
    <row r="44" spans="1:16" outlineLevel="2" x14ac:dyDescent="0.25">
      <c r="A44" t="s">
        <v>456</v>
      </c>
      <c r="B44" t="str">
        <f t="shared" si="9"/>
        <v>E35099 (GIF) Easement, Colstrip 1-2-6</v>
      </c>
      <c r="C44" t="s">
        <v>9</v>
      </c>
      <c r="E44" s="11">
        <v>44012</v>
      </c>
      <c r="F44" s="23">
        <v>0</v>
      </c>
      <c r="G44" s="12">
        <v>1.2E-2</v>
      </c>
      <c r="H44" s="24">
        <v>0</v>
      </c>
      <c r="I44" s="23">
        <f t="shared" si="10"/>
        <v>0</v>
      </c>
      <c r="J44" s="12">
        <v>1.2E-2</v>
      </c>
      <c r="K44" s="13">
        <f t="shared" si="11"/>
        <v>0</v>
      </c>
      <c r="L44" s="24">
        <f t="shared" si="1"/>
        <v>0</v>
      </c>
      <c r="M44" t="s">
        <v>10</v>
      </c>
      <c r="O44" s="3" t="str">
        <f t="shared" si="12"/>
        <v>E3509</v>
      </c>
      <c r="P44" s="4"/>
    </row>
    <row r="45" spans="1:16" ht="15.75" outlineLevel="1" thickBot="1" x14ac:dyDescent="0.3">
      <c r="A45" s="5" t="s">
        <v>457</v>
      </c>
      <c r="C45" s="14" t="s">
        <v>453</v>
      </c>
      <c r="E45" s="7" t="s">
        <v>5</v>
      </c>
      <c r="F45" s="8"/>
      <c r="G45" s="9"/>
      <c r="H45" s="25">
        <f>SUBTOTAL(9,H33:H44)</f>
        <v>440.00999999999976</v>
      </c>
      <c r="I45" s="8"/>
      <c r="J45" s="9"/>
      <c r="K45" s="25">
        <f>SUBTOTAL(9,K33:K44)</f>
        <v>0</v>
      </c>
      <c r="L45" s="25">
        <f>SUBTOTAL(9,L33:L44)</f>
        <v>-440.01000000000022</v>
      </c>
      <c r="O45" s="3" t="str">
        <f>LEFT(A45,5)</f>
        <v>E3509</v>
      </c>
      <c r="P45" s="4">
        <f>-L45</f>
        <v>440.01000000000022</v>
      </c>
    </row>
    <row r="46" spans="1:16" ht="15.75" outlineLevel="2" thickTop="1" x14ac:dyDescent="0.25">
      <c r="A46" t="s">
        <v>458</v>
      </c>
      <c r="B46" t="str">
        <f t="shared" ref="B46:B57" si="13">CONCATENATE(A46,"-",MONTH(E46))</f>
        <v>E352 TSM Str/Impv, 3rd AC Line-7</v>
      </c>
      <c r="C46" t="s">
        <v>9</v>
      </c>
      <c r="E46" s="11">
        <v>43676</v>
      </c>
      <c r="F46" s="23">
        <v>1276263.6600000001</v>
      </c>
      <c r="G46" s="12">
        <v>1.52E-2</v>
      </c>
      <c r="H46" s="13">
        <v>1616.6000000000001</v>
      </c>
      <c r="I46" s="23">
        <f t="shared" ref="I46:I57" si="14">VLOOKUP(CONCATENATE(A46,"-6"),$B$8:$F$409,5,FALSE)</f>
        <v>1276263.6600000001</v>
      </c>
      <c r="J46" s="12">
        <v>1.52E-2</v>
      </c>
      <c r="K46" s="13">
        <f>I46*J46/12</f>
        <v>1616.6006360000001</v>
      </c>
      <c r="L46" s="24">
        <f t="shared" si="1"/>
        <v>0</v>
      </c>
      <c r="M46" t="s">
        <v>10</v>
      </c>
      <c r="O46" s="3" t="str">
        <f t="shared" ref="O46:O57" si="15">LEFT(A46,4)</f>
        <v>E352</v>
      </c>
      <c r="P46" s="4"/>
    </row>
    <row r="47" spans="1:16" outlineLevel="2" x14ac:dyDescent="0.25">
      <c r="A47" t="s">
        <v>458</v>
      </c>
      <c r="B47" t="str">
        <f t="shared" si="13"/>
        <v>E352 TSM Str/Impv, 3rd AC Line-8</v>
      </c>
      <c r="C47" t="s">
        <v>9</v>
      </c>
      <c r="E47" s="11">
        <v>43708</v>
      </c>
      <c r="F47" s="23">
        <v>1276263.6600000001</v>
      </c>
      <c r="G47" s="12">
        <v>1.52E-2</v>
      </c>
      <c r="H47" s="24">
        <v>1616.6000000000001</v>
      </c>
      <c r="I47" s="23">
        <f t="shared" si="14"/>
        <v>1276263.6600000001</v>
      </c>
      <c r="J47" s="12">
        <v>1.52E-2</v>
      </c>
      <c r="K47" s="13">
        <f t="shared" ref="K47:K57" si="16">I47*J47/12</f>
        <v>1616.6006360000001</v>
      </c>
      <c r="L47" s="24">
        <f t="shared" si="1"/>
        <v>0</v>
      </c>
      <c r="M47" t="s">
        <v>10</v>
      </c>
      <c r="O47" s="3" t="str">
        <f t="shared" si="15"/>
        <v>E352</v>
      </c>
      <c r="P47" s="4"/>
    </row>
    <row r="48" spans="1:16" outlineLevel="2" x14ac:dyDescent="0.25">
      <c r="A48" t="s">
        <v>458</v>
      </c>
      <c r="B48" t="str">
        <f t="shared" si="13"/>
        <v>E352 TSM Str/Impv, 3rd AC Line-9</v>
      </c>
      <c r="C48" t="s">
        <v>9</v>
      </c>
      <c r="E48" s="11">
        <v>43738</v>
      </c>
      <c r="F48" s="23">
        <v>1276263.6600000001</v>
      </c>
      <c r="G48" s="12">
        <v>1.52E-2</v>
      </c>
      <c r="H48" s="24">
        <v>1616.6000000000001</v>
      </c>
      <c r="I48" s="23">
        <f t="shared" si="14"/>
        <v>1276263.6600000001</v>
      </c>
      <c r="J48" s="12">
        <v>1.52E-2</v>
      </c>
      <c r="K48" s="13">
        <f t="shared" si="16"/>
        <v>1616.6006360000001</v>
      </c>
      <c r="L48" s="24">
        <f t="shared" si="1"/>
        <v>0</v>
      </c>
      <c r="M48" t="s">
        <v>10</v>
      </c>
      <c r="O48" s="3" t="str">
        <f t="shared" si="15"/>
        <v>E352</v>
      </c>
      <c r="P48" s="4"/>
    </row>
    <row r="49" spans="1:16" outlineLevel="2" x14ac:dyDescent="0.25">
      <c r="A49" t="s">
        <v>458</v>
      </c>
      <c r="B49" t="str">
        <f t="shared" si="13"/>
        <v>E352 TSM Str/Impv, 3rd AC Line-10</v>
      </c>
      <c r="C49" t="s">
        <v>9</v>
      </c>
      <c r="E49" s="11">
        <v>43769</v>
      </c>
      <c r="F49" s="23">
        <v>1276263.6600000001</v>
      </c>
      <c r="G49" s="12">
        <v>1.52E-2</v>
      </c>
      <c r="H49" s="24">
        <v>1616.6000000000001</v>
      </c>
      <c r="I49" s="23">
        <f t="shared" si="14"/>
        <v>1276263.6600000001</v>
      </c>
      <c r="J49" s="12">
        <v>1.52E-2</v>
      </c>
      <c r="K49" s="13">
        <f t="shared" si="16"/>
        <v>1616.6006360000001</v>
      </c>
      <c r="L49" s="24">
        <f t="shared" si="1"/>
        <v>0</v>
      </c>
      <c r="M49" t="s">
        <v>10</v>
      </c>
      <c r="O49" s="3" t="str">
        <f t="shared" si="15"/>
        <v>E352</v>
      </c>
      <c r="P49" s="4"/>
    </row>
    <row r="50" spans="1:16" outlineLevel="2" x14ac:dyDescent="0.25">
      <c r="A50" t="s">
        <v>458</v>
      </c>
      <c r="B50" t="str">
        <f t="shared" si="13"/>
        <v>E352 TSM Str/Impv, 3rd AC Line-11</v>
      </c>
      <c r="C50" t="s">
        <v>9</v>
      </c>
      <c r="E50" s="11">
        <v>43799</v>
      </c>
      <c r="F50" s="23">
        <v>1276263.6600000001</v>
      </c>
      <c r="G50" s="12">
        <v>1.52E-2</v>
      </c>
      <c r="H50" s="24">
        <v>1616.6000000000001</v>
      </c>
      <c r="I50" s="23">
        <f t="shared" si="14"/>
        <v>1276263.6600000001</v>
      </c>
      <c r="J50" s="12">
        <v>1.52E-2</v>
      </c>
      <c r="K50" s="13">
        <f t="shared" si="16"/>
        <v>1616.6006360000001</v>
      </c>
      <c r="L50" s="24">
        <f t="shared" si="1"/>
        <v>0</v>
      </c>
      <c r="M50" t="s">
        <v>10</v>
      </c>
      <c r="O50" s="3" t="str">
        <f t="shared" si="15"/>
        <v>E352</v>
      </c>
      <c r="P50" s="4"/>
    </row>
    <row r="51" spans="1:16" outlineLevel="2" x14ac:dyDescent="0.25">
      <c r="A51" t="s">
        <v>458</v>
      </c>
      <c r="B51" t="str">
        <f t="shared" si="13"/>
        <v>E352 TSM Str/Impv, 3rd AC Line-12</v>
      </c>
      <c r="C51" t="s">
        <v>9</v>
      </c>
      <c r="E51" s="11">
        <v>43830</v>
      </c>
      <c r="F51" s="23">
        <v>1276263.6600000001</v>
      </c>
      <c r="G51" s="12">
        <v>1.52E-2</v>
      </c>
      <c r="H51" s="24">
        <v>1616.6000000000001</v>
      </c>
      <c r="I51" s="23">
        <f t="shared" si="14"/>
        <v>1276263.6600000001</v>
      </c>
      <c r="J51" s="12">
        <v>1.52E-2</v>
      </c>
      <c r="K51" s="13">
        <f t="shared" si="16"/>
        <v>1616.6006360000001</v>
      </c>
      <c r="L51" s="24">
        <f t="shared" si="1"/>
        <v>0</v>
      </c>
      <c r="M51" t="s">
        <v>10</v>
      </c>
      <c r="O51" s="3" t="str">
        <f t="shared" si="15"/>
        <v>E352</v>
      </c>
      <c r="P51" s="4"/>
    </row>
    <row r="52" spans="1:16" outlineLevel="2" x14ac:dyDescent="0.25">
      <c r="A52" t="s">
        <v>458</v>
      </c>
      <c r="B52" t="str">
        <f t="shared" si="13"/>
        <v>E352 TSM Str/Impv, 3rd AC Line-1</v>
      </c>
      <c r="C52" t="s">
        <v>9</v>
      </c>
      <c r="E52" s="11">
        <v>43861</v>
      </c>
      <c r="F52" s="23">
        <v>1276263.6600000001</v>
      </c>
      <c r="G52" s="12">
        <v>1.52E-2</v>
      </c>
      <c r="H52" s="24">
        <v>1616.6000000000001</v>
      </c>
      <c r="I52" s="23">
        <f t="shared" si="14"/>
        <v>1276263.6600000001</v>
      </c>
      <c r="J52" s="12">
        <v>1.52E-2</v>
      </c>
      <c r="K52" s="13">
        <f t="shared" si="16"/>
        <v>1616.6006360000001</v>
      </c>
      <c r="L52" s="24">
        <f t="shared" si="1"/>
        <v>0</v>
      </c>
      <c r="M52" t="s">
        <v>10</v>
      </c>
      <c r="O52" s="3" t="str">
        <f t="shared" si="15"/>
        <v>E352</v>
      </c>
      <c r="P52" s="4"/>
    </row>
    <row r="53" spans="1:16" outlineLevel="2" x14ac:dyDescent="0.25">
      <c r="A53" t="s">
        <v>458</v>
      </c>
      <c r="B53" t="str">
        <f t="shared" si="13"/>
        <v>E352 TSM Str/Impv, 3rd AC Line-2</v>
      </c>
      <c r="C53" t="s">
        <v>9</v>
      </c>
      <c r="E53" s="11">
        <v>43889</v>
      </c>
      <c r="F53" s="23">
        <v>1276263.6600000001</v>
      </c>
      <c r="G53" s="12">
        <v>1.52E-2</v>
      </c>
      <c r="H53" s="24">
        <v>1616.6000000000001</v>
      </c>
      <c r="I53" s="23">
        <f t="shared" si="14"/>
        <v>1276263.6600000001</v>
      </c>
      <c r="J53" s="12">
        <v>1.52E-2</v>
      </c>
      <c r="K53" s="13">
        <f t="shared" si="16"/>
        <v>1616.6006360000001</v>
      </c>
      <c r="L53" s="24">
        <f t="shared" si="1"/>
        <v>0</v>
      </c>
      <c r="M53" t="s">
        <v>10</v>
      </c>
      <c r="O53" s="3" t="str">
        <f t="shared" si="15"/>
        <v>E352</v>
      </c>
      <c r="P53" s="4"/>
    </row>
    <row r="54" spans="1:16" outlineLevel="2" x14ac:dyDescent="0.25">
      <c r="A54" t="s">
        <v>458</v>
      </c>
      <c r="B54" t="str">
        <f t="shared" si="13"/>
        <v>E352 TSM Str/Impv, 3rd AC Line-3</v>
      </c>
      <c r="C54" t="s">
        <v>9</v>
      </c>
      <c r="E54" s="11">
        <v>43921</v>
      </c>
      <c r="F54" s="23">
        <v>1276263.6600000001</v>
      </c>
      <c r="G54" s="12">
        <v>1.52E-2</v>
      </c>
      <c r="H54" s="24">
        <v>1616.6000000000001</v>
      </c>
      <c r="I54" s="23">
        <f t="shared" si="14"/>
        <v>1276263.6600000001</v>
      </c>
      <c r="J54" s="12">
        <v>1.52E-2</v>
      </c>
      <c r="K54" s="13">
        <f t="shared" si="16"/>
        <v>1616.6006360000001</v>
      </c>
      <c r="L54" s="24">
        <f t="shared" si="1"/>
        <v>0</v>
      </c>
      <c r="M54" t="s">
        <v>10</v>
      </c>
      <c r="O54" s="3" t="str">
        <f t="shared" si="15"/>
        <v>E352</v>
      </c>
      <c r="P54" s="4"/>
    </row>
    <row r="55" spans="1:16" outlineLevel="2" x14ac:dyDescent="0.25">
      <c r="A55" t="s">
        <v>458</v>
      </c>
      <c r="B55" t="str">
        <f t="shared" si="13"/>
        <v>E352 TSM Str/Impv, 3rd AC Line-4</v>
      </c>
      <c r="C55" t="s">
        <v>9</v>
      </c>
      <c r="E55" s="11">
        <v>43951</v>
      </c>
      <c r="F55" s="23">
        <v>1276263.6600000001</v>
      </c>
      <c r="G55" s="12">
        <v>1.52E-2</v>
      </c>
      <c r="H55" s="24">
        <v>1616.6000000000001</v>
      </c>
      <c r="I55" s="23">
        <f t="shared" si="14"/>
        <v>1276263.6600000001</v>
      </c>
      <c r="J55" s="12">
        <v>1.52E-2</v>
      </c>
      <c r="K55" s="13">
        <f t="shared" si="16"/>
        <v>1616.6006360000001</v>
      </c>
      <c r="L55" s="24">
        <f t="shared" si="1"/>
        <v>0</v>
      </c>
      <c r="M55" t="s">
        <v>10</v>
      </c>
      <c r="O55" s="3" t="str">
        <f t="shared" si="15"/>
        <v>E352</v>
      </c>
      <c r="P55" s="4"/>
    </row>
    <row r="56" spans="1:16" outlineLevel="2" x14ac:dyDescent="0.25">
      <c r="A56" t="s">
        <v>458</v>
      </c>
      <c r="B56" t="str">
        <f t="shared" si="13"/>
        <v>E352 TSM Str/Impv, 3rd AC Line-5</v>
      </c>
      <c r="C56" t="s">
        <v>9</v>
      </c>
      <c r="E56" s="11">
        <v>43982</v>
      </c>
      <c r="F56" s="23">
        <v>1276263.6600000001</v>
      </c>
      <c r="G56" s="12">
        <v>1.52E-2</v>
      </c>
      <c r="H56" s="24">
        <v>1616.6000000000001</v>
      </c>
      <c r="I56" s="23">
        <f t="shared" si="14"/>
        <v>1276263.6600000001</v>
      </c>
      <c r="J56" s="12">
        <v>1.52E-2</v>
      </c>
      <c r="K56" s="13">
        <f t="shared" si="16"/>
        <v>1616.6006360000001</v>
      </c>
      <c r="L56" s="24">
        <f t="shared" si="1"/>
        <v>0</v>
      </c>
      <c r="M56" t="s">
        <v>10</v>
      </c>
      <c r="O56" s="3" t="str">
        <f t="shared" si="15"/>
        <v>E352</v>
      </c>
      <c r="P56" s="4"/>
    </row>
    <row r="57" spans="1:16" outlineLevel="2" x14ac:dyDescent="0.25">
      <c r="A57" t="s">
        <v>458</v>
      </c>
      <c r="B57" t="str">
        <f t="shared" si="13"/>
        <v>E352 TSM Str/Impv, 3rd AC Line-6</v>
      </c>
      <c r="C57" t="s">
        <v>9</v>
      </c>
      <c r="E57" s="11">
        <v>44012</v>
      </c>
      <c r="F57" s="23">
        <v>1276263.6600000001</v>
      </c>
      <c r="G57" s="12">
        <v>1.52E-2</v>
      </c>
      <c r="H57" s="24">
        <v>1616.6000000000001</v>
      </c>
      <c r="I57" s="23">
        <f t="shared" si="14"/>
        <v>1276263.6600000001</v>
      </c>
      <c r="J57" s="12">
        <v>1.52E-2</v>
      </c>
      <c r="K57" s="13">
        <f t="shared" si="16"/>
        <v>1616.6006360000001</v>
      </c>
      <c r="L57" s="24">
        <f t="shared" si="1"/>
        <v>0</v>
      </c>
      <c r="M57" t="s">
        <v>10</v>
      </c>
      <c r="O57" s="3" t="str">
        <f t="shared" si="15"/>
        <v>E352</v>
      </c>
      <c r="P57" s="4"/>
    </row>
    <row r="58" spans="1:16" ht="15.75" outlineLevel="1" thickBot="1" x14ac:dyDescent="0.3">
      <c r="A58" s="5" t="s">
        <v>459</v>
      </c>
      <c r="C58" s="14" t="s">
        <v>453</v>
      </c>
      <c r="E58" s="7" t="s">
        <v>5</v>
      </c>
      <c r="F58" s="8"/>
      <c r="G58" s="9"/>
      <c r="H58" s="25">
        <f>SUBTOTAL(9,H46:H57)</f>
        <v>19399.2</v>
      </c>
      <c r="I58" s="8"/>
      <c r="J58" s="9"/>
      <c r="K58" s="25">
        <f>SUBTOTAL(9,K46:K57)</f>
        <v>19399.207631999998</v>
      </c>
      <c r="L58" s="25">
        <f>SUBTOTAL(9,L46:L57)</f>
        <v>0</v>
      </c>
      <c r="O58" s="3" t="str">
        <f>LEFT(A58,5)</f>
        <v xml:space="preserve">E352 </v>
      </c>
      <c r="P58" s="4">
        <f>-L58</f>
        <v>0</v>
      </c>
    </row>
    <row r="59" spans="1:16" ht="15.75" outlineLevel="2" thickTop="1" x14ac:dyDescent="0.25">
      <c r="A59" t="s">
        <v>460</v>
      </c>
      <c r="B59" t="str">
        <f t="shared" ref="B59:B70" si="17">CONCATENATE(A59,"-",MONTH(E59))</f>
        <v>E352 TSM Str/Impv, Colstrip 3-4 Com-7</v>
      </c>
      <c r="C59" t="s">
        <v>9</v>
      </c>
      <c r="E59" s="11">
        <v>43676</v>
      </c>
      <c r="F59" s="23">
        <v>424586.45</v>
      </c>
      <c r="G59" s="12">
        <v>1.52E-2</v>
      </c>
      <c r="H59" s="13">
        <v>537.80999999999995</v>
      </c>
      <c r="I59" s="23">
        <f t="shared" ref="I59:I70" si="18">VLOOKUP(CONCATENATE(A59,"-6"),$B$8:$F$409,5,FALSE)</f>
        <v>424586.45</v>
      </c>
      <c r="J59" s="12">
        <v>1.52E-2</v>
      </c>
      <c r="K59" s="13">
        <f>I59*J59/12</f>
        <v>537.80950333333328</v>
      </c>
      <c r="L59" s="24">
        <f t="shared" si="1"/>
        <v>0</v>
      </c>
      <c r="M59" t="s">
        <v>10</v>
      </c>
      <c r="O59" s="3" t="str">
        <f t="shared" ref="O59:O70" si="19">LEFT(A59,4)</f>
        <v>E352</v>
      </c>
      <c r="P59" s="4"/>
    </row>
    <row r="60" spans="1:16" outlineLevel="2" x14ac:dyDescent="0.25">
      <c r="A60" t="s">
        <v>460</v>
      </c>
      <c r="B60" t="str">
        <f t="shared" si="17"/>
        <v>E352 TSM Str/Impv, Colstrip 3-4 Com-8</v>
      </c>
      <c r="C60" t="s">
        <v>9</v>
      </c>
      <c r="E60" s="11">
        <v>43708</v>
      </c>
      <c r="F60" s="23">
        <v>424586.45</v>
      </c>
      <c r="G60" s="12">
        <v>1.52E-2</v>
      </c>
      <c r="H60" s="24">
        <v>537.80999999999995</v>
      </c>
      <c r="I60" s="23">
        <f t="shared" si="18"/>
        <v>424586.45</v>
      </c>
      <c r="J60" s="12">
        <v>1.52E-2</v>
      </c>
      <c r="K60" s="13">
        <f t="shared" ref="K60:K70" si="20">I60*J60/12</f>
        <v>537.80950333333328</v>
      </c>
      <c r="L60" s="24">
        <f t="shared" si="1"/>
        <v>0</v>
      </c>
      <c r="M60" t="s">
        <v>10</v>
      </c>
      <c r="O60" s="3" t="str">
        <f t="shared" si="19"/>
        <v>E352</v>
      </c>
      <c r="P60" s="4"/>
    </row>
    <row r="61" spans="1:16" outlineLevel="2" x14ac:dyDescent="0.25">
      <c r="A61" t="s">
        <v>460</v>
      </c>
      <c r="B61" t="str">
        <f t="shared" si="17"/>
        <v>E352 TSM Str/Impv, Colstrip 3-4 Com-9</v>
      </c>
      <c r="C61" t="s">
        <v>9</v>
      </c>
      <c r="E61" s="11">
        <v>43738</v>
      </c>
      <c r="F61" s="23">
        <v>424586.45</v>
      </c>
      <c r="G61" s="12">
        <v>1.52E-2</v>
      </c>
      <c r="H61" s="24">
        <v>537.80999999999995</v>
      </c>
      <c r="I61" s="23">
        <f t="shared" si="18"/>
        <v>424586.45</v>
      </c>
      <c r="J61" s="12">
        <v>1.52E-2</v>
      </c>
      <c r="K61" s="13">
        <f t="shared" si="20"/>
        <v>537.80950333333328</v>
      </c>
      <c r="L61" s="24">
        <f t="shared" si="1"/>
        <v>0</v>
      </c>
      <c r="M61" t="s">
        <v>10</v>
      </c>
      <c r="O61" s="3" t="str">
        <f t="shared" si="19"/>
        <v>E352</v>
      </c>
      <c r="P61" s="4"/>
    </row>
    <row r="62" spans="1:16" outlineLevel="2" x14ac:dyDescent="0.25">
      <c r="A62" t="s">
        <v>460</v>
      </c>
      <c r="B62" t="str">
        <f t="shared" si="17"/>
        <v>E352 TSM Str/Impv, Colstrip 3-4 Com-10</v>
      </c>
      <c r="C62" t="s">
        <v>9</v>
      </c>
      <c r="E62" s="11">
        <v>43769</v>
      </c>
      <c r="F62" s="23">
        <v>424586.45</v>
      </c>
      <c r="G62" s="12">
        <v>1.52E-2</v>
      </c>
      <c r="H62" s="24">
        <v>537.80999999999995</v>
      </c>
      <c r="I62" s="23">
        <f t="shared" si="18"/>
        <v>424586.45</v>
      </c>
      <c r="J62" s="12">
        <v>1.52E-2</v>
      </c>
      <c r="K62" s="13">
        <f t="shared" si="20"/>
        <v>537.80950333333328</v>
      </c>
      <c r="L62" s="24">
        <f t="shared" si="1"/>
        <v>0</v>
      </c>
      <c r="M62" t="s">
        <v>10</v>
      </c>
      <c r="O62" s="3" t="str">
        <f t="shared" si="19"/>
        <v>E352</v>
      </c>
      <c r="P62" s="4"/>
    </row>
    <row r="63" spans="1:16" outlineLevel="2" x14ac:dyDescent="0.25">
      <c r="A63" t="s">
        <v>460</v>
      </c>
      <c r="B63" t="str">
        <f t="shared" si="17"/>
        <v>E352 TSM Str/Impv, Colstrip 3-4 Com-11</v>
      </c>
      <c r="C63" t="s">
        <v>9</v>
      </c>
      <c r="E63" s="11">
        <v>43799</v>
      </c>
      <c r="F63" s="23">
        <v>424586.45</v>
      </c>
      <c r="G63" s="12">
        <v>1.52E-2</v>
      </c>
      <c r="H63" s="24">
        <v>537.80999999999995</v>
      </c>
      <c r="I63" s="23">
        <f t="shared" si="18"/>
        <v>424586.45</v>
      </c>
      <c r="J63" s="12">
        <v>1.52E-2</v>
      </c>
      <c r="K63" s="13">
        <f t="shared" si="20"/>
        <v>537.80950333333328</v>
      </c>
      <c r="L63" s="24">
        <f t="shared" si="1"/>
        <v>0</v>
      </c>
      <c r="M63" t="s">
        <v>10</v>
      </c>
      <c r="O63" s="3" t="str">
        <f t="shared" si="19"/>
        <v>E352</v>
      </c>
      <c r="P63" s="4"/>
    </row>
    <row r="64" spans="1:16" outlineLevel="2" x14ac:dyDescent="0.25">
      <c r="A64" t="s">
        <v>460</v>
      </c>
      <c r="B64" t="str">
        <f t="shared" si="17"/>
        <v>E352 TSM Str/Impv, Colstrip 3-4 Com-12</v>
      </c>
      <c r="C64" t="s">
        <v>9</v>
      </c>
      <c r="E64" s="11">
        <v>43830</v>
      </c>
      <c r="F64" s="23">
        <v>424586.45</v>
      </c>
      <c r="G64" s="12">
        <v>1.52E-2</v>
      </c>
      <c r="H64" s="24">
        <v>537.80999999999995</v>
      </c>
      <c r="I64" s="23">
        <f t="shared" si="18"/>
        <v>424586.45</v>
      </c>
      <c r="J64" s="12">
        <v>1.52E-2</v>
      </c>
      <c r="K64" s="13">
        <f t="shared" si="20"/>
        <v>537.80950333333328</v>
      </c>
      <c r="L64" s="24">
        <f t="shared" si="1"/>
        <v>0</v>
      </c>
      <c r="M64" t="s">
        <v>10</v>
      </c>
      <c r="O64" s="3" t="str">
        <f t="shared" si="19"/>
        <v>E352</v>
      </c>
      <c r="P64" s="4"/>
    </row>
    <row r="65" spans="1:16" outlineLevel="2" x14ac:dyDescent="0.25">
      <c r="A65" t="s">
        <v>460</v>
      </c>
      <c r="B65" t="str">
        <f t="shared" si="17"/>
        <v>E352 TSM Str/Impv, Colstrip 3-4 Com-1</v>
      </c>
      <c r="C65" t="s">
        <v>9</v>
      </c>
      <c r="E65" s="11">
        <v>43861</v>
      </c>
      <c r="F65" s="23">
        <v>424586.45</v>
      </c>
      <c r="G65" s="12">
        <v>1.52E-2</v>
      </c>
      <c r="H65" s="24">
        <v>537.80999999999995</v>
      </c>
      <c r="I65" s="23">
        <f t="shared" si="18"/>
        <v>424586.45</v>
      </c>
      <c r="J65" s="12">
        <v>1.52E-2</v>
      </c>
      <c r="K65" s="13">
        <f t="shared" si="20"/>
        <v>537.80950333333328</v>
      </c>
      <c r="L65" s="24">
        <f t="shared" si="1"/>
        <v>0</v>
      </c>
      <c r="M65" t="s">
        <v>10</v>
      </c>
      <c r="O65" s="3" t="str">
        <f t="shared" si="19"/>
        <v>E352</v>
      </c>
      <c r="P65" s="4"/>
    </row>
    <row r="66" spans="1:16" outlineLevel="2" x14ac:dyDescent="0.25">
      <c r="A66" t="s">
        <v>460</v>
      </c>
      <c r="B66" t="str">
        <f t="shared" si="17"/>
        <v>E352 TSM Str/Impv, Colstrip 3-4 Com-2</v>
      </c>
      <c r="C66" t="s">
        <v>9</v>
      </c>
      <c r="E66" s="11">
        <v>43889</v>
      </c>
      <c r="F66" s="23">
        <v>424586.45</v>
      </c>
      <c r="G66" s="12">
        <v>1.52E-2</v>
      </c>
      <c r="H66" s="24">
        <v>537.80999999999995</v>
      </c>
      <c r="I66" s="23">
        <f t="shared" si="18"/>
        <v>424586.45</v>
      </c>
      <c r="J66" s="12">
        <v>1.52E-2</v>
      </c>
      <c r="K66" s="13">
        <f t="shared" si="20"/>
        <v>537.80950333333328</v>
      </c>
      <c r="L66" s="24">
        <f t="shared" si="1"/>
        <v>0</v>
      </c>
      <c r="M66" t="s">
        <v>10</v>
      </c>
      <c r="O66" s="3" t="str">
        <f t="shared" si="19"/>
        <v>E352</v>
      </c>
      <c r="P66" s="4"/>
    </row>
    <row r="67" spans="1:16" outlineLevel="2" x14ac:dyDescent="0.25">
      <c r="A67" t="s">
        <v>460</v>
      </c>
      <c r="B67" t="str">
        <f t="shared" si="17"/>
        <v>E352 TSM Str/Impv, Colstrip 3-4 Com-3</v>
      </c>
      <c r="C67" t="s">
        <v>9</v>
      </c>
      <c r="E67" s="11">
        <v>43921</v>
      </c>
      <c r="F67" s="23">
        <v>424586.45</v>
      </c>
      <c r="G67" s="12">
        <v>1.52E-2</v>
      </c>
      <c r="H67" s="24">
        <v>537.80999999999995</v>
      </c>
      <c r="I67" s="23">
        <f t="shared" si="18"/>
        <v>424586.45</v>
      </c>
      <c r="J67" s="12">
        <v>1.52E-2</v>
      </c>
      <c r="K67" s="13">
        <f t="shared" si="20"/>
        <v>537.80950333333328</v>
      </c>
      <c r="L67" s="24">
        <f t="shared" si="1"/>
        <v>0</v>
      </c>
      <c r="M67" t="s">
        <v>10</v>
      </c>
      <c r="O67" s="3" t="str">
        <f t="shared" si="19"/>
        <v>E352</v>
      </c>
      <c r="P67" s="4"/>
    </row>
    <row r="68" spans="1:16" outlineLevel="2" x14ac:dyDescent="0.25">
      <c r="A68" t="s">
        <v>460</v>
      </c>
      <c r="B68" t="str">
        <f t="shared" si="17"/>
        <v>E352 TSM Str/Impv, Colstrip 3-4 Com-4</v>
      </c>
      <c r="C68" t="s">
        <v>9</v>
      </c>
      <c r="E68" s="11">
        <v>43951</v>
      </c>
      <c r="F68" s="23">
        <v>424586.45</v>
      </c>
      <c r="G68" s="12">
        <v>1.52E-2</v>
      </c>
      <c r="H68" s="24">
        <v>537.80999999999995</v>
      </c>
      <c r="I68" s="23">
        <f t="shared" si="18"/>
        <v>424586.45</v>
      </c>
      <c r="J68" s="12">
        <v>1.52E-2</v>
      </c>
      <c r="K68" s="13">
        <f t="shared" si="20"/>
        <v>537.80950333333328</v>
      </c>
      <c r="L68" s="24">
        <f t="shared" si="1"/>
        <v>0</v>
      </c>
      <c r="M68" t="s">
        <v>10</v>
      </c>
      <c r="O68" s="3" t="str">
        <f t="shared" si="19"/>
        <v>E352</v>
      </c>
      <c r="P68" s="4"/>
    </row>
    <row r="69" spans="1:16" outlineLevel="2" x14ac:dyDescent="0.25">
      <c r="A69" t="s">
        <v>460</v>
      </c>
      <c r="B69" t="str">
        <f t="shared" si="17"/>
        <v>E352 TSM Str/Impv, Colstrip 3-4 Com-5</v>
      </c>
      <c r="C69" t="s">
        <v>9</v>
      </c>
      <c r="E69" s="11">
        <v>43982</v>
      </c>
      <c r="F69" s="23">
        <v>424586.45</v>
      </c>
      <c r="G69" s="12">
        <v>1.52E-2</v>
      </c>
      <c r="H69" s="24">
        <v>537.80999999999995</v>
      </c>
      <c r="I69" s="23">
        <f t="shared" si="18"/>
        <v>424586.45</v>
      </c>
      <c r="J69" s="12">
        <v>1.52E-2</v>
      </c>
      <c r="K69" s="13">
        <f t="shared" si="20"/>
        <v>537.80950333333328</v>
      </c>
      <c r="L69" s="24">
        <f t="shared" si="1"/>
        <v>0</v>
      </c>
      <c r="M69" t="s">
        <v>10</v>
      </c>
      <c r="O69" s="3" t="str">
        <f t="shared" si="19"/>
        <v>E352</v>
      </c>
      <c r="P69" s="4"/>
    </row>
    <row r="70" spans="1:16" outlineLevel="2" x14ac:dyDescent="0.25">
      <c r="A70" t="s">
        <v>460</v>
      </c>
      <c r="B70" t="str">
        <f t="shared" si="17"/>
        <v>E352 TSM Str/Impv, Colstrip 3-4 Com-6</v>
      </c>
      <c r="C70" t="s">
        <v>9</v>
      </c>
      <c r="E70" s="11">
        <v>44012</v>
      </c>
      <c r="F70" s="23">
        <v>424586.45</v>
      </c>
      <c r="G70" s="12">
        <v>1.52E-2</v>
      </c>
      <c r="H70" s="24">
        <v>537.80999999999995</v>
      </c>
      <c r="I70" s="23">
        <f t="shared" si="18"/>
        <v>424586.45</v>
      </c>
      <c r="J70" s="12">
        <v>1.52E-2</v>
      </c>
      <c r="K70" s="13">
        <f t="shared" si="20"/>
        <v>537.80950333333328</v>
      </c>
      <c r="L70" s="24">
        <f t="shared" si="1"/>
        <v>0</v>
      </c>
      <c r="M70" t="s">
        <v>10</v>
      </c>
      <c r="O70" s="3" t="str">
        <f t="shared" si="19"/>
        <v>E352</v>
      </c>
      <c r="P70" s="4"/>
    </row>
    <row r="71" spans="1:16" ht="15.75" outlineLevel="1" thickBot="1" x14ac:dyDescent="0.3">
      <c r="A71" s="5" t="s">
        <v>461</v>
      </c>
      <c r="C71" s="14" t="s">
        <v>453</v>
      </c>
      <c r="E71" s="7" t="s">
        <v>5</v>
      </c>
      <c r="F71" s="8"/>
      <c r="G71" s="9"/>
      <c r="H71" s="25">
        <f>SUBTOTAL(9,H59:H70)</f>
        <v>6453.7199999999975</v>
      </c>
      <c r="I71" s="8"/>
      <c r="J71" s="9"/>
      <c r="K71" s="25">
        <f>SUBTOTAL(9,K59:K70)</f>
        <v>6453.714039999998</v>
      </c>
      <c r="L71" s="25">
        <f>SUBTOTAL(9,L59:L70)</f>
        <v>0</v>
      </c>
      <c r="O71" s="3" t="str">
        <f>LEFT(A71,5)</f>
        <v xml:space="preserve">E352 </v>
      </c>
      <c r="P71" s="4">
        <f>-L71</f>
        <v>0</v>
      </c>
    </row>
    <row r="72" spans="1:16" ht="15.75" outlineLevel="2" thickTop="1" x14ac:dyDescent="0.25">
      <c r="A72" t="s">
        <v>462</v>
      </c>
      <c r="B72" t="str">
        <f t="shared" ref="B72:B83" si="21">CONCATENATE(A72,"-",MONTH(E72))</f>
        <v>E353 TSM Sta Eq, 3rd AC Line-7</v>
      </c>
      <c r="C72" t="s">
        <v>9</v>
      </c>
      <c r="E72" s="11">
        <v>43676</v>
      </c>
      <c r="F72" s="23">
        <v>41550939.100000001</v>
      </c>
      <c r="G72" s="12">
        <v>2.3100000000000002E-2</v>
      </c>
      <c r="H72" s="13">
        <v>79985.560000000012</v>
      </c>
      <c r="I72" s="23">
        <f t="shared" ref="I72:I83" si="22">VLOOKUP(CONCATENATE(A72,"-6"),$B$8:$F$409,5,FALSE)</f>
        <v>41919873.810000002</v>
      </c>
      <c r="J72" s="12">
        <v>2.3100000000000002E-2</v>
      </c>
      <c r="K72" s="13">
        <f>I72*J72/12</f>
        <v>80695.757084250014</v>
      </c>
      <c r="L72" s="24">
        <f t="shared" ref="L72:L147" si="23">ROUND(K72-H72,2)</f>
        <v>710.2</v>
      </c>
      <c r="M72" t="s">
        <v>10</v>
      </c>
      <c r="O72" s="3" t="str">
        <f t="shared" ref="O72:O83" si="24">LEFT(A72,4)</f>
        <v>E353</v>
      </c>
      <c r="P72" s="4"/>
    </row>
    <row r="73" spans="1:16" outlineLevel="2" x14ac:dyDescent="0.25">
      <c r="A73" t="s">
        <v>462</v>
      </c>
      <c r="B73" t="str">
        <f t="shared" si="21"/>
        <v>E353 TSM Sta Eq, 3rd AC Line-8</v>
      </c>
      <c r="C73" t="s">
        <v>9</v>
      </c>
      <c r="E73" s="11">
        <v>43708</v>
      </c>
      <c r="F73" s="23">
        <v>41550939.100000001</v>
      </c>
      <c r="G73" s="12">
        <v>2.3100000000000002E-2</v>
      </c>
      <c r="H73" s="24">
        <v>79985.560000000012</v>
      </c>
      <c r="I73" s="23">
        <f t="shared" si="22"/>
        <v>41919873.810000002</v>
      </c>
      <c r="J73" s="12">
        <v>2.3100000000000002E-2</v>
      </c>
      <c r="K73" s="13">
        <f t="shared" ref="K73:K83" si="25">I73*J73/12</f>
        <v>80695.757084250014</v>
      </c>
      <c r="L73" s="24">
        <f t="shared" si="23"/>
        <v>710.2</v>
      </c>
      <c r="M73" t="s">
        <v>10</v>
      </c>
      <c r="O73" s="3" t="str">
        <f t="shared" si="24"/>
        <v>E353</v>
      </c>
      <c r="P73" s="4"/>
    </row>
    <row r="74" spans="1:16" outlineLevel="2" x14ac:dyDescent="0.25">
      <c r="A74" t="s">
        <v>462</v>
      </c>
      <c r="B74" t="str">
        <f t="shared" si="21"/>
        <v>E353 TSM Sta Eq, 3rd AC Line-9</v>
      </c>
      <c r="C74" t="s">
        <v>9</v>
      </c>
      <c r="E74" s="11">
        <v>43738</v>
      </c>
      <c r="F74" s="23">
        <v>41550939.100000001</v>
      </c>
      <c r="G74" s="12">
        <v>2.3100000000000002E-2</v>
      </c>
      <c r="H74" s="24">
        <v>79985.560000000012</v>
      </c>
      <c r="I74" s="23">
        <f t="shared" si="22"/>
        <v>41919873.810000002</v>
      </c>
      <c r="J74" s="12">
        <v>2.3100000000000002E-2</v>
      </c>
      <c r="K74" s="13">
        <f t="shared" si="25"/>
        <v>80695.757084250014</v>
      </c>
      <c r="L74" s="24">
        <f t="shared" si="23"/>
        <v>710.2</v>
      </c>
      <c r="M74" t="s">
        <v>10</v>
      </c>
      <c r="O74" s="3" t="str">
        <f t="shared" si="24"/>
        <v>E353</v>
      </c>
      <c r="P74" s="4"/>
    </row>
    <row r="75" spans="1:16" outlineLevel="2" x14ac:dyDescent="0.25">
      <c r="A75" t="s">
        <v>462</v>
      </c>
      <c r="B75" t="str">
        <f t="shared" si="21"/>
        <v>E353 TSM Sta Eq, 3rd AC Line-10</v>
      </c>
      <c r="C75" t="s">
        <v>9</v>
      </c>
      <c r="E75" s="11">
        <v>43769</v>
      </c>
      <c r="F75" s="23">
        <v>41550939.100000001</v>
      </c>
      <c r="G75" s="12">
        <v>2.3100000000000002E-2</v>
      </c>
      <c r="H75" s="24">
        <v>79985.560000000012</v>
      </c>
      <c r="I75" s="23">
        <f t="shared" si="22"/>
        <v>41919873.810000002</v>
      </c>
      <c r="J75" s="12">
        <v>2.3100000000000002E-2</v>
      </c>
      <c r="K75" s="13">
        <f t="shared" si="25"/>
        <v>80695.757084250014</v>
      </c>
      <c r="L75" s="24">
        <f t="shared" si="23"/>
        <v>710.2</v>
      </c>
      <c r="M75" t="s">
        <v>10</v>
      </c>
      <c r="O75" s="3" t="str">
        <f t="shared" si="24"/>
        <v>E353</v>
      </c>
      <c r="P75" s="4"/>
    </row>
    <row r="76" spans="1:16" outlineLevel="2" x14ac:dyDescent="0.25">
      <c r="A76" t="s">
        <v>462</v>
      </c>
      <c r="B76" t="str">
        <f t="shared" si="21"/>
        <v>E353 TSM Sta Eq, 3rd AC Line-11</v>
      </c>
      <c r="C76" t="s">
        <v>9</v>
      </c>
      <c r="E76" s="11">
        <v>43799</v>
      </c>
      <c r="F76" s="23">
        <v>41550939.100000001</v>
      </c>
      <c r="G76" s="12">
        <v>2.3100000000000002E-2</v>
      </c>
      <c r="H76" s="24">
        <v>79985.560000000012</v>
      </c>
      <c r="I76" s="23">
        <f t="shared" si="22"/>
        <v>41919873.810000002</v>
      </c>
      <c r="J76" s="12">
        <v>2.3100000000000002E-2</v>
      </c>
      <c r="K76" s="13">
        <f t="shared" si="25"/>
        <v>80695.757084250014</v>
      </c>
      <c r="L76" s="24">
        <f t="shared" si="23"/>
        <v>710.2</v>
      </c>
      <c r="M76" t="s">
        <v>10</v>
      </c>
      <c r="O76" s="3" t="str">
        <f t="shared" si="24"/>
        <v>E353</v>
      </c>
      <c r="P76" s="4"/>
    </row>
    <row r="77" spans="1:16" outlineLevel="2" x14ac:dyDescent="0.25">
      <c r="A77" t="s">
        <v>462</v>
      </c>
      <c r="B77" t="str">
        <f t="shared" si="21"/>
        <v>E353 TSM Sta Eq, 3rd AC Line-12</v>
      </c>
      <c r="C77" t="s">
        <v>9</v>
      </c>
      <c r="E77" s="11">
        <v>43830</v>
      </c>
      <c r="F77" s="23">
        <v>43827794.560000002</v>
      </c>
      <c r="G77" s="12">
        <v>2.3100000000000002E-2</v>
      </c>
      <c r="H77" s="24">
        <v>82177.03</v>
      </c>
      <c r="I77" s="23">
        <f t="shared" si="22"/>
        <v>41919873.810000002</v>
      </c>
      <c r="J77" s="12">
        <v>2.3100000000000002E-2</v>
      </c>
      <c r="K77" s="13">
        <f t="shared" si="25"/>
        <v>80695.757084250014</v>
      </c>
      <c r="L77" s="24">
        <f t="shared" si="23"/>
        <v>-1481.27</v>
      </c>
      <c r="M77" t="s">
        <v>10</v>
      </c>
      <c r="O77" s="3" t="str">
        <f t="shared" si="24"/>
        <v>E353</v>
      </c>
      <c r="P77" s="4"/>
    </row>
    <row r="78" spans="1:16" outlineLevel="2" x14ac:dyDescent="0.25">
      <c r="A78" t="s">
        <v>462</v>
      </c>
      <c r="B78" t="str">
        <f t="shared" si="21"/>
        <v>E353 TSM Sta Eq, 3rd AC Line-1</v>
      </c>
      <c r="C78" t="s">
        <v>9</v>
      </c>
      <c r="E78" s="11">
        <v>43861</v>
      </c>
      <c r="F78" s="23">
        <v>41919873.810000002</v>
      </c>
      <c r="G78" s="12">
        <v>2.3100000000000002E-2</v>
      </c>
      <c r="H78" s="24">
        <v>82532.13</v>
      </c>
      <c r="I78" s="23">
        <f t="shared" si="22"/>
        <v>41919873.810000002</v>
      </c>
      <c r="J78" s="12">
        <v>2.3100000000000002E-2</v>
      </c>
      <c r="K78" s="13">
        <f t="shared" si="25"/>
        <v>80695.757084250014</v>
      </c>
      <c r="L78" s="24">
        <f t="shared" si="23"/>
        <v>-1836.37</v>
      </c>
      <c r="M78" t="s">
        <v>10</v>
      </c>
      <c r="O78" s="3" t="str">
        <f t="shared" si="24"/>
        <v>E353</v>
      </c>
      <c r="P78" s="4"/>
    </row>
    <row r="79" spans="1:16" outlineLevel="2" x14ac:dyDescent="0.25">
      <c r="A79" t="s">
        <v>462</v>
      </c>
      <c r="B79" t="str">
        <f t="shared" si="21"/>
        <v>E353 TSM Sta Eq, 3rd AC Line-2</v>
      </c>
      <c r="C79" t="s">
        <v>9</v>
      </c>
      <c r="E79" s="11">
        <v>43889</v>
      </c>
      <c r="F79" s="23">
        <v>41919873.810000002</v>
      </c>
      <c r="G79" s="12">
        <v>2.3100000000000002E-2</v>
      </c>
      <c r="H79" s="24">
        <v>80695.760000000009</v>
      </c>
      <c r="I79" s="23">
        <f t="shared" si="22"/>
        <v>41919873.810000002</v>
      </c>
      <c r="J79" s="12">
        <v>2.3100000000000002E-2</v>
      </c>
      <c r="K79" s="13">
        <f t="shared" si="25"/>
        <v>80695.757084250014</v>
      </c>
      <c r="L79" s="24">
        <f t="shared" si="23"/>
        <v>0</v>
      </c>
      <c r="M79" t="s">
        <v>10</v>
      </c>
      <c r="O79" s="3" t="str">
        <f t="shared" si="24"/>
        <v>E353</v>
      </c>
      <c r="P79" s="4"/>
    </row>
    <row r="80" spans="1:16" outlineLevel="2" x14ac:dyDescent="0.25">
      <c r="A80" t="s">
        <v>462</v>
      </c>
      <c r="B80" t="str">
        <f t="shared" si="21"/>
        <v>E353 TSM Sta Eq, 3rd AC Line-3</v>
      </c>
      <c r="C80" t="s">
        <v>9</v>
      </c>
      <c r="E80" s="11">
        <v>43921</v>
      </c>
      <c r="F80" s="23">
        <v>41919873.810000002</v>
      </c>
      <c r="G80" s="12">
        <v>2.3100000000000002E-2</v>
      </c>
      <c r="H80" s="24">
        <v>80695.760000000009</v>
      </c>
      <c r="I80" s="23">
        <f t="shared" si="22"/>
        <v>41919873.810000002</v>
      </c>
      <c r="J80" s="12">
        <v>2.3100000000000002E-2</v>
      </c>
      <c r="K80" s="13">
        <f t="shared" si="25"/>
        <v>80695.757084250014</v>
      </c>
      <c r="L80" s="24">
        <f t="shared" si="23"/>
        <v>0</v>
      </c>
      <c r="M80" t="s">
        <v>10</v>
      </c>
      <c r="O80" s="3" t="str">
        <f t="shared" si="24"/>
        <v>E353</v>
      </c>
      <c r="P80" s="4"/>
    </row>
    <row r="81" spans="1:16" outlineLevel="2" x14ac:dyDescent="0.25">
      <c r="A81" t="s">
        <v>462</v>
      </c>
      <c r="B81" t="str">
        <f t="shared" si="21"/>
        <v>E353 TSM Sta Eq, 3rd AC Line-4</v>
      </c>
      <c r="C81" t="s">
        <v>9</v>
      </c>
      <c r="E81" s="11">
        <v>43951</v>
      </c>
      <c r="F81" s="23">
        <v>41919873.810000002</v>
      </c>
      <c r="G81" s="12">
        <v>2.3100000000000002E-2</v>
      </c>
      <c r="H81" s="24">
        <v>80695.760000000009</v>
      </c>
      <c r="I81" s="23">
        <f t="shared" si="22"/>
        <v>41919873.810000002</v>
      </c>
      <c r="J81" s="12">
        <v>2.3100000000000002E-2</v>
      </c>
      <c r="K81" s="13">
        <f t="shared" si="25"/>
        <v>80695.757084250014</v>
      </c>
      <c r="L81" s="24">
        <f t="shared" si="23"/>
        <v>0</v>
      </c>
      <c r="M81" t="s">
        <v>10</v>
      </c>
      <c r="O81" s="3" t="str">
        <f t="shared" si="24"/>
        <v>E353</v>
      </c>
      <c r="P81" s="4"/>
    </row>
    <row r="82" spans="1:16" outlineLevel="2" x14ac:dyDescent="0.25">
      <c r="A82" t="s">
        <v>462</v>
      </c>
      <c r="B82" t="str">
        <f t="shared" si="21"/>
        <v>E353 TSM Sta Eq, 3rd AC Line-5</v>
      </c>
      <c r="C82" t="s">
        <v>9</v>
      </c>
      <c r="E82" s="11">
        <v>43982</v>
      </c>
      <c r="F82" s="23">
        <v>41919873.810000002</v>
      </c>
      <c r="G82" s="12">
        <v>2.3100000000000002E-2</v>
      </c>
      <c r="H82" s="24">
        <v>80695.760000000009</v>
      </c>
      <c r="I82" s="23">
        <f t="shared" si="22"/>
        <v>41919873.810000002</v>
      </c>
      <c r="J82" s="12">
        <v>2.3100000000000002E-2</v>
      </c>
      <c r="K82" s="13">
        <f t="shared" si="25"/>
        <v>80695.757084250014</v>
      </c>
      <c r="L82" s="24">
        <f t="shared" si="23"/>
        <v>0</v>
      </c>
      <c r="M82" t="s">
        <v>10</v>
      </c>
      <c r="O82" s="3" t="str">
        <f t="shared" si="24"/>
        <v>E353</v>
      </c>
      <c r="P82" s="4"/>
    </row>
    <row r="83" spans="1:16" outlineLevel="2" x14ac:dyDescent="0.25">
      <c r="A83" t="s">
        <v>462</v>
      </c>
      <c r="B83" t="str">
        <f t="shared" si="21"/>
        <v>E353 TSM Sta Eq, 3rd AC Line-6</v>
      </c>
      <c r="C83" t="s">
        <v>9</v>
      </c>
      <c r="E83" s="11">
        <v>44012</v>
      </c>
      <c r="F83" s="23">
        <v>41919873.810000002</v>
      </c>
      <c r="G83" s="12">
        <v>2.3100000000000002E-2</v>
      </c>
      <c r="H83" s="24">
        <v>80695.760000000009</v>
      </c>
      <c r="I83" s="23">
        <f t="shared" si="22"/>
        <v>41919873.810000002</v>
      </c>
      <c r="J83" s="12">
        <v>2.3100000000000002E-2</v>
      </c>
      <c r="K83" s="13">
        <f t="shared" si="25"/>
        <v>80695.757084250014</v>
      </c>
      <c r="L83" s="24">
        <f t="shared" si="23"/>
        <v>0</v>
      </c>
      <c r="M83" t="s">
        <v>10</v>
      </c>
      <c r="O83" s="3" t="str">
        <f t="shared" si="24"/>
        <v>E353</v>
      </c>
      <c r="P83" s="4"/>
    </row>
    <row r="84" spans="1:16" ht="15.75" outlineLevel="1" thickBot="1" x14ac:dyDescent="0.3">
      <c r="A84" s="5" t="s">
        <v>463</v>
      </c>
      <c r="C84" s="14" t="s">
        <v>453</v>
      </c>
      <c r="E84" s="7" t="s">
        <v>5</v>
      </c>
      <c r="F84" s="8"/>
      <c r="G84" s="9"/>
      <c r="H84" s="25">
        <f>SUBTOTAL(9,H72:H83)</f>
        <v>968115.76000000013</v>
      </c>
      <c r="I84" s="8"/>
      <c r="J84" s="9"/>
      <c r="K84" s="25">
        <f>SUBTOTAL(9,K72:K83)</f>
        <v>968349.08501099993</v>
      </c>
      <c r="L84" s="25">
        <f>SUBTOTAL(9,L72:L83)</f>
        <v>233.36000000000013</v>
      </c>
      <c r="O84" s="3" t="str">
        <f>LEFT(A84,5)</f>
        <v xml:space="preserve">E353 </v>
      </c>
      <c r="P84" s="4">
        <f>-L84</f>
        <v>-233.36000000000013</v>
      </c>
    </row>
    <row r="85" spans="1:16" ht="15.75" outlineLevel="2" thickTop="1" x14ac:dyDescent="0.25">
      <c r="A85" s="95" t="s">
        <v>581</v>
      </c>
      <c r="B85" t="str">
        <f t="shared" ref="B85:B96" si="26">CONCATENATE(A85,"-",MONTH(E85))</f>
        <v>E353 TSM Sta Eq, Colstrip 1-2 Com-7</v>
      </c>
      <c r="C85" t="s">
        <v>9</v>
      </c>
      <c r="E85" s="11">
        <v>43676</v>
      </c>
      <c r="F85" s="23">
        <v>0</v>
      </c>
      <c r="G85" s="301" t="s">
        <v>759</v>
      </c>
      <c r="H85" s="13">
        <v>0</v>
      </c>
      <c r="I85" s="23">
        <f t="shared" ref="I85:I96" si="27">VLOOKUP(CONCATENATE(A85,"-6"),$B$8:$F$409,5,FALSE)</f>
        <v>0</v>
      </c>
      <c r="J85" s="301" t="s">
        <v>759</v>
      </c>
      <c r="K85" s="13">
        <f t="shared" ref="K85:K96" si="28">VLOOKUP(CONCATENATE($A85,"-6"),$B$7:$H$409,7,FALSE)</f>
        <v>0</v>
      </c>
      <c r="L85" s="24">
        <f t="shared" ref="L85:L96" si="29">ROUND(K85-H85,2)</f>
        <v>0</v>
      </c>
      <c r="M85" t="s">
        <v>10</v>
      </c>
      <c r="O85" s="3" t="str">
        <f t="shared" ref="O85:O96" si="30">LEFT(A85,4)</f>
        <v>E353</v>
      </c>
      <c r="P85" s="4"/>
    </row>
    <row r="86" spans="1:16" outlineLevel="2" x14ac:dyDescent="0.25">
      <c r="A86" s="95" t="s">
        <v>581</v>
      </c>
      <c r="B86" t="str">
        <f t="shared" si="26"/>
        <v>E353 TSM Sta Eq, Colstrip 1-2 Com-8</v>
      </c>
      <c r="C86" t="s">
        <v>9</v>
      </c>
      <c r="E86" s="11">
        <v>43708</v>
      </c>
      <c r="F86" s="23">
        <v>0</v>
      </c>
      <c r="G86" s="301" t="s">
        <v>759</v>
      </c>
      <c r="H86" s="24">
        <v>0</v>
      </c>
      <c r="I86" s="23">
        <f t="shared" si="27"/>
        <v>0</v>
      </c>
      <c r="J86" s="301" t="s">
        <v>759</v>
      </c>
      <c r="K86" s="13">
        <f t="shared" si="28"/>
        <v>0</v>
      </c>
      <c r="L86" s="24">
        <f t="shared" si="29"/>
        <v>0</v>
      </c>
      <c r="M86" t="s">
        <v>10</v>
      </c>
      <c r="O86" s="3" t="str">
        <f t="shared" si="30"/>
        <v>E353</v>
      </c>
      <c r="P86" s="4"/>
    </row>
    <row r="87" spans="1:16" outlineLevel="2" x14ac:dyDescent="0.25">
      <c r="A87" s="95" t="s">
        <v>581</v>
      </c>
      <c r="B87" t="str">
        <f t="shared" si="26"/>
        <v>E353 TSM Sta Eq, Colstrip 1-2 Com-9</v>
      </c>
      <c r="C87" t="s">
        <v>9</v>
      </c>
      <c r="E87" s="11">
        <v>43738</v>
      </c>
      <c r="F87" s="23">
        <v>0</v>
      </c>
      <c r="G87" s="301" t="s">
        <v>759</v>
      </c>
      <c r="H87" s="24">
        <v>0</v>
      </c>
      <c r="I87" s="23">
        <f t="shared" si="27"/>
        <v>0</v>
      </c>
      <c r="J87" s="301" t="s">
        <v>759</v>
      </c>
      <c r="K87" s="13">
        <f t="shared" si="28"/>
        <v>0</v>
      </c>
      <c r="L87" s="24">
        <f t="shared" si="29"/>
        <v>0</v>
      </c>
      <c r="M87" t="s">
        <v>10</v>
      </c>
      <c r="O87" s="3" t="str">
        <f t="shared" si="30"/>
        <v>E353</v>
      </c>
      <c r="P87" s="4"/>
    </row>
    <row r="88" spans="1:16" outlineLevel="2" x14ac:dyDescent="0.25">
      <c r="A88" s="95" t="s">
        <v>581</v>
      </c>
      <c r="B88" t="str">
        <f t="shared" si="26"/>
        <v>E353 TSM Sta Eq, Colstrip 1-2 Com-10</v>
      </c>
      <c r="C88" t="s">
        <v>9</v>
      </c>
      <c r="E88" s="11">
        <v>43769</v>
      </c>
      <c r="F88" s="23">
        <v>0</v>
      </c>
      <c r="G88" s="301" t="s">
        <v>759</v>
      </c>
      <c r="H88" s="24">
        <v>0</v>
      </c>
      <c r="I88" s="23">
        <f t="shared" si="27"/>
        <v>0</v>
      </c>
      <c r="J88" s="301" t="s">
        <v>759</v>
      </c>
      <c r="K88" s="13">
        <f t="shared" si="28"/>
        <v>0</v>
      </c>
      <c r="L88" s="24">
        <f t="shared" si="29"/>
        <v>0</v>
      </c>
      <c r="M88" t="s">
        <v>10</v>
      </c>
      <c r="O88" s="3" t="str">
        <f t="shared" si="30"/>
        <v>E353</v>
      </c>
      <c r="P88" s="4"/>
    </row>
    <row r="89" spans="1:16" outlineLevel="2" x14ac:dyDescent="0.25">
      <c r="A89" s="95" t="s">
        <v>581</v>
      </c>
      <c r="B89" t="str">
        <f t="shared" si="26"/>
        <v>E353 TSM Sta Eq, Colstrip 1-2 Com-11</v>
      </c>
      <c r="C89" t="s">
        <v>9</v>
      </c>
      <c r="E89" s="11">
        <v>43799</v>
      </c>
      <c r="F89" s="23">
        <v>0</v>
      </c>
      <c r="G89" s="301" t="s">
        <v>759</v>
      </c>
      <c r="H89" s="24">
        <v>0</v>
      </c>
      <c r="I89" s="23">
        <f t="shared" si="27"/>
        <v>0</v>
      </c>
      <c r="J89" s="301" t="s">
        <v>759</v>
      </c>
      <c r="K89" s="13">
        <f t="shared" si="28"/>
        <v>0</v>
      </c>
      <c r="L89" s="24">
        <f t="shared" si="29"/>
        <v>0</v>
      </c>
      <c r="M89" t="s">
        <v>10</v>
      </c>
      <c r="O89" s="3" t="str">
        <f t="shared" si="30"/>
        <v>E353</v>
      </c>
      <c r="P89" s="4"/>
    </row>
    <row r="90" spans="1:16" outlineLevel="2" x14ac:dyDescent="0.25">
      <c r="A90" s="95" t="s">
        <v>581</v>
      </c>
      <c r="B90" t="str">
        <f t="shared" si="26"/>
        <v>E353 TSM Sta Eq, Colstrip 1-2 Com-12</v>
      </c>
      <c r="C90" t="s">
        <v>9</v>
      </c>
      <c r="E90" s="11">
        <v>43830</v>
      </c>
      <c r="F90" s="23">
        <v>0</v>
      </c>
      <c r="G90" s="301" t="s">
        <v>759</v>
      </c>
      <c r="H90" s="24">
        <v>0</v>
      </c>
      <c r="I90" s="23">
        <f t="shared" si="27"/>
        <v>0</v>
      </c>
      <c r="J90" s="301" t="s">
        <v>759</v>
      </c>
      <c r="K90" s="13">
        <f t="shared" si="28"/>
        <v>0</v>
      </c>
      <c r="L90" s="24">
        <f t="shared" si="29"/>
        <v>0</v>
      </c>
      <c r="M90" t="s">
        <v>10</v>
      </c>
      <c r="O90" s="3" t="str">
        <f t="shared" si="30"/>
        <v>E353</v>
      </c>
      <c r="P90" s="4"/>
    </row>
    <row r="91" spans="1:16" outlineLevel="2" x14ac:dyDescent="0.25">
      <c r="A91" s="95" t="s">
        <v>581</v>
      </c>
      <c r="B91" t="str">
        <f t="shared" si="26"/>
        <v>E353 TSM Sta Eq, Colstrip 1-2 Com-1</v>
      </c>
      <c r="C91" t="s">
        <v>9</v>
      </c>
      <c r="E91" s="11">
        <v>43861</v>
      </c>
      <c r="F91" s="23">
        <v>0</v>
      </c>
      <c r="G91" s="301" t="s">
        <v>759</v>
      </c>
      <c r="H91" s="24">
        <v>0</v>
      </c>
      <c r="I91" s="23">
        <f t="shared" si="27"/>
        <v>0</v>
      </c>
      <c r="J91" s="301" t="s">
        <v>759</v>
      </c>
      <c r="K91" s="13">
        <f t="shared" si="28"/>
        <v>0</v>
      </c>
      <c r="L91" s="24">
        <f t="shared" si="29"/>
        <v>0</v>
      </c>
      <c r="M91" t="s">
        <v>10</v>
      </c>
      <c r="O91" s="3" t="str">
        <f t="shared" si="30"/>
        <v>E353</v>
      </c>
      <c r="P91" s="4"/>
    </row>
    <row r="92" spans="1:16" outlineLevel="2" x14ac:dyDescent="0.25">
      <c r="A92" s="95" t="s">
        <v>581</v>
      </c>
      <c r="B92" t="str">
        <f t="shared" si="26"/>
        <v>E353 TSM Sta Eq, Colstrip 1-2 Com-2</v>
      </c>
      <c r="C92" t="s">
        <v>9</v>
      </c>
      <c r="E92" s="11">
        <v>43889</v>
      </c>
      <c r="F92" s="23">
        <v>0</v>
      </c>
      <c r="G92" s="301" t="s">
        <v>759</v>
      </c>
      <c r="H92" s="24">
        <v>0</v>
      </c>
      <c r="I92" s="23">
        <f t="shared" si="27"/>
        <v>0</v>
      </c>
      <c r="J92" s="301" t="s">
        <v>759</v>
      </c>
      <c r="K92" s="13">
        <f t="shared" si="28"/>
        <v>0</v>
      </c>
      <c r="L92" s="24">
        <f t="shared" si="29"/>
        <v>0</v>
      </c>
      <c r="M92" t="s">
        <v>10</v>
      </c>
      <c r="O92" s="3" t="str">
        <f t="shared" si="30"/>
        <v>E353</v>
      </c>
      <c r="P92" s="4"/>
    </row>
    <row r="93" spans="1:16" outlineLevel="2" x14ac:dyDescent="0.25">
      <c r="A93" s="95" t="s">
        <v>581</v>
      </c>
      <c r="B93" t="str">
        <f t="shared" si="26"/>
        <v>E353 TSM Sta Eq, Colstrip 1-2 Com-3</v>
      </c>
      <c r="C93" t="s">
        <v>9</v>
      </c>
      <c r="E93" s="11">
        <v>43921</v>
      </c>
      <c r="F93" s="23">
        <v>0</v>
      </c>
      <c r="G93" s="301" t="s">
        <v>759</v>
      </c>
      <c r="H93" s="24">
        <v>0</v>
      </c>
      <c r="I93" s="23">
        <f t="shared" si="27"/>
        <v>0</v>
      </c>
      <c r="J93" s="301" t="s">
        <v>759</v>
      </c>
      <c r="K93" s="13">
        <f t="shared" si="28"/>
        <v>0</v>
      </c>
      <c r="L93" s="24">
        <f t="shared" si="29"/>
        <v>0</v>
      </c>
      <c r="M93" t="s">
        <v>10</v>
      </c>
      <c r="O93" s="3" t="str">
        <f t="shared" si="30"/>
        <v>E353</v>
      </c>
      <c r="P93" s="4"/>
    </row>
    <row r="94" spans="1:16" outlineLevel="2" x14ac:dyDescent="0.25">
      <c r="A94" s="95" t="s">
        <v>581</v>
      </c>
      <c r="B94" t="str">
        <f t="shared" si="26"/>
        <v>E353 TSM Sta Eq, Colstrip 1-2 Com-4</v>
      </c>
      <c r="C94" t="s">
        <v>9</v>
      </c>
      <c r="E94" s="11">
        <v>43951</v>
      </c>
      <c r="F94" s="23">
        <v>0</v>
      </c>
      <c r="G94" s="301" t="s">
        <v>759</v>
      </c>
      <c r="H94" s="24">
        <v>0</v>
      </c>
      <c r="I94" s="23">
        <f t="shared" si="27"/>
        <v>0</v>
      </c>
      <c r="J94" s="301" t="s">
        <v>759</v>
      </c>
      <c r="K94" s="13">
        <f t="shared" si="28"/>
        <v>0</v>
      </c>
      <c r="L94" s="24">
        <f t="shared" si="29"/>
        <v>0</v>
      </c>
      <c r="M94" t="s">
        <v>10</v>
      </c>
      <c r="O94" s="3" t="str">
        <f t="shared" si="30"/>
        <v>E353</v>
      </c>
      <c r="P94" s="4"/>
    </row>
    <row r="95" spans="1:16" outlineLevel="2" x14ac:dyDescent="0.25">
      <c r="A95" s="95" t="s">
        <v>581</v>
      </c>
      <c r="B95" t="str">
        <f t="shared" si="26"/>
        <v>E353 TSM Sta Eq, Colstrip 1-2 Com-5</v>
      </c>
      <c r="C95" t="s">
        <v>9</v>
      </c>
      <c r="E95" s="11">
        <v>43982</v>
      </c>
      <c r="F95" s="23">
        <v>0</v>
      </c>
      <c r="G95" s="301" t="s">
        <v>759</v>
      </c>
      <c r="H95" s="24">
        <v>0</v>
      </c>
      <c r="I95" s="23">
        <f t="shared" si="27"/>
        <v>0</v>
      </c>
      <c r="J95" s="301" t="s">
        <v>759</v>
      </c>
      <c r="K95" s="13">
        <f t="shared" si="28"/>
        <v>0</v>
      </c>
      <c r="L95" s="24">
        <f t="shared" si="29"/>
        <v>0</v>
      </c>
      <c r="M95" t="s">
        <v>10</v>
      </c>
      <c r="O95" s="3" t="str">
        <f t="shared" si="30"/>
        <v>E353</v>
      </c>
      <c r="P95" s="4"/>
    </row>
    <row r="96" spans="1:16" outlineLevel="2" x14ac:dyDescent="0.25">
      <c r="A96" s="95" t="s">
        <v>581</v>
      </c>
      <c r="B96" t="str">
        <f t="shared" si="26"/>
        <v>E353 TSM Sta Eq, Colstrip 1-2 Com-6</v>
      </c>
      <c r="C96" t="s">
        <v>9</v>
      </c>
      <c r="E96" s="11">
        <v>44012</v>
      </c>
      <c r="F96" s="23">
        <v>0</v>
      </c>
      <c r="G96" s="301" t="s">
        <v>759</v>
      </c>
      <c r="H96" s="24">
        <v>0</v>
      </c>
      <c r="I96" s="23">
        <f t="shared" si="27"/>
        <v>0</v>
      </c>
      <c r="J96" s="301" t="s">
        <v>759</v>
      </c>
      <c r="K96" s="13">
        <f t="shared" si="28"/>
        <v>0</v>
      </c>
      <c r="L96" s="24">
        <f t="shared" si="29"/>
        <v>0</v>
      </c>
      <c r="M96" t="s">
        <v>10</v>
      </c>
      <c r="O96" s="3" t="str">
        <f t="shared" si="30"/>
        <v>E353</v>
      </c>
      <c r="P96" s="4"/>
    </row>
    <row r="97" spans="1:16" ht="15.75" outlineLevel="1" thickBot="1" x14ac:dyDescent="0.3">
      <c r="A97" s="5" t="s">
        <v>687</v>
      </c>
      <c r="C97" s="14" t="s">
        <v>453</v>
      </c>
      <c r="E97" s="7" t="s">
        <v>5</v>
      </c>
      <c r="F97" s="8"/>
      <c r="G97" s="9"/>
      <c r="H97" s="25">
        <f>SUBTOTAL(9,H85:H96)</f>
        <v>0</v>
      </c>
      <c r="I97" s="8"/>
      <c r="J97" s="9"/>
      <c r="K97" s="25">
        <f>SUBTOTAL(9,K85:K96)</f>
        <v>0</v>
      </c>
      <c r="L97" s="25">
        <f>SUBTOTAL(9,L85:L96)</f>
        <v>0</v>
      </c>
      <c r="O97" s="3" t="str">
        <f>LEFT(A97,5)</f>
        <v xml:space="preserve">E353 </v>
      </c>
      <c r="P97" s="4">
        <f>-L97</f>
        <v>0</v>
      </c>
    </row>
    <row r="98" spans="1:16" ht="15.75" outlineLevel="2" thickTop="1" x14ac:dyDescent="0.25">
      <c r="A98" s="273" t="s">
        <v>755</v>
      </c>
      <c r="B98" t="str">
        <f t="shared" ref="B98:B109" si="31">CONCATENATE(A98,"-",MONTH(E98))</f>
        <v>E353 TSM Sta Eq, Colstrip 3-4 -7</v>
      </c>
      <c r="C98" t="s">
        <v>9</v>
      </c>
      <c r="E98" s="11">
        <v>43676</v>
      </c>
      <c r="F98" s="23">
        <v>21689488.640000001</v>
      </c>
      <c r="G98" s="12">
        <v>2.3100000000000002E-2</v>
      </c>
      <c r="H98" s="13">
        <v>41752.259999999995</v>
      </c>
      <c r="I98" s="23">
        <f t="shared" ref="I98:I109" si="32">VLOOKUP(CONCATENATE(A98,"-6"),$B$8:$F$409,5,FALSE)</f>
        <v>22796995.5</v>
      </c>
      <c r="J98" s="12">
        <v>2.3100000000000002E-2</v>
      </c>
      <c r="K98" s="13">
        <f>I98*J98/12</f>
        <v>43884.216337500002</v>
      </c>
      <c r="L98" s="24">
        <f t="shared" si="23"/>
        <v>2131.96</v>
      </c>
      <c r="M98" t="s">
        <v>10</v>
      </c>
      <c r="O98" s="3" t="str">
        <f t="shared" ref="O98:O109" si="33">LEFT(A98,4)</f>
        <v>E353</v>
      </c>
      <c r="P98" s="4"/>
    </row>
    <row r="99" spans="1:16" outlineLevel="2" x14ac:dyDescent="0.25">
      <c r="A99" s="273" t="s">
        <v>755</v>
      </c>
      <c r="B99" t="str">
        <f t="shared" si="31"/>
        <v>E353 TSM Sta Eq, Colstrip 3-4 -8</v>
      </c>
      <c r="C99" t="s">
        <v>9</v>
      </c>
      <c r="E99" s="11">
        <v>43708</v>
      </c>
      <c r="F99" s="23">
        <v>21948102.870000001</v>
      </c>
      <c r="G99" s="12">
        <v>2.3100000000000002E-2</v>
      </c>
      <c r="H99" s="24">
        <v>42001.180000000008</v>
      </c>
      <c r="I99" s="23">
        <f t="shared" si="32"/>
        <v>22796995.5</v>
      </c>
      <c r="J99" s="12">
        <v>2.3100000000000002E-2</v>
      </c>
      <c r="K99" s="13">
        <f t="shared" ref="K99:K109" si="34">I99*J99/12</f>
        <v>43884.216337500002</v>
      </c>
      <c r="L99" s="24">
        <f t="shared" si="23"/>
        <v>1883.04</v>
      </c>
      <c r="M99" t="s">
        <v>10</v>
      </c>
      <c r="O99" s="3" t="str">
        <f t="shared" si="33"/>
        <v>E353</v>
      </c>
      <c r="P99" s="4"/>
    </row>
    <row r="100" spans="1:16" outlineLevel="2" x14ac:dyDescent="0.25">
      <c r="A100" s="273" t="s">
        <v>755</v>
      </c>
      <c r="B100" t="str">
        <f t="shared" si="31"/>
        <v>E353 TSM Sta Eq, Colstrip 3-4 -9</v>
      </c>
      <c r="C100" t="s">
        <v>9</v>
      </c>
      <c r="E100" s="11">
        <v>43738</v>
      </c>
      <c r="F100" s="23">
        <v>22149757.52</v>
      </c>
      <c r="G100" s="12">
        <v>2.3100000000000002E-2</v>
      </c>
      <c r="H100" s="24">
        <v>42444.19</v>
      </c>
      <c r="I100" s="23">
        <f t="shared" si="32"/>
        <v>22796995.5</v>
      </c>
      <c r="J100" s="12">
        <v>2.3100000000000002E-2</v>
      </c>
      <c r="K100" s="13">
        <f t="shared" si="34"/>
        <v>43884.216337500002</v>
      </c>
      <c r="L100" s="24">
        <f t="shared" si="23"/>
        <v>1440.03</v>
      </c>
      <c r="M100" t="s">
        <v>10</v>
      </c>
      <c r="O100" s="3" t="str">
        <f t="shared" si="33"/>
        <v>E353</v>
      </c>
      <c r="P100" s="4"/>
    </row>
    <row r="101" spans="1:16" outlineLevel="2" x14ac:dyDescent="0.25">
      <c r="A101" s="273" t="s">
        <v>755</v>
      </c>
      <c r="B101" t="str">
        <f t="shared" si="31"/>
        <v>E353 TSM Sta Eq, Colstrip 3-4 -10</v>
      </c>
      <c r="C101" t="s">
        <v>9</v>
      </c>
      <c r="E101" s="11">
        <v>43769</v>
      </c>
      <c r="F101" s="23">
        <v>22231567.879999999</v>
      </c>
      <c r="G101" s="12">
        <v>2.3100000000000002E-2</v>
      </c>
      <c r="H101" s="24">
        <v>42717.03</v>
      </c>
      <c r="I101" s="23">
        <f t="shared" si="32"/>
        <v>22796995.5</v>
      </c>
      <c r="J101" s="12">
        <v>2.3100000000000002E-2</v>
      </c>
      <c r="K101" s="13">
        <f t="shared" si="34"/>
        <v>43884.216337500002</v>
      </c>
      <c r="L101" s="24">
        <f t="shared" si="23"/>
        <v>1167.19</v>
      </c>
      <c r="M101" t="s">
        <v>10</v>
      </c>
      <c r="O101" s="3" t="str">
        <f t="shared" si="33"/>
        <v>E353</v>
      </c>
      <c r="P101" s="4"/>
    </row>
    <row r="102" spans="1:16" outlineLevel="2" x14ac:dyDescent="0.25">
      <c r="A102" s="273" t="s">
        <v>755</v>
      </c>
      <c r="B102" t="str">
        <f t="shared" si="31"/>
        <v>E353 TSM Sta Eq, Colstrip 3-4 -11</v>
      </c>
      <c r="C102" t="s">
        <v>9</v>
      </c>
      <c r="E102" s="11">
        <v>43799</v>
      </c>
      <c r="F102" s="23">
        <v>22657872.920000002</v>
      </c>
      <c r="G102" s="12">
        <v>2.3100000000000002E-2</v>
      </c>
      <c r="H102" s="24">
        <v>43206.080000000002</v>
      </c>
      <c r="I102" s="23">
        <f t="shared" si="32"/>
        <v>22796995.5</v>
      </c>
      <c r="J102" s="12">
        <v>2.3100000000000002E-2</v>
      </c>
      <c r="K102" s="13">
        <f t="shared" si="34"/>
        <v>43884.216337500002</v>
      </c>
      <c r="L102" s="24">
        <f t="shared" si="23"/>
        <v>678.14</v>
      </c>
      <c r="M102" t="s">
        <v>10</v>
      </c>
      <c r="O102" s="3" t="str">
        <f t="shared" si="33"/>
        <v>E353</v>
      </c>
      <c r="P102" s="4"/>
    </row>
    <row r="103" spans="1:16" outlineLevel="2" x14ac:dyDescent="0.25">
      <c r="A103" s="273" t="s">
        <v>755</v>
      </c>
      <c r="B103" t="str">
        <f t="shared" si="31"/>
        <v>E353 TSM Sta Eq, Colstrip 3-4 -12</v>
      </c>
      <c r="C103" t="s">
        <v>9</v>
      </c>
      <c r="E103" s="11">
        <v>43830</v>
      </c>
      <c r="F103" s="23">
        <v>22679757.57</v>
      </c>
      <c r="G103" s="12">
        <v>2.3100000000000002E-2</v>
      </c>
      <c r="H103" s="24">
        <v>43637.47</v>
      </c>
      <c r="I103" s="23">
        <f t="shared" si="32"/>
        <v>22796995.5</v>
      </c>
      <c r="J103" s="12">
        <v>2.3100000000000002E-2</v>
      </c>
      <c r="K103" s="13">
        <f t="shared" si="34"/>
        <v>43884.216337500002</v>
      </c>
      <c r="L103" s="24">
        <f t="shared" si="23"/>
        <v>246.75</v>
      </c>
      <c r="M103" t="s">
        <v>10</v>
      </c>
      <c r="O103" s="3" t="str">
        <f t="shared" si="33"/>
        <v>E353</v>
      </c>
      <c r="P103" s="4"/>
    </row>
    <row r="104" spans="1:16" outlineLevel="2" x14ac:dyDescent="0.25">
      <c r="A104" s="273" t="s">
        <v>755</v>
      </c>
      <c r="B104" t="str">
        <f t="shared" si="31"/>
        <v>E353 TSM Sta Eq, Colstrip 3-4 -1</v>
      </c>
      <c r="C104" t="s">
        <v>9</v>
      </c>
      <c r="E104" s="11">
        <v>43861</v>
      </c>
      <c r="F104" s="23">
        <v>22779056.440000001</v>
      </c>
      <c r="G104" s="12">
        <v>2.3100000000000002E-2</v>
      </c>
      <c r="H104" s="24">
        <v>43754.11</v>
      </c>
      <c r="I104" s="23">
        <f t="shared" si="32"/>
        <v>22796995.5</v>
      </c>
      <c r="J104" s="12">
        <v>2.3100000000000002E-2</v>
      </c>
      <c r="K104" s="13">
        <f t="shared" si="34"/>
        <v>43884.216337500002</v>
      </c>
      <c r="L104" s="24">
        <f t="shared" si="23"/>
        <v>130.11000000000001</v>
      </c>
      <c r="M104" t="s">
        <v>10</v>
      </c>
      <c r="O104" s="3" t="str">
        <f t="shared" si="33"/>
        <v>E353</v>
      </c>
      <c r="P104" s="4"/>
    </row>
    <row r="105" spans="1:16" outlineLevel="2" x14ac:dyDescent="0.25">
      <c r="A105" s="273" t="s">
        <v>755</v>
      </c>
      <c r="B105" t="str">
        <f t="shared" si="31"/>
        <v>E353 TSM Sta Eq, Colstrip 3-4 -2</v>
      </c>
      <c r="C105" t="s">
        <v>9</v>
      </c>
      <c r="E105" s="11">
        <v>43889</v>
      </c>
      <c r="F105" s="23">
        <v>22779056.440000001</v>
      </c>
      <c r="G105" s="12">
        <v>2.3100000000000002E-2</v>
      </c>
      <c r="H105" s="24">
        <v>43849.69</v>
      </c>
      <c r="I105" s="23">
        <f t="shared" si="32"/>
        <v>22796995.5</v>
      </c>
      <c r="J105" s="12">
        <v>2.3100000000000002E-2</v>
      </c>
      <c r="K105" s="13">
        <f t="shared" si="34"/>
        <v>43884.216337500002</v>
      </c>
      <c r="L105" s="24">
        <f t="shared" si="23"/>
        <v>34.53</v>
      </c>
      <c r="M105" t="s">
        <v>10</v>
      </c>
      <c r="O105" s="3" t="str">
        <f t="shared" si="33"/>
        <v>E353</v>
      </c>
      <c r="P105" s="4"/>
    </row>
    <row r="106" spans="1:16" outlineLevel="2" x14ac:dyDescent="0.25">
      <c r="A106" s="273" t="s">
        <v>755</v>
      </c>
      <c r="B106" t="str">
        <f t="shared" si="31"/>
        <v>E353 TSM Sta Eq, Colstrip 3-4 -3</v>
      </c>
      <c r="C106" t="s">
        <v>9</v>
      </c>
      <c r="E106" s="11">
        <v>43921</v>
      </c>
      <c r="F106" s="23">
        <v>22779056.440000001</v>
      </c>
      <c r="G106" s="12">
        <v>2.3100000000000002E-2</v>
      </c>
      <c r="H106" s="24">
        <v>43849.69</v>
      </c>
      <c r="I106" s="23">
        <f t="shared" si="32"/>
        <v>22796995.5</v>
      </c>
      <c r="J106" s="12">
        <v>2.3100000000000002E-2</v>
      </c>
      <c r="K106" s="13">
        <f t="shared" si="34"/>
        <v>43884.216337500002</v>
      </c>
      <c r="L106" s="24">
        <f t="shared" si="23"/>
        <v>34.53</v>
      </c>
      <c r="M106" t="s">
        <v>10</v>
      </c>
      <c r="O106" s="3" t="str">
        <f t="shared" si="33"/>
        <v>E353</v>
      </c>
      <c r="P106" s="4"/>
    </row>
    <row r="107" spans="1:16" outlineLevel="2" x14ac:dyDescent="0.25">
      <c r="A107" s="273" t="s">
        <v>755</v>
      </c>
      <c r="B107" t="str">
        <f t="shared" si="31"/>
        <v>E353 TSM Sta Eq, Colstrip 3-4 -4</v>
      </c>
      <c r="C107" t="s">
        <v>9</v>
      </c>
      <c r="E107" s="11">
        <v>43951</v>
      </c>
      <c r="F107" s="23">
        <v>22796995.5</v>
      </c>
      <c r="G107" s="12">
        <v>2.3100000000000002E-2</v>
      </c>
      <c r="H107" s="24">
        <v>43866.95</v>
      </c>
      <c r="I107" s="23">
        <f t="shared" si="32"/>
        <v>22796995.5</v>
      </c>
      <c r="J107" s="12">
        <v>2.3100000000000002E-2</v>
      </c>
      <c r="K107" s="13">
        <f t="shared" si="34"/>
        <v>43884.216337500002</v>
      </c>
      <c r="L107" s="24">
        <f t="shared" si="23"/>
        <v>17.27</v>
      </c>
      <c r="M107" t="s">
        <v>10</v>
      </c>
      <c r="O107" s="3" t="str">
        <f t="shared" si="33"/>
        <v>E353</v>
      </c>
      <c r="P107" s="4"/>
    </row>
    <row r="108" spans="1:16" outlineLevel="2" x14ac:dyDescent="0.25">
      <c r="A108" s="273" t="s">
        <v>755</v>
      </c>
      <c r="B108" t="str">
        <f t="shared" si="31"/>
        <v>E353 TSM Sta Eq, Colstrip 3-4 -5</v>
      </c>
      <c r="C108" t="s">
        <v>9</v>
      </c>
      <c r="E108" s="11">
        <v>43982</v>
      </c>
      <c r="F108" s="23">
        <v>22796995.5</v>
      </c>
      <c r="G108" s="12">
        <v>2.3100000000000002E-2</v>
      </c>
      <c r="H108" s="24">
        <v>43884.21</v>
      </c>
      <c r="I108" s="23">
        <f t="shared" si="32"/>
        <v>22796995.5</v>
      </c>
      <c r="J108" s="12">
        <v>2.3100000000000002E-2</v>
      </c>
      <c r="K108" s="13">
        <f t="shared" si="34"/>
        <v>43884.216337500002</v>
      </c>
      <c r="L108" s="24">
        <f t="shared" si="23"/>
        <v>0.01</v>
      </c>
      <c r="M108" t="s">
        <v>10</v>
      </c>
      <c r="O108" s="3" t="str">
        <f t="shared" si="33"/>
        <v>E353</v>
      </c>
      <c r="P108" s="4"/>
    </row>
    <row r="109" spans="1:16" outlineLevel="2" x14ac:dyDescent="0.25">
      <c r="A109" s="273" t="s">
        <v>755</v>
      </c>
      <c r="B109" t="str">
        <f t="shared" si="31"/>
        <v>E353 TSM Sta Eq, Colstrip 3-4 -6</v>
      </c>
      <c r="C109" t="s">
        <v>9</v>
      </c>
      <c r="E109" s="11">
        <v>44012</v>
      </c>
      <c r="F109" s="23">
        <v>22796995.5</v>
      </c>
      <c r="G109" s="12">
        <v>2.3100000000000002E-2</v>
      </c>
      <c r="H109" s="24">
        <v>43884.21</v>
      </c>
      <c r="I109" s="23">
        <f t="shared" si="32"/>
        <v>22796995.5</v>
      </c>
      <c r="J109" s="12">
        <v>2.3100000000000002E-2</v>
      </c>
      <c r="K109" s="13">
        <f t="shared" si="34"/>
        <v>43884.216337500002</v>
      </c>
      <c r="L109" s="24">
        <f t="shared" si="23"/>
        <v>0.01</v>
      </c>
      <c r="M109" t="s">
        <v>10</v>
      </c>
      <c r="O109" s="3" t="str">
        <f t="shared" si="33"/>
        <v>E353</v>
      </c>
      <c r="P109" s="4"/>
    </row>
    <row r="110" spans="1:16" ht="15.75" outlineLevel="1" thickBot="1" x14ac:dyDescent="0.3">
      <c r="A110" s="5" t="s">
        <v>464</v>
      </c>
      <c r="C110" s="14" t="s">
        <v>453</v>
      </c>
      <c r="E110" s="7" t="s">
        <v>5</v>
      </c>
      <c r="F110" s="8"/>
      <c r="G110" s="9"/>
      <c r="H110" s="25">
        <f>SUBTOTAL(9,H98:H109)</f>
        <v>518847.07000000007</v>
      </c>
      <c r="I110" s="8"/>
      <c r="J110" s="9"/>
      <c r="K110" s="25">
        <f>SUBTOTAL(9,K98:K109)</f>
        <v>526610.59605000017</v>
      </c>
      <c r="L110" s="25">
        <f>SUBTOTAL(9,L98:L109)</f>
        <v>7763.57</v>
      </c>
      <c r="O110" s="3" t="str">
        <f>LEFT(A110,5)</f>
        <v xml:space="preserve">E353 </v>
      </c>
      <c r="P110" s="4">
        <f>-L110</f>
        <v>-7763.57</v>
      </c>
    </row>
    <row r="111" spans="1:16" ht="15.75" outlineLevel="2" thickTop="1" x14ac:dyDescent="0.25">
      <c r="A111" t="s">
        <v>465</v>
      </c>
      <c r="B111" t="str">
        <f t="shared" ref="B111:B122" si="35">CONCATENATE(A111,"-",MONTH(E111))</f>
        <v>E3539 (GIF) Sta Eq, Colstrip 1-2-7</v>
      </c>
      <c r="C111" t="s">
        <v>9</v>
      </c>
      <c r="E111" s="11">
        <v>43676</v>
      </c>
      <c r="F111" s="23">
        <v>1231130.94</v>
      </c>
      <c r="G111" s="12">
        <v>2.0799999999999999E-2</v>
      </c>
      <c r="H111" s="13">
        <v>2133.96</v>
      </c>
      <c r="I111" s="23">
        <f t="shared" ref="I111:I122" si="36">VLOOKUP(CONCATENATE(A111,"-6"),$B$8:$F$409,5,FALSE)</f>
        <v>0</v>
      </c>
      <c r="J111" s="12">
        <v>2.0799999999999999E-2</v>
      </c>
      <c r="K111" s="13">
        <f>I111*J111/12</f>
        <v>0</v>
      </c>
      <c r="L111" s="24">
        <f t="shared" si="23"/>
        <v>-2133.96</v>
      </c>
      <c r="M111" t="s">
        <v>10</v>
      </c>
      <c r="O111" s="3" t="str">
        <f>LEFT(A111,5)</f>
        <v>E3539</v>
      </c>
      <c r="P111" s="4"/>
    </row>
    <row r="112" spans="1:16" outlineLevel="2" x14ac:dyDescent="0.25">
      <c r="A112" t="s">
        <v>465</v>
      </c>
      <c r="B112" t="str">
        <f t="shared" si="35"/>
        <v>E3539 (GIF) Sta Eq, Colstrip 1-2-8</v>
      </c>
      <c r="C112" t="s">
        <v>9</v>
      </c>
      <c r="E112" s="11">
        <v>43708</v>
      </c>
      <c r="F112" s="23">
        <v>1231130.94</v>
      </c>
      <c r="G112" s="12">
        <v>2.0799999999999999E-2</v>
      </c>
      <c r="H112" s="24">
        <v>2133.96</v>
      </c>
      <c r="I112" s="23">
        <f t="shared" si="36"/>
        <v>0</v>
      </c>
      <c r="J112" s="12">
        <v>2.0799999999999999E-2</v>
      </c>
      <c r="K112" s="13">
        <f t="shared" ref="K112:K122" si="37">I112*J112/12</f>
        <v>0</v>
      </c>
      <c r="L112" s="24">
        <f t="shared" si="23"/>
        <v>-2133.96</v>
      </c>
      <c r="M112" t="s">
        <v>10</v>
      </c>
      <c r="O112" s="3" t="str">
        <f t="shared" ref="O112:O135" si="38">LEFT(A112,5)</f>
        <v>E3539</v>
      </c>
      <c r="P112" s="4"/>
    </row>
    <row r="113" spans="1:16" outlineLevel="2" x14ac:dyDescent="0.25">
      <c r="A113" t="s">
        <v>465</v>
      </c>
      <c r="B113" t="str">
        <f t="shared" si="35"/>
        <v>E3539 (GIF) Sta Eq, Colstrip 1-2-9</v>
      </c>
      <c r="C113" t="s">
        <v>9</v>
      </c>
      <c r="E113" s="11">
        <v>43738</v>
      </c>
      <c r="F113" s="23">
        <v>1231130.94</v>
      </c>
      <c r="G113" s="12">
        <v>2.0799999999999999E-2</v>
      </c>
      <c r="H113" s="24">
        <v>2133.96</v>
      </c>
      <c r="I113" s="23">
        <f t="shared" si="36"/>
        <v>0</v>
      </c>
      <c r="J113" s="12">
        <v>2.0799999999999999E-2</v>
      </c>
      <c r="K113" s="13">
        <f t="shared" si="37"/>
        <v>0</v>
      </c>
      <c r="L113" s="24">
        <f t="shared" si="23"/>
        <v>-2133.96</v>
      </c>
      <c r="M113" t="s">
        <v>10</v>
      </c>
      <c r="O113" s="3" t="str">
        <f t="shared" si="38"/>
        <v>E3539</v>
      </c>
      <c r="P113" s="4"/>
    </row>
    <row r="114" spans="1:16" outlineLevel="2" x14ac:dyDescent="0.25">
      <c r="A114" t="s">
        <v>465</v>
      </c>
      <c r="B114" t="str">
        <f t="shared" si="35"/>
        <v>E3539 (GIF) Sta Eq, Colstrip 1-2-10</v>
      </c>
      <c r="C114" t="s">
        <v>9</v>
      </c>
      <c r="E114" s="11">
        <v>43769</v>
      </c>
      <c r="F114" s="23">
        <v>1231130.94</v>
      </c>
      <c r="G114" s="12">
        <v>2.0799999999999999E-2</v>
      </c>
      <c r="H114" s="24">
        <v>2133.96</v>
      </c>
      <c r="I114" s="23">
        <f t="shared" si="36"/>
        <v>0</v>
      </c>
      <c r="J114" s="12">
        <v>2.0799999999999999E-2</v>
      </c>
      <c r="K114" s="13">
        <f t="shared" si="37"/>
        <v>0</v>
      </c>
      <c r="L114" s="24">
        <f t="shared" si="23"/>
        <v>-2133.96</v>
      </c>
      <c r="M114" t="s">
        <v>10</v>
      </c>
      <c r="O114" s="3" t="str">
        <f t="shared" si="38"/>
        <v>E3539</v>
      </c>
      <c r="P114" s="4"/>
    </row>
    <row r="115" spans="1:16" outlineLevel="2" x14ac:dyDescent="0.25">
      <c r="A115" t="s">
        <v>465</v>
      </c>
      <c r="B115" t="str">
        <f t="shared" si="35"/>
        <v>E3539 (GIF) Sta Eq, Colstrip 1-2-11</v>
      </c>
      <c r="C115" t="s">
        <v>9</v>
      </c>
      <c r="E115" s="11">
        <v>43799</v>
      </c>
      <c r="F115" s="23">
        <v>1231130.94</v>
      </c>
      <c r="G115" s="12">
        <v>2.0799999999999999E-2</v>
      </c>
      <c r="H115" s="24">
        <v>2133.96</v>
      </c>
      <c r="I115" s="23">
        <f t="shared" si="36"/>
        <v>0</v>
      </c>
      <c r="J115" s="12">
        <v>2.0799999999999999E-2</v>
      </c>
      <c r="K115" s="13">
        <f t="shared" si="37"/>
        <v>0</v>
      </c>
      <c r="L115" s="24">
        <f t="shared" si="23"/>
        <v>-2133.96</v>
      </c>
      <c r="M115" t="s">
        <v>10</v>
      </c>
      <c r="O115" s="3" t="str">
        <f t="shared" si="38"/>
        <v>E3539</v>
      </c>
      <c r="P115" s="4"/>
    </row>
    <row r="116" spans="1:16" outlineLevel="2" x14ac:dyDescent="0.25">
      <c r="A116" t="s">
        <v>465</v>
      </c>
      <c r="B116" t="str">
        <f t="shared" si="35"/>
        <v>E3539 (GIF) Sta Eq, Colstrip 1-2-12</v>
      </c>
      <c r="C116" t="s">
        <v>9</v>
      </c>
      <c r="E116" s="11">
        <v>43830</v>
      </c>
      <c r="F116" s="23">
        <v>1231130.94</v>
      </c>
      <c r="G116" s="12">
        <v>2.0799999999999999E-2</v>
      </c>
      <c r="H116" s="24">
        <v>-1221282.32</v>
      </c>
      <c r="I116" s="23">
        <f t="shared" si="36"/>
        <v>0</v>
      </c>
      <c r="J116" s="12">
        <v>2.0799999999999999E-2</v>
      </c>
      <c r="K116" s="13">
        <f t="shared" si="37"/>
        <v>0</v>
      </c>
      <c r="L116" s="24">
        <f t="shared" si="23"/>
        <v>1221282.32</v>
      </c>
      <c r="M116" t="s">
        <v>10</v>
      </c>
      <c r="O116" s="3" t="str">
        <f t="shared" si="38"/>
        <v>E3539</v>
      </c>
      <c r="P116" s="4"/>
    </row>
    <row r="117" spans="1:16" outlineLevel="2" x14ac:dyDescent="0.25">
      <c r="A117" t="s">
        <v>465</v>
      </c>
      <c r="B117" t="str">
        <f t="shared" si="35"/>
        <v>E3539 (GIF) Sta Eq, Colstrip 1-2-1</v>
      </c>
      <c r="C117" t="s">
        <v>9</v>
      </c>
      <c r="E117" s="11">
        <v>43861</v>
      </c>
      <c r="F117" s="23">
        <v>0</v>
      </c>
      <c r="G117" s="12">
        <v>2.0799999999999999E-2</v>
      </c>
      <c r="H117" s="24">
        <v>1231130.94</v>
      </c>
      <c r="I117" s="23">
        <f t="shared" si="36"/>
        <v>0</v>
      </c>
      <c r="J117" s="12">
        <v>2.0799999999999999E-2</v>
      </c>
      <c r="K117" s="13">
        <f t="shared" si="37"/>
        <v>0</v>
      </c>
      <c r="L117" s="24">
        <f t="shared" si="23"/>
        <v>-1231130.94</v>
      </c>
      <c r="M117" t="s">
        <v>10</v>
      </c>
      <c r="O117" s="3" t="str">
        <f t="shared" si="38"/>
        <v>E3539</v>
      </c>
      <c r="P117" s="4"/>
    </row>
    <row r="118" spans="1:16" outlineLevel="2" x14ac:dyDescent="0.25">
      <c r="A118" t="s">
        <v>465</v>
      </c>
      <c r="B118" t="str">
        <f t="shared" si="35"/>
        <v>E3539 (GIF) Sta Eq, Colstrip 1-2-2</v>
      </c>
      <c r="C118" t="s">
        <v>9</v>
      </c>
      <c r="E118" s="11">
        <v>43889</v>
      </c>
      <c r="F118" s="23">
        <v>0</v>
      </c>
      <c r="G118" s="12">
        <v>2.0799999999999999E-2</v>
      </c>
      <c r="H118" s="24">
        <v>0</v>
      </c>
      <c r="I118" s="23">
        <f t="shared" si="36"/>
        <v>0</v>
      </c>
      <c r="J118" s="12">
        <v>2.0799999999999999E-2</v>
      </c>
      <c r="K118" s="13">
        <f t="shared" si="37"/>
        <v>0</v>
      </c>
      <c r="L118" s="24">
        <f t="shared" si="23"/>
        <v>0</v>
      </c>
      <c r="M118" t="s">
        <v>10</v>
      </c>
      <c r="O118" s="3" t="str">
        <f t="shared" si="38"/>
        <v>E3539</v>
      </c>
      <c r="P118" s="4"/>
    </row>
    <row r="119" spans="1:16" outlineLevel="2" x14ac:dyDescent="0.25">
      <c r="A119" t="s">
        <v>465</v>
      </c>
      <c r="B119" t="str">
        <f t="shared" si="35"/>
        <v>E3539 (GIF) Sta Eq, Colstrip 1-2-3</v>
      </c>
      <c r="C119" t="s">
        <v>9</v>
      </c>
      <c r="E119" s="11">
        <v>43921</v>
      </c>
      <c r="F119" s="23">
        <v>0</v>
      </c>
      <c r="G119" s="12">
        <v>2.0799999999999999E-2</v>
      </c>
      <c r="H119" s="24">
        <v>0</v>
      </c>
      <c r="I119" s="23">
        <f t="shared" si="36"/>
        <v>0</v>
      </c>
      <c r="J119" s="12">
        <v>2.0799999999999999E-2</v>
      </c>
      <c r="K119" s="13">
        <f t="shared" si="37"/>
        <v>0</v>
      </c>
      <c r="L119" s="24">
        <f t="shared" si="23"/>
        <v>0</v>
      </c>
      <c r="M119" t="s">
        <v>10</v>
      </c>
      <c r="O119" s="3" t="str">
        <f t="shared" si="38"/>
        <v>E3539</v>
      </c>
      <c r="P119" s="4"/>
    </row>
    <row r="120" spans="1:16" outlineLevel="2" x14ac:dyDescent="0.25">
      <c r="A120" t="s">
        <v>465</v>
      </c>
      <c r="B120" t="str">
        <f t="shared" si="35"/>
        <v>E3539 (GIF) Sta Eq, Colstrip 1-2-4</v>
      </c>
      <c r="C120" t="s">
        <v>9</v>
      </c>
      <c r="E120" s="11">
        <v>43951</v>
      </c>
      <c r="F120" s="23">
        <v>0</v>
      </c>
      <c r="G120" s="12">
        <v>2.0799999999999999E-2</v>
      </c>
      <c r="H120" s="24">
        <v>0</v>
      </c>
      <c r="I120" s="23">
        <f t="shared" si="36"/>
        <v>0</v>
      </c>
      <c r="J120" s="12">
        <v>2.0799999999999999E-2</v>
      </c>
      <c r="K120" s="13">
        <f t="shared" si="37"/>
        <v>0</v>
      </c>
      <c r="L120" s="24">
        <f t="shared" si="23"/>
        <v>0</v>
      </c>
      <c r="M120" t="s">
        <v>10</v>
      </c>
      <c r="O120" s="3" t="str">
        <f t="shared" si="38"/>
        <v>E3539</v>
      </c>
      <c r="P120" s="4"/>
    </row>
    <row r="121" spans="1:16" outlineLevel="2" x14ac:dyDescent="0.25">
      <c r="A121" t="s">
        <v>465</v>
      </c>
      <c r="B121" t="str">
        <f t="shared" si="35"/>
        <v>E3539 (GIF) Sta Eq, Colstrip 1-2-5</v>
      </c>
      <c r="C121" t="s">
        <v>9</v>
      </c>
      <c r="E121" s="11">
        <v>43982</v>
      </c>
      <c r="F121" s="23">
        <v>0</v>
      </c>
      <c r="G121" s="12">
        <v>2.0799999999999999E-2</v>
      </c>
      <c r="H121" s="24">
        <v>0</v>
      </c>
      <c r="I121" s="23">
        <f t="shared" si="36"/>
        <v>0</v>
      </c>
      <c r="J121" s="12">
        <v>2.0799999999999999E-2</v>
      </c>
      <c r="K121" s="13">
        <f t="shared" si="37"/>
        <v>0</v>
      </c>
      <c r="L121" s="24">
        <f t="shared" si="23"/>
        <v>0</v>
      </c>
      <c r="M121" t="s">
        <v>10</v>
      </c>
      <c r="O121" s="3" t="str">
        <f t="shared" si="38"/>
        <v>E3539</v>
      </c>
      <c r="P121" s="4"/>
    </row>
    <row r="122" spans="1:16" outlineLevel="2" x14ac:dyDescent="0.25">
      <c r="A122" t="s">
        <v>465</v>
      </c>
      <c r="B122" t="str">
        <f t="shared" si="35"/>
        <v>E3539 (GIF) Sta Eq, Colstrip 1-2-6</v>
      </c>
      <c r="C122" t="s">
        <v>9</v>
      </c>
      <c r="E122" s="11">
        <v>44012</v>
      </c>
      <c r="F122" s="23">
        <v>0</v>
      </c>
      <c r="G122" s="12">
        <v>2.0799999999999999E-2</v>
      </c>
      <c r="H122" s="24">
        <v>0</v>
      </c>
      <c r="I122" s="23">
        <f t="shared" si="36"/>
        <v>0</v>
      </c>
      <c r="J122" s="12">
        <v>2.0799999999999999E-2</v>
      </c>
      <c r="K122" s="13">
        <f t="shared" si="37"/>
        <v>0</v>
      </c>
      <c r="L122" s="24">
        <f t="shared" si="23"/>
        <v>0</v>
      </c>
      <c r="M122" t="s">
        <v>10</v>
      </c>
      <c r="O122" s="3" t="str">
        <f t="shared" si="38"/>
        <v>E3539</v>
      </c>
      <c r="P122" s="4"/>
    </row>
    <row r="123" spans="1:16" ht="15.75" outlineLevel="1" thickBot="1" x14ac:dyDescent="0.3">
      <c r="A123" s="5" t="s">
        <v>466</v>
      </c>
      <c r="C123" s="14" t="s">
        <v>453</v>
      </c>
      <c r="E123" s="7" t="s">
        <v>5</v>
      </c>
      <c r="F123" s="8"/>
      <c r="G123" s="9"/>
      <c r="H123" s="25">
        <f>SUBTOTAL(9,H111:H122)</f>
        <v>20518.419999999925</v>
      </c>
      <c r="I123" s="8"/>
      <c r="J123" s="9"/>
      <c r="K123" s="25">
        <f>SUBTOTAL(9,K111:K122)</f>
        <v>0</v>
      </c>
      <c r="L123" s="25">
        <f>SUBTOTAL(9,L111:L122)</f>
        <v>-20518.419999999925</v>
      </c>
      <c r="O123" s="3" t="str">
        <f>LEFT(A123,5)</f>
        <v>E3539</v>
      </c>
      <c r="P123" s="4">
        <f>-L123</f>
        <v>20518.419999999925</v>
      </c>
    </row>
    <row r="124" spans="1:16" ht="15.75" outlineLevel="2" thickTop="1" x14ac:dyDescent="0.25">
      <c r="A124" s="273" t="s">
        <v>756</v>
      </c>
      <c r="B124" t="str">
        <f t="shared" ref="B124:B135" si="39">CONCATENATE(A124,"-",MONTH(E124))</f>
        <v>E3539 (GIF) Sta Eq, Colstrip 3-4 -7</v>
      </c>
      <c r="C124" t="s">
        <v>9</v>
      </c>
      <c r="E124" s="11">
        <v>43676</v>
      </c>
      <c r="F124" s="23">
        <v>3515293.93</v>
      </c>
      <c r="G124" s="12">
        <v>2.0799999999999999E-2</v>
      </c>
      <c r="H124" s="13">
        <v>6093.17</v>
      </c>
      <c r="I124" s="23">
        <f t="shared" ref="I124:I135" si="40">VLOOKUP(CONCATENATE(A124,"-6"),$B$8:$F$409,5,FALSE)</f>
        <v>3515293.93</v>
      </c>
      <c r="J124" s="12">
        <v>2.0799999999999999E-2</v>
      </c>
      <c r="K124" s="13">
        <f>I124*J124/12</f>
        <v>6093.1761453333338</v>
      </c>
      <c r="L124" s="24">
        <f t="shared" si="23"/>
        <v>0.01</v>
      </c>
      <c r="M124" t="s">
        <v>10</v>
      </c>
      <c r="O124" s="3" t="str">
        <f t="shared" si="38"/>
        <v>E3539</v>
      </c>
      <c r="P124" s="4"/>
    </row>
    <row r="125" spans="1:16" outlineLevel="2" x14ac:dyDescent="0.25">
      <c r="A125" s="273" t="s">
        <v>756</v>
      </c>
      <c r="B125" t="str">
        <f t="shared" si="39"/>
        <v>E3539 (GIF) Sta Eq, Colstrip 3-4 -8</v>
      </c>
      <c r="C125" t="s">
        <v>9</v>
      </c>
      <c r="E125" s="11">
        <v>43708</v>
      </c>
      <c r="F125" s="23">
        <v>3515293.93</v>
      </c>
      <c r="G125" s="12">
        <v>2.0799999999999999E-2</v>
      </c>
      <c r="H125" s="24">
        <v>6093.17</v>
      </c>
      <c r="I125" s="23">
        <f t="shared" si="40"/>
        <v>3515293.93</v>
      </c>
      <c r="J125" s="12">
        <v>2.0799999999999999E-2</v>
      </c>
      <c r="K125" s="13">
        <f t="shared" ref="K125:K135" si="41">I125*J125/12</f>
        <v>6093.1761453333338</v>
      </c>
      <c r="L125" s="24">
        <f t="shared" si="23"/>
        <v>0.01</v>
      </c>
      <c r="M125" t="s">
        <v>10</v>
      </c>
      <c r="O125" s="3" t="str">
        <f t="shared" si="38"/>
        <v>E3539</v>
      </c>
      <c r="P125" s="4"/>
    </row>
    <row r="126" spans="1:16" outlineLevel="2" x14ac:dyDescent="0.25">
      <c r="A126" s="273" t="s">
        <v>756</v>
      </c>
      <c r="B126" t="str">
        <f t="shared" si="39"/>
        <v>E3539 (GIF) Sta Eq, Colstrip 3-4 -9</v>
      </c>
      <c r="C126" t="s">
        <v>9</v>
      </c>
      <c r="E126" s="11">
        <v>43738</v>
      </c>
      <c r="F126" s="23">
        <v>3515293.93</v>
      </c>
      <c r="G126" s="12">
        <v>2.0799999999999999E-2</v>
      </c>
      <c r="H126" s="24">
        <v>6093.17</v>
      </c>
      <c r="I126" s="23">
        <f t="shared" si="40"/>
        <v>3515293.93</v>
      </c>
      <c r="J126" s="12">
        <v>2.0799999999999999E-2</v>
      </c>
      <c r="K126" s="13">
        <f t="shared" si="41"/>
        <v>6093.1761453333338</v>
      </c>
      <c r="L126" s="24">
        <f t="shared" si="23"/>
        <v>0.01</v>
      </c>
      <c r="M126" t="s">
        <v>10</v>
      </c>
      <c r="O126" s="3" t="str">
        <f t="shared" si="38"/>
        <v>E3539</v>
      </c>
      <c r="P126" s="4"/>
    </row>
    <row r="127" spans="1:16" outlineLevel="2" x14ac:dyDescent="0.25">
      <c r="A127" s="273" t="s">
        <v>756</v>
      </c>
      <c r="B127" t="str">
        <f t="shared" si="39"/>
        <v>E3539 (GIF) Sta Eq, Colstrip 3-4 -10</v>
      </c>
      <c r="C127" t="s">
        <v>9</v>
      </c>
      <c r="E127" s="11">
        <v>43769</v>
      </c>
      <c r="F127" s="23">
        <v>3515293.93</v>
      </c>
      <c r="G127" s="12">
        <v>2.0799999999999999E-2</v>
      </c>
      <c r="H127" s="24">
        <v>6093.17</v>
      </c>
      <c r="I127" s="23">
        <f t="shared" si="40"/>
        <v>3515293.93</v>
      </c>
      <c r="J127" s="12">
        <v>2.0799999999999999E-2</v>
      </c>
      <c r="K127" s="13">
        <f t="shared" si="41"/>
        <v>6093.1761453333338</v>
      </c>
      <c r="L127" s="24">
        <f t="shared" si="23"/>
        <v>0.01</v>
      </c>
      <c r="M127" t="s">
        <v>10</v>
      </c>
      <c r="O127" s="3" t="str">
        <f t="shared" si="38"/>
        <v>E3539</v>
      </c>
      <c r="P127" s="4"/>
    </row>
    <row r="128" spans="1:16" outlineLevel="2" x14ac:dyDescent="0.25">
      <c r="A128" s="273" t="s">
        <v>756</v>
      </c>
      <c r="B128" t="str">
        <f t="shared" si="39"/>
        <v>E3539 (GIF) Sta Eq, Colstrip 3-4 -11</v>
      </c>
      <c r="C128" t="s">
        <v>9</v>
      </c>
      <c r="E128" s="11">
        <v>43799</v>
      </c>
      <c r="F128" s="23">
        <v>3515293.93</v>
      </c>
      <c r="G128" s="12">
        <v>2.0799999999999999E-2</v>
      </c>
      <c r="H128" s="24">
        <v>6093.17</v>
      </c>
      <c r="I128" s="23">
        <f t="shared" si="40"/>
        <v>3515293.93</v>
      </c>
      <c r="J128" s="12">
        <v>2.0799999999999999E-2</v>
      </c>
      <c r="K128" s="13">
        <f t="shared" si="41"/>
        <v>6093.1761453333338</v>
      </c>
      <c r="L128" s="24">
        <f t="shared" si="23"/>
        <v>0.01</v>
      </c>
      <c r="M128" t="s">
        <v>10</v>
      </c>
      <c r="O128" s="3" t="str">
        <f t="shared" si="38"/>
        <v>E3539</v>
      </c>
      <c r="P128" s="4"/>
    </row>
    <row r="129" spans="1:16" outlineLevel="2" x14ac:dyDescent="0.25">
      <c r="A129" s="273" t="s">
        <v>756</v>
      </c>
      <c r="B129" t="str">
        <f t="shared" si="39"/>
        <v>E3539 (GIF) Sta Eq, Colstrip 3-4 -12</v>
      </c>
      <c r="C129" t="s">
        <v>9</v>
      </c>
      <c r="E129" s="11">
        <v>43830</v>
      </c>
      <c r="F129" s="23">
        <v>3515293.93</v>
      </c>
      <c r="G129" s="12">
        <v>2.0799999999999999E-2</v>
      </c>
      <c r="H129" s="24">
        <v>6093.17</v>
      </c>
      <c r="I129" s="23">
        <f t="shared" si="40"/>
        <v>3515293.93</v>
      </c>
      <c r="J129" s="12">
        <v>2.0799999999999999E-2</v>
      </c>
      <c r="K129" s="13">
        <f t="shared" si="41"/>
        <v>6093.1761453333338</v>
      </c>
      <c r="L129" s="24">
        <f t="shared" si="23"/>
        <v>0.01</v>
      </c>
      <c r="M129" t="s">
        <v>10</v>
      </c>
      <c r="O129" s="3" t="str">
        <f t="shared" si="38"/>
        <v>E3539</v>
      </c>
      <c r="P129" s="4"/>
    </row>
    <row r="130" spans="1:16" outlineLevel="2" x14ac:dyDescent="0.25">
      <c r="A130" s="273" t="s">
        <v>756</v>
      </c>
      <c r="B130" t="str">
        <f t="shared" si="39"/>
        <v>E3539 (GIF) Sta Eq, Colstrip 3-4 -1</v>
      </c>
      <c r="C130" t="s">
        <v>9</v>
      </c>
      <c r="E130" s="11">
        <v>43861</v>
      </c>
      <c r="F130" s="23">
        <v>3515293.93</v>
      </c>
      <c r="G130" s="12">
        <v>2.0799999999999999E-2</v>
      </c>
      <c r="H130" s="24">
        <v>6093.17</v>
      </c>
      <c r="I130" s="23">
        <f t="shared" si="40"/>
        <v>3515293.93</v>
      </c>
      <c r="J130" s="12">
        <v>2.0799999999999999E-2</v>
      </c>
      <c r="K130" s="13">
        <f t="shared" si="41"/>
        <v>6093.1761453333338</v>
      </c>
      <c r="L130" s="24">
        <f t="shared" si="23"/>
        <v>0.01</v>
      </c>
      <c r="M130" t="s">
        <v>10</v>
      </c>
      <c r="O130" s="3" t="str">
        <f t="shared" si="38"/>
        <v>E3539</v>
      </c>
      <c r="P130" s="4"/>
    </row>
    <row r="131" spans="1:16" outlineLevel="2" x14ac:dyDescent="0.25">
      <c r="A131" s="273" t="s">
        <v>756</v>
      </c>
      <c r="B131" t="str">
        <f t="shared" si="39"/>
        <v>E3539 (GIF) Sta Eq, Colstrip 3-4 -2</v>
      </c>
      <c r="C131" t="s">
        <v>9</v>
      </c>
      <c r="E131" s="11">
        <v>43889</v>
      </c>
      <c r="F131" s="23">
        <v>3515293.93</v>
      </c>
      <c r="G131" s="12">
        <v>2.0799999999999999E-2</v>
      </c>
      <c r="H131" s="24">
        <v>6093.17</v>
      </c>
      <c r="I131" s="23">
        <f t="shared" si="40"/>
        <v>3515293.93</v>
      </c>
      <c r="J131" s="12">
        <v>2.0799999999999999E-2</v>
      </c>
      <c r="K131" s="13">
        <f t="shared" si="41"/>
        <v>6093.1761453333338</v>
      </c>
      <c r="L131" s="24">
        <f t="shared" si="23"/>
        <v>0.01</v>
      </c>
      <c r="M131" t="s">
        <v>10</v>
      </c>
      <c r="O131" s="3" t="str">
        <f t="shared" si="38"/>
        <v>E3539</v>
      </c>
      <c r="P131" s="4"/>
    </row>
    <row r="132" spans="1:16" outlineLevel="2" x14ac:dyDescent="0.25">
      <c r="A132" s="273" t="s">
        <v>756</v>
      </c>
      <c r="B132" t="str">
        <f t="shared" si="39"/>
        <v>E3539 (GIF) Sta Eq, Colstrip 3-4 -3</v>
      </c>
      <c r="C132" t="s">
        <v>9</v>
      </c>
      <c r="E132" s="11">
        <v>43921</v>
      </c>
      <c r="F132" s="23">
        <v>3515293.93</v>
      </c>
      <c r="G132" s="12">
        <v>2.0799999999999999E-2</v>
      </c>
      <c r="H132" s="24">
        <v>6093.17</v>
      </c>
      <c r="I132" s="23">
        <f t="shared" si="40"/>
        <v>3515293.93</v>
      </c>
      <c r="J132" s="12">
        <v>2.0799999999999999E-2</v>
      </c>
      <c r="K132" s="13">
        <f t="shared" si="41"/>
        <v>6093.1761453333338</v>
      </c>
      <c r="L132" s="24">
        <f t="shared" si="23"/>
        <v>0.01</v>
      </c>
      <c r="M132" t="s">
        <v>10</v>
      </c>
      <c r="O132" s="3" t="str">
        <f t="shared" si="38"/>
        <v>E3539</v>
      </c>
      <c r="P132" s="4"/>
    </row>
    <row r="133" spans="1:16" outlineLevel="2" x14ac:dyDescent="0.25">
      <c r="A133" s="273" t="s">
        <v>756</v>
      </c>
      <c r="B133" t="str">
        <f t="shared" si="39"/>
        <v>E3539 (GIF) Sta Eq, Colstrip 3-4 -4</v>
      </c>
      <c r="C133" t="s">
        <v>9</v>
      </c>
      <c r="E133" s="11">
        <v>43951</v>
      </c>
      <c r="F133" s="23">
        <v>3515293.93</v>
      </c>
      <c r="G133" s="12">
        <v>2.0799999999999999E-2</v>
      </c>
      <c r="H133" s="24">
        <v>6093.17</v>
      </c>
      <c r="I133" s="23">
        <f t="shared" si="40"/>
        <v>3515293.93</v>
      </c>
      <c r="J133" s="12">
        <v>2.0799999999999999E-2</v>
      </c>
      <c r="K133" s="13">
        <f t="shared" si="41"/>
        <v>6093.1761453333338</v>
      </c>
      <c r="L133" s="24">
        <f t="shared" si="23"/>
        <v>0.01</v>
      </c>
      <c r="M133" t="s">
        <v>10</v>
      </c>
      <c r="O133" s="3" t="str">
        <f t="shared" si="38"/>
        <v>E3539</v>
      </c>
      <c r="P133" s="4"/>
    </row>
    <row r="134" spans="1:16" outlineLevel="2" x14ac:dyDescent="0.25">
      <c r="A134" s="273" t="s">
        <v>756</v>
      </c>
      <c r="B134" t="str">
        <f t="shared" si="39"/>
        <v>E3539 (GIF) Sta Eq, Colstrip 3-4 -5</v>
      </c>
      <c r="C134" t="s">
        <v>9</v>
      </c>
      <c r="E134" s="11">
        <v>43982</v>
      </c>
      <c r="F134" s="23">
        <v>3515293.93</v>
      </c>
      <c r="G134" s="12">
        <v>2.0799999999999999E-2</v>
      </c>
      <c r="H134" s="24">
        <v>6093.17</v>
      </c>
      <c r="I134" s="23">
        <f t="shared" si="40"/>
        <v>3515293.93</v>
      </c>
      <c r="J134" s="12">
        <v>2.0799999999999999E-2</v>
      </c>
      <c r="K134" s="13">
        <f t="shared" si="41"/>
        <v>6093.1761453333338</v>
      </c>
      <c r="L134" s="24">
        <f t="shared" si="23"/>
        <v>0.01</v>
      </c>
      <c r="M134" t="s">
        <v>10</v>
      </c>
      <c r="O134" s="3" t="str">
        <f t="shared" si="38"/>
        <v>E3539</v>
      </c>
      <c r="P134" s="4"/>
    </row>
    <row r="135" spans="1:16" outlineLevel="2" x14ac:dyDescent="0.25">
      <c r="A135" s="273" t="s">
        <v>756</v>
      </c>
      <c r="B135" t="str">
        <f t="shared" si="39"/>
        <v>E3539 (GIF) Sta Eq, Colstrip 3-4 -6</v>
      </c>
      <c r="C135" t="s">
        <v>9</v>
      </c>
      <c r="E135" s="11">
        <v>44012</v>
      </c>
      <c r="F135" s="23">
        <v>3515293.93</v>
      </c>
      <c r="G135" s="12">
        <v>2.0799999999999999E-2</v>
      </c>
      <c r="H135" s="24">
        <v>6093.17</v>
      </c>
      <c r="I135" s="23">
        <f t="shared" si="40"/>
        <v>3515293.93</v>
      </c>
      <c r="J135" s="12">
        <v>2.0799999999999999E-2</v>
      </c>
      <c r="K135" s="13">
        <f t="shared" si="41"/>
        <v>6093.1761453333338</v>
      </c>
      <c r="L135" s="24">
        <f t="shared" si="23"/>
        <v>0.01</v>
      </c>
      <c r="M135" t="s">
        <v>10</v>
      </c>
      <c r="O135" s="3" t="str">
        <f t="shared" si="38"/>
        <v>E3539</v>
      </c>
      <c r="P135" s="4"/>
    </row>
    <row r="136" spans="1:16" ht="15.75" outlineLevel="1" thickBot="1" x14ac:dyDescent="0.3">
      <c r="A136" s="5" t="s">
        <v>467</v>
      </c>
      <c r="C136" s="14" t="s">
        <v>453</v>
      </c>
      <c r="E136" s="7" t="s">
        <v>5</v>
      </c>
      <c r="F136" s="8"/>
      <c r="G136" s="9"/>
      <c r="H136" s="25">
        <f>SUBTOTAL(9,H124:H135)</f>
        <v>73118.039999999994</v>
      </c>
      <c r="I136" s="8"/>
      <c r="J136" s="9"/>
      <c r="K136" s="25">
        <f>SUBTOTAL(9,K124:K135)</f>
        <v>73118.113743999987</v>
      </c>
      <c r="L136" s="25">
        <f>SUBTOTAL(9,L124:L135)</f>
        <v>0.11999999999999998</v>
      </c>
      <c r="O136" s="3" t="str">
        <f>LEFT(A136,5)</f>
        <v>E3539</v>
      </c>
      <c r="P136" s="4">
        <f>-L136</f>
        <v>-0.11999999999999998</v>
      </c>
    </row>
    <row r="137" spans="1:16" ht="15.75" outlineLevel="2" thickTop="1" x14ac:dyDescent="0.25">
      <c r="A137" t="s">
        <v>468</v>
      </c>
      <c r="B137" t="str">
        <f t="shared" ref="B137:B148" si="42">CONCATENATE(A137,"-",MONTH(E137))</f>
        <v>E354 TSM Twr/Fixt, 3rd AC Line-7</v>
      </c>
      <c r="C137" t="s">
        <v>9</v>
      </c>
      <c r="E137" s="11">
        <v>43676</v>
      </c>
      <c r="F137" s="23">
        <v>22781416.949999999</v>
      </c>
      <c r="G137" s="12">
        <v>1.2500000000000001E-2</v>
      </c>
      <c r="H137" s="13">
        <v>23730.639999999999</v>
      </c>
      <c r="I137" s="23">
        <f t="shared" ref="I137:I148" si="43">VLOOKUP(CONCATENATE(A137,"-6"),$B$8:$F$409,5,FALSE)</f>
        <v>22781416.949999999</v>
      </c>
      <c r="J137" s="12">
        <v>1.2500000000000001E-2</v>
      </c>
      <c r="K137" s="13">
        <f>I137*J137/12</f>
        <v>23730.642656249998</v>
      </c>
      <c r="L137" s="24">
        <f t="shared" si="23"/>
        <v>0</v>
      </c>
      <c r="M137" t="s">
        <v>10</v>
      </c>
      <c r="O137" s="3" t="str">
        <f t="shared" ref="O137:O148" si="44">LEFT(A137,4)</f>
        <v>E354</v>
      </c>
      <c r="P137" s="4"/>
    </row>
    <row r="138" spans="1:16" outlineLevel="2" x14ac:dyDescent="0.25">
      <c r="A138" t="s">
        <v>468</v>
      </c>
      <c r="B138" t="str">
        <f t="shared" si="42"/>
        <v>E354 TSM Twr/Fixt, 3rd AC Line-8</v>
      </c>
      <c r="C138" t="s">
        <v>9</v>
      </c>
      <c r="E138" s="11">
        <v>43708</v>
      </c>
      <c r="F138" s="23">
        <v>22781416.949999999</v>
      </c>
      <c r="G138" s="12">
        <v>1.2500000000000001E-2</v>
      </c>
      <c r="H138" s="24">
        <v>23730.639999999999</v>
      </c>
      <c r="I138" s="23">
        <f t="shared" si="43"/>
        <v>22781416.949999999</v>
      </c>
      <c r="J138" s="12">
        <v>1.2500000000000001E-2</v>
      </c>
      <c r="K138" s="13">
        <f t="shared" ref="K138:K148" si="45">I138*J138/12</f>
        <v>23730.642656249998</v>
      </c>
      <c r="L138" s="24">
        <f t="shared" si="23"/>
        <v>0</v>
      </c>
      <c r="M138" t="s">
        <v>10</v>
      </c>
      <c r="O138" s="3" t="str">
        <f t="shared" si="44"/>
        <v>E354</v>
      </c>
      <c r="P138" s="4"/>
    </row>
    <row r="139" spans="1:16" outlineLevel="2" x14ac:dyDescent="0.25">
      <c r="A139" t="s">
        <v>468</v>
      </c>
      <c r="B139" t="str">
        <f t="shared" si="42"/>
        <v>E354 TSM Twr/Fixt, 3rd AC Line-9</v>
      </c>
      <c r="C139" t="s">
        <v>9</v>
      </c>
      <c r="E139" s="11">
        <v>43738</v>
      </c>
      <c r="F139" s="23">
        <v>22781416.949999999</v>
      </c>
      <c r="G139" s="12">
        <v>1.2500000000000001E-2</v>
      </c>
      <c r="H139" s="24">
        <v>23730.639999999999</v>
      </c>
      <c r="I139" s="23">
        <f t="shared" si="43"/>
        <v>22781416.949999999</v>
      </c>
      <c r="J139" s="12">
        <v>1.2500000000000001E-2</v>
      </c>
      <c r="K139" s="13">
        <f t="shared" si="45"/>
        <v>23730.642656249998</v>
      </c>
      <c r="L139" s="24">
        <f t="shared" si="23"/>
        <v>0</v>
      </c>
      <c r="M139" t="s">
        <v>10</v>
      </c>
      <c r="O139" s="3" t="str">
        <f t="shared" si="44"/>
        <v>E354</v>
      </c>
      <c r="P139" s="4"/>
    </row>
    <row r="140" spans="1:16" outlineLevel="2" x14ac:dyDescent="0.25">
      <c r="A140" t="s">
        <v>468</v>
      </c>
      <c r="B140" t="str">
        <f t="shared" si="42"/>
        <v>E354 TSM Twr/Fixt, 3rd AC Line-10</v>
      </c>
      <c r="C140" t="s">
        <v>9</v>
      </c>
      <c r="E140" s="11">
        <v>43769</v>
      </c>
      <c r="F140" s="23">
        <v>22781416.949999999</v>
      </c>
      <c r="G140" s="12">
        <v>1.2500000000000001E-2</v>
      </c>
      <c r="H140" s="24">
        <v>23730.639999999999</v>
      </c>
      <c r="I140" s="23">
        <f t="shared" si="43"/>
        <v>22781416.949999999</v>
      </c>
      <c r="J140" s="12">
        <v>1.2500000000000001E-2</v>
      </c>
      <c r="K140" s="13">
        <f t="shared" si="45"/>
        <v>23730.642656249998</v>
      </c>
      <c r="L140" s="24">
        <f t="shared" si="23"/>
        <v>0</v>
      </c>
      <c r="M140" t="s">
        <v>10</v>
      </c>
      <c r="O140" s="3" t="str">
        <f t="shared" si="44"/>
        <v>E354</v>
      </c>
      <c r="P140" s="4"/>
    </row>
    <row r="141" spans="1:16" outlineLevel="2" x14ac:dyDescent="0.25">
      <c r="A141" t="s">
        <v>468</v>
      </c>
      <c r="B141" t="str">
        <f t="shared" si="42"/>
        <v>E354 TSM Twr/Fixt, 3rd AC Line-11</v>
      </c>
      <c r="C141" t="s">
        <v>9</v>
      </c>
      <c r="E141" s="11">
        <v>43799</v>
      </c>
      <c r="F141" s="23">
        <v>22781416.949999999</v>
      </c>
      <c r="G141" s="12">
        <v>1.2500000000000001E-2</v>
      </c>
      <c r="H141" s="24">
        <v>23730.639999999999</v>
      </c>
      <c r="I141" s="23">
        <f t="shared" si="43"/>
        <v>22781416.949999999</v>
      </c>
      <c r="J141" s="12">
        <v>1.2500000000000001E-2</v>
      </c>
      <c r="K141" s="13">
        <f t="shared" si="45"/>
        <v>23730.642656249998</v>
      </c>
      <c r="L141" s="24">
        <f t="shared" si="23"/>
        <v>0</v>
      </c>
      <c r="M141" t="s">
        <v>10</v>
      </c>
      <c r="O141" s="3" t="str">
        <f t="shared" si="44"/>
        <v>E354</v>
      </c>
      <c r="P141" s="4"/>
    </row>
    <row r="142" spans="1:16" outlineLevel="2" x14ac:dyDescent="0.25">
      <c r="A142" t="s">
        <v>468</v>
      </c>
      <c r="B142" t="str">
        <f t="shared" si="42"/>
        <v>E354 TSM Twr/Fixt, 3rd AC Line-12</v>
      </c>
      <c r="C142" t="s">
        <v>9</v>
      </c>
      <c r="E142" s="11">
        <v>43830</v>
      </c>
      <c r="F142" s="23">
        <v>22781416.949999999</v>
      </c>
      <c r="G142" s="12">
        <v>1.2500000000000001E-2</v>
      </c>
      <c r="H142" s="24">
        <v>23730.639999999999</v>
      </c>
      <c r="I142" s="23">
        <f t="shared" si="43"/>
        <v>22781416.949999999</v>
      </c>
      <c r="J142" s="12">
        <v>1.2500000000000001E-2</v>
      </c>
      <c r="K142" s="13">
        <f t="shared" si="45"/>
        <v>23730.642656249998</v>
      </c>
      <c r="L142" s="24">
        <f t="shared" si="23"/>
        <v>0</v>
      </c>
      <c r="M142" t="s">
        <v>10</v>
      </c>
      <c r="O142" s="3" t="str">
        <f t="shared" si="44"/>
        <v>E354</v>
      </c>
      <c r="P142" s="4"/>
    </row>
    <row r="143" spans="1:16" outlineLevel="2" x14ac:dyDescent="0.25">
      <c r="A143" t="s">
        <v>468</v>
      </c>
      <c r="B143" t="str">
        <f t="shared" si="42"/>
        <v>E354 TSM Twr/Fixt, 3rd AC Line-1</v>
      </c>
      <c r="C143" t="s">
        <v>9</v>
      </c>
      <c r="E143" s="11">
        <v>43861</v>
      </c>
      <c r="F143" s="23">
        <v>22781416.949999999</v>
      </c>
      <c r="G143" s="12">
        <v>1.2500000000000001E-2</v>
      </c>
      <c r="H143" s="24">
        <v>23730.639999999999</v>
      </c>
      <c r="I143" s="23">
        <f t="shared" si="43"/>
        <v>22781416.949999999</v>
      </c>
      <c r="J143" s="12">
        <v>1.2500000000000001E-2</v>
      </c>
      <c r="K143" s="13">
        <f t="shared" si="45"/>
        <v>23730.642656249998</v>
      </c>
      <c r="L143" s="24">
        <f t="shared" si="23"/>
        <v>0</v>
      </c>
      <c r="M143" t="s">
        <v>10</v>
      </c>
      <c r="O143" s="3" t="str">
        <f t="shared" si="44"/>
        <v>E354</v>
      </c>
      <c r="P143" s="4"/>
    </row>
    <row r="144" spans="1:16" outlineLevel="2" x14ac:dyDescent="0.25">
      <c r="A144" t="s">
        <v>468</v>
      </c>
      <c r="B144" t="str">
        <f t="shared" si="42"/>
        <v>E354 TSM Twr/Fixt, 3rd AC Line-2</v>
      </c>
      <c r="C144" t="s">
        <v>9</v>
      </c>
      <c r="E144" s="11">
        <v>43889</v>
      </c>
      <c r="F144" s="23">
        <v>22781416.949999999</v>
      </c>
      <c r="G144" s="12">
        <v>1.2500000000000001E-2</v>
      </c>
      <c r="H144" s="24">
        <v>23730.639999999999</v>
      </c>
      <c r="I144" s="23">
        <f t="shared" si="43"/>
        <v>22781416.949999999</v>
      </c>
      <c r="J144" s="12">
        <v>1.2500000000000001E-2</v>
      </c>
      <c r="K144" s="13">
        <f t="shared" si="45"/>
        <v>23730.642656249998</v>
      </c>
      <c r="L144" s="24">
        <f t="shared" si="23"/>
        <v>0</v>
      </c>
      <c r="M144" t="s">
        <v>10</v>
      </c>
      <c r="O144" s="3" t="str">
        <f t="shared" si="44"/>
        <v>E354</v>
      </c>
      <c r="P144" s="4"/>
    </row>
    <row r="145" spans="1:16" outlineLevel="2" x14ac:dyDescent="0.25">
      <c r="A145" t="s">
        <v>468</v>
      </c>
      <c r="B145" t="str">
        <f t="shared" si="42"/>
        <v>E354 TSM Twr/Fixt, 3rd AC Line-3</v>
      </c>
      <c r="C145" t="s">
        <v>9</v>
      </c>
      <c r="E145" s="11">
        <v>43921</v>
      </c>
      <c r="F145" s="23">
        <v>22781416.949999999</v>
      </c>
      <c r="G145" s="12">
        <v>1.2500000000000001E-2</v>
      </c>
      <c r="H145" s="24">
        <v>23730.639999999999</v>
      </c>
      <c r="I145" s="23">
        <f t="shared" si="43"/>
        <v>22781416.949999999</v>
      </c>
      <c r="J145" s="12">
        <v>1.2500000000000001E-2</v>
      </c>
      <c r="K145" s="13">
        <f t="shared" si="45"/>
        <v>23730.642656249998</v>
      </c>
      <c r="L145" s="24">
        <f t="shared" si="23"/>
        <v>0</v>
      </c>
      <c r="M145" t="s">
        <v>10</v>
      </c>
      <c r="O145" s="3" t="str">
        <f t="shared" si="44"/>
        <v>E354</v>
      </c>
      <c r="P145" s="4"/>
    </row>
    <row r="146" spans="1:16" outlineLevel="2" x14ac:dyDescent="0.25">
      <c r="A146" t="s">
        <v>468</v>
      </c>
      <c r="B146" t="str">
        <f t="shared" si="42"/>
        <v>E354 TSM Twr/Fixt, 3rd AC Line-4</v>
      </c>
      <c r="C146" t="s">
        <v>9</v>
      </c>
      <c r="E146" s="11">
        <v>43951</v>
      </c>
      <c r="F146" s="23">
        <v>22781416.949999999</v>
      </c>
      <c r="G146" s="12">
        <v>1.2500000000000001E-2</v>
      </c>
      <c r="H146" s="24">
        <v>23730.639999999999</v>
      </c>
      <c r="I146" s="23">
        <f t="shared" si="43"/>
        <v>22781416.949999999</v>
      </c>
      <c r="J146" s="12">
        <v>1.2500000000000001E-2</v>
      </c>
      <c r="K146" s="13">
        <f t="shared" si="45"/>
        <v>23730.642656249998</v>
      </c>
      <c r="L146" s="24">
        <f t="shared" si="23"/>
        <v>0</v>
      </c>
      <c r="M146" t="s">
        <v>10</v>
      </c>
      <c r="O146" s="3" t="str">
        <f t="shared" si="44"/>
        <v>E354</v>
      </c>
      <c r="P146" s="4"/>
    </row>
    <row r="147" spans="1:16" outlineLevel="2" x14ac:dyDescent="0.25">
      <c r="A147" t="s">
        <v>468</v>
      </c>
      <c r="B147" t="str">
        <f t="shared" si="42"/>
        <v>E354 TSM Twr/Fixt, 3rd AC Line-5</v>
      </c>
      <c r="C147" t="s">
        <v>9</v>
      </c>
      <c r="E147" s="11">
        <v>43982</v>
      </c>
      <c r="F147" s="23">
        <v>22781416.949999999</v>
      </c>
      <c r="G147" s="12">
        <v>1.2500000000000001E-2</v>
      </c>
      <c r="H147" s="24">
        <v>23730.639999999999</v>
      </c>
      <c r="I147" s="23">
        <f t="shared" si="43"/>
        <v>22781416.949999999</v>
      </c>
      <c r="J147" s="12">
        <v>1.2500000000000001E-2</v>
      </c>
      <c r="K147" s="13">
        <f t="shared" si="45"/>
        <v>23730.642656249998</v>
      </c>
      <c r="L147" s="24">
        <f t="shared" si="23"/>
        <v>0</v>
      </c>
      <c r="M147" t="s">
        <v>10</v>
      </c>
      <c r="O147" s="3" t="str">
        <f t="shared" si="44"/>
        <v>E354</v>
      </c>
      <c r="P147" s="4"/>
    </row>
    <row r="148" spans="1:16" outlineLevel="2" x14ac:dyDescent="0.25">
      <c r="A148" t="s">
        <v>468</v>
      </c>
      <c r="B148" t="str">
        <f t="shared" si="42"/>
        <v>E354 TSM Twr/Fixt, 3rd AC Line-6</v>
      </c>
      <c r="C148" t="s">
        <v>9</v>
      </c>
      <c r="E148" s="11">
        <v>44012</v>
      </c>
      <c r="F148" s="23">
        <v>22781416.949999999</v>
      </c>
      <c r="G148" s="12">
        <v>1.2500000000000001E-2</v>
      </c>
      <c r="H148" s="24">
        <v>23730.639999999999</v>
      </c>
      <c r="I148" s="23">
        <f t="shared" si="43"/>
        <v>22781416.949999999</v>
      </c>
      <c r="J148" s="12">
        <v>1.2500000000000001E-2</v>
      </c>
      <c r="K148" s="13">
        <f t="shared" si="45"/>
        <v>23730.642656249998</v>
      </c>
      <c r="L148" s="24">
        <f t="shared" ref="L148:L211" si="46">ROUND(K148-H148,2)</f>
        <v>0</v>
      </c>
      <c r="M148" t="s">
        <v>10</v>
      </c>
      <c r="O148" s="3" t="str">
        <f t="shared" si="44"/>
        <v>E354</v>
      </c>
      <c r="P148" s="4"/>
    </row>
    <row r="149" spans="1:16" ht="15.75" outlineLevel="1" thickBot="1" x14ac:dyDescent="0.3">
      <c r="A149" s="5" t="s">
        <v>469</v>
      </c>
      <c r="C149" s="14" t="s">
        <v>453</v>
      </c>
      <c r="E149" s="7" t="s">
        <v>5</v>
      </c>
      <c r="F149" s="8"/>
      <c r="G149" s="9"/>
      <c r="H149" s="25">
        <f>SUBTOTAL(9,H137:H148)</f>
        <v>284767.68000000005</v>
      </c>
      <c r="I149" s="8"/>
      <c r="J149" s="9"/>
      <c r="K149" s="25">
        <f>SUBTOTAL(9,K137:K148)</f>
        <v>284767.71187499992</v>
      </c>
      <c r="L149" s="25">
        <f>SUBTOTAL(9,L137:L148)</f>
        <v>0</v>
      </c>
      <c r="O149" s="3" t="str">
        <f>LEFT(A149,5)</f>
        <v xml:space="preserve">E354 </v>
      </c>
      <c r="P149" s="4">
        <f>-L149</f>
        <v>0</v>
      </c>
    </row>
    <row r="150" spans="1:16" ht="15.75" outlineLevel="2" thickTop="1" x14ac:dyDescent="0.25">
      <c r="A150" t="s">
        <v>470</v>
      </c>
      <c r="B150" t="str">
        <f t="shared" ref="B150:B161" si="47">CONCATENATE(A150,"-",MONTH(E150))</f>
        <v>E354 TSM Twr/Fixt, Colstrip 1-2 Com-7</v>
      </c>
      <c r="C150" t="s">
        <v>9</v>
      </c>
      <c r="E150" s="11">
        <v>43676</v>
      </c>
      <c r="F150" s="23">
        <v>14485597.5</v>
      </c>
      <c r="G150" s="12">
        <v>1.2500000000000001E-2</v>
      </c>
      <c r="H150" s="13">
        <v>15089.16</v>
      </c>
      <c r="I150" s="23">
        <f t="shared" ref="I150:I161" si="48">VLOOKUP(CONCATENATE(A150,"-6"),$B$8:$F$409,5,FALSE)</f>
        <v>14485597.5</v>
      </c>
      <c r="J150" s="12">
        <v>1.2500000000000001E-2</v>
      </c>
      <c r="K150" s="13">
        <f>I150*J150/12</f>
        <v>15089.1640625</v>
      </c>
      <c r="L150" s="24">
        <f t="shared" si="46"/>
        <v>0</v>
      </c>
      <c r="M150" t="s">
        <v>10</v>
      </c>
      <c r="O150" s="3" t="str">
        <f t="shared" ref="O150:O161" si="49">LEFT(A150,4)</f>
        <v>E354</v>
      </c>
      <c r="P150" s="4"/>
    </row>
    <row r="151" spans="1:16" outlineLevel="2" x14ac:dyDescent="0.25">
      <c r="A151" t="s">
        <v>470</v>
      </c>
      <c r="B151" t="str">
        <f t="shared" si="47"/>
        <v>E354 TSM Twr/Fixt, Colstrip 1-2 Com-8</v>
      </c>
      <c r="C151" t="s">
        <v>9</v>
      </c>
      <c r="E151" s="11">
        <v>43708</v>
      </c>
      <c r="F151" s="23">
        <v>14485597.5</v>
      </c>
      <c r="G151" s="12">
        <v>1.2500000000000001E-2</v>
      </c>
      <c r="H151" s="24">
        <v>15089.16</v>
      </c>
      <c r="I151" s="23">
        <f t="shared" si="48"/>
        <v>14485597.5</v>
      </c>
      <c r="J151" s="12">
        <v>1.2500000000000001E-2</v>
      </c>
      <c r="K151" s="13">
        <f t="shared" ref="K151:K161" si="50">I151*J151/12</f>
        <v>15089.1640625</v>
      </c>
      <c r="L151" s="24">
        <f t="shared" si="46"/>
        <v>0</v>
      </c>
      <c r="M151" t="s">
        <v>10</v>
      </c>
      <c r="O151" s="3" t="str">
        <f t="shared" si="49"/>
        <v>E354</v>
      </c>
      <c r="P151" s="4"/>
    </row>
    <row r="152" spans="1:16" outlineLevel="2" x14ac:dyDescent="0.25">
      <c r="A152" t="s">
        <v>470</v>
      </c>
      <c r="B152" t="str">
        <f t="shared" si="47"/>
        <v>E354 TSM Twr/Fixt, Colstrip 1-2 Com-9</v>
      </c>
      <c r="C152" t="s">
        <v>9</v>
      </c>
      <c r="E152" s="11">
        <v>43738</v>
      </c>
      <c r="F152" s="23">
        <v>14485597.5</v>
      </c>
      <c r="G152" s="12">
        <v>1.2500000000000001E-2</v>
      </c>
      <c r="H152" s="24">
        <v>15089.16</v>
      </c>
      <c r="I152" s="23">
        <f t="shared" si="48"/>
        <v>14485597.5</v>
      </c>
      <c r="J152" s="12">
        <v>1.2500000000000001E-2</v>
      </c>
      <c r="K152" s="13">
        <f t="shared" si="50"/>
        <v>15089.1640625</v>
      </c>
      <c r="L152" s="24">
        <f t="shared" si="46"/>
        <v>0</v>
      </c>
      <c r="M152" t="s">
        <v>10</v>
      </c>
      <c r="O152" s="3" t="str">
        <f t="shared" si="49"/>
        <v>E354</v>
      </c>
      <c r="P152" s="4"/>
    </row>
    <row r="153" spans="1:16" outlineLevel="2" x14ac:dyDescent="0.25">
      <c r="A153" t="s">
        <v>470</v>
      </c>
      <c r="B153" t="str">
        <f t="shared" si="47"/>
        <v>E354 TSM Twr/Fixt, Colstrip 1-2 Com-10</v>
      </c>
      <c r="C153" t="s">
        <v>9</v>
      </c>
      <c r="E153" s="11">
        <v>43769</v>
      </c>
      <c r="F153" s="23">
        <v>14485597.5</v>
      </c>
      <c r="G153" s="12">
        <v>1.2500000000000001E-2</v>
      </c>
      <c r="H153" s="24">
        <v>15089.16</v>
      </c>
      <c r="I153" s="23">
        <f t="shared" si="48"/>
        <v>14485597.5</v>
      </c>
      <c r="J153" s="12">
        <v>1.2500000000000001E-2</v>
      </c>
      <c r="K153" s="13">
        <f t="shared" si="50"/>
        <v>15089.1640625</v>
      </c>
      <c r="L153" s="24">
        <f t="shared" si="46"/>
        <v>0</v>
      </c>
      <c r="M153" t="s">
        <v>10</v>
      </c>
      <c r="O153" s="3" t="str">
        <f t="shared" si="49"/>
        <v>E354</v>
      </c>
      <c r="P153" s="4"/>
    </row>
    <row r="154" spans="1:16" outlineLevel="2" x14ac:dyDescent="0.25">
      <c r="A154" t="s">
        <v>470</v>
      </c>
      <c r="B154" t="str">
        <f t="shared" si="47"/>
        <v>E354 TSM Twr/Fixt, Colstrip 1-2 Com-11</v>
      </c>
      <c r="C154" t="s">
        <v>9</v>
      </c>
      <c r="E154" s="11">
        <v>43799</v>
      </c>
      <c r="F154" s="23">
        <v>14485597.5</v>
      </c>
      <c r="G154" s="12">
        <v>1.2500000000000001E-2</v>
      </c>
      <c r="H154" s="24">
        <v>15089.16</v>
      </c>
      <c r="I154" s="23">
        <f t="shared" si="48"/>
        <v>14485597.5</v>
      </c>
      <c r="J154" s="12">
        <v>1.2500000000000001E-2</v>
      </c>
      <c r="K154" s="13">
        <f t="shared" si="50"/>
        <v>15089.1640625</v>
      </c>
      <c r="L154" s="24">
        <f t="shared" si="46"/>
        <v>0</v>
      </c>
      <c r="M154" t="s">
        <v>10</v>
      </c>
      <c r="O154" s="3" t="str">
        <f t="shared" si="49"/>
        <v>E354</v>
      </c>
      <c r="P154" s="4"/>
    </row>
    <row r="155" spans="1:16" outlineLevel="2" x14ac:dyDescent="0.25">
      <c r="A155" t="s">
        <v>470</v>
      </c>
      <c r="B155" t="str">
        <f t="shared" si="47"/>
        <v>E354 TSM Twr/Fixt, Colstrip 1-2 Com-12</v>
      </c>
      <c r="C155" t="s">
        <v>9</v>
      </c>
      <c r="E155" s="11">
        <v>43830</v>
      </c>
      <c r="F155" s="23">
        <v>14485597.5</v>
      </c>
      <c r="G155" s="12">
        <v>1.2500000000000001E-2</v>
      </c>
      <c r="H155" s="24">
        <v>15089.16</v>
      </c>
      <c r="I155" s="23">
        <f t="shared" si="48"/>
        <v>14485597.5</v>
      </c>
      <c r="J155" s="12">
        <v>1.2500000000000001E-2</v>
      </c>
      <c r="K155" s="13">
        <f t="shared" si="50"/>
        <v>15089.1640625</v>
      </c>
      <c r="L155" s="24">
        <f t="shared" si="46"/>
        <v>0</v>
      </c>
      <c r="M155" t="s">
        <v>10</v>
      </c>
      <c r="O155" s="3" t="str">
        <f t="shared" si="49"/>
        <v>E354</v>
      </c>
      <c r="P155" s="4"/>
    </row>
    <row r="156" spans="1:16" outlineLevel="2" x14ac:dyDescent="0.25">
      <c r="A156" t="s">
        <v>470</v>
      </c>
      <c r="B156" t="str">
        <f t="shared" si="47"/>
        <v>E354 TSM Twr/Fixt, Colstrip 1-2 Com-1</v>
      </c>
      <c r="C156" t="s">
        <v>9</v>
      </c>
      <c r="E156" s="11">
        <v>43861</v>
      </c>
      <c r="F156" s="23">
        <v>14485597.5</v>
      </c>
      <c r="G156" s="12">
        <v>1.2500000000000001E-2</v>
      </c>
      <c r="H156" s="24">
        <v>15089.16</v>
      </c>
      <c r="I156" s="23">
        <f t="shared" si="48"/>
        <v>14485597.5</v>
      </c>
      <c r="J156" s="12">
        <v>1.2500000000000001E-2</v>
      </c>
      <c r="K156" s="13">
        <f t="shared" si="50"/>
        <v>15089.1640625</v>
      </c>
      <c r="L156" s="24">
        <f t="shared" si="46"/>
        <v>0</v>
      </c>
      <c r="M156" t="s">
        <v>10</v>
      </c>
      <c r="O156" s="3" t="str">
        <f t="shared" si="49"/>
        <v>E354</v>
      </c>
      <c r="P156" s="4"/>
    </row>
    <row r="157" spans="1:16" outlineLevel="2" x14ac:dyDescent="0.25">
      <c r="A157" t="s">
        <v>470</v>
      </c>
      <c r="B157" t="str">
        <f t="shared" si="47"/>
        <v>E354 TSM Twr/Fixt, Colstrip 1-2 Com-2</v>
      </c>
      <c r="C157" t="s">
        <v>9</v>
      </c>
      <c r="E157" s="11">
        <v>43889</v>
      </c>
      <c r="F157" s="23">
        <v>14485597.5</v>
      </c>
      <c r="G157" s="12">
        <v>1.2500000000000001E-2</v>
      </c>
      <c r="H157" s="24">
        <v>15089.16</v>
      </c>
      <c r="I157" s="23">
        <f t="shared" si="48"/>
        <v>14485597.5</v>
      </c>
      <c r="J157" s="12">
        <v>1.2500000000000001E-2</v>
      </c>
      <c r="K157" s="13">
        <f t="shared" si="50"/>
        <v>15089.1640625</v>
      </c>
      <c r="L157" s="24">
        <f t="shared" si="46"/>
        <v>0</v>
      </c>
      <c r="M157" t="s">
        <v>10</v>
      </c>
      <c r="O157" s="3" t="str">
        <f t="shared" si="49"/>
        <v>E354</v>
      </c>
      <c r="P157" s="4"/>
    </row>
    <row r="158" spans="1:16" outlineLevel="2" x14ac:dyDescent="0.25">
      <c r="A158" t="s">
        <v>470</v>
      </c>
      <c r="B158" t="str">
        <f t="shared" si="47"/>
        <v>E354 TSM Twr/Fixt, Colstrip 1-2 Com-3</v>
      </c>
      <c r="C158" t="s">
        <v>9</v>
      </c>
      <c r="E158" s="11">
        <v>43921</v>
      </c>
      <c r="F158" s="23">
        <v>14485597.5</v>
      </c>
      <c r="G158" s="12">
        <v>1.2500000000000001E-2</v>
      </c>
      <c r="H158" s="24">
        <v>15089.16</v>
      </c>
      <c r="I158" s="23">
        <f t="shared" si="48"/>
        <v>14485597.5</v>
      </c>
      <c r="J158" s="12">
        <v>1.2500000000000001E-2</v>
      </c>
      <c r="K158" s="13">
        <f t="shared" si="50"/>
        <v>15089.1640625</v>
      </c>
      <c r="L158" s="24">
        <f t="shared" si="46"/>
        <v>0</v>
      </c>
      <c r="M158" t="s">
        <v>10</v>
      </c>
      <c r="O158" s="3" t="str">
        <f t="shared" si="49"/>
        <v>E354</v>
      </c>
      <c r="P158" s="4"/>
    </row>
    <row r="159" spans="1:16" outlineLevel="2" x14ac:dyDescent="0.25">
      <c r="A159" t="s">
        <v>470</v>
      </c>
      <c r="B159" t="str">
        <f t="shared" si="47"/>
        <v>E354 TSM Twr/Fixt, Colstrip 1-2 Com-4</v>
      </c>
      <c r="C159" t="s">
        <v>9</v>
      </c>
      <c r="E159" s="11">
        <v>43951</v>
      </c>
      <c r="F159" s="23">
        <v>14485597.5</v>
      </c>
      <c r="G159" s="12">
        <v>1.2500000000000001E-2</v>
      </c>
      <c r="H159" s="24">
        <v>15089.16</v>
      </c>
      <c r="I159" s="23">
        <f t="shared" si="48"/>
        <v>14485597.5</v>
      </c>
      <c r="J159" s="12">
        <v>1.2500000000000001E-2</v>
      </c>
      <c r="K159" s="13">
        <f t="shared" si="50"/>
        <v>15089.1640625</v>
      </c>
      <c r="L159" s="24">
        <f t="shared" si="46"/>
        <v>0</v>
      </c>
      <c r="M159" t="s">
        <v>10</v>
      </c>
      <c r="O159" s="3" t="str">
        <f t="shared" si="49"/>
        <v>E354</v>
      </c>
      <c r="P159" s="4"/>
    </row>
    <row r="160" spans="1:16" outlineLevel="2" x14ac:dyDescent="0.25">
      <c r="A160" t="s">
        <v>470</v>
      </c>
      <c r="B160" t="str">
        <f t="shared" si="47"/>
        <v>E354 TSM Twr/Fixt, Colstrip 1-2 Com-5</v>
      </c>
      <c r="C160" t="s">
        <v>9</v>
      </c>
      <c r="E160" s="11">
        <v>43982</v>
      </c>
      <c r="F160" s="23">
        <v>14485597.5</v>
      </c>
      <c r="G160" s="12">
        <v>1.2500000000000001E-2</v>
      </c>
      <c r="H160" s="24">
        <v>15089.16</v>
      </c>
      <c r="I160" s="23">
        <f t="shared" si="48"/>
        <v>14485597.5</v>
      </c>
      <c r="J160" s="12">
        <v>1.2500000000000001E-2</v>
      </c>
      <c r="K160" s="13">
        <f t="shared" si="50"/>
        <v>15089.1640625</v>
      </c>
      <c r="L160" s="24">
        <f t="shared" si="46"/>
        <v>0</v>
      </c>
      <c r="M160" t="s">
        <v>10</v>
      </c>
      <c r="O160" s="3" t="str">
        <f t="shared" si="49"/>
        <v>E354</v>
      </c>
      <c r="P160" s="4"/>
    </row>
    <row r="161" spans="1:16" outlineLevel="2" x14ac:dyDescent="0.25">
      <c r="A161" t="s">
        <v>470</v>
      </c>
      <c r="B161" t="str">
        <f t="shared" si="47"/>
        <v>E354 TSM Twr/Fixt, Colstrip 1-2 Com-6</v>
      </c>
      <c r="C161" t="s">
        <v>9</v>
      </c>
      <c r="E161" s="11">
        <v>44012</v>
      </c>
      <c r="F161" s="23">
        <v>14485597.5</v>
      </c>
      <c r="G161" s="12">
        <v>1.2500000000000001E-2</v>
      </c>
      <c r="H161" s="24">
        <v>15089.16</v>
      </c>
      <c r="I161" s="23">
        <f t="shared" si="48"/>
        <v>14485597.5</v>
      </c>
      <c r="J161" s="12">
        <v>1.2500000000000001E-2</v>
      </c>
      <c r="K161" s="13">
        <f t="shared" si="50"/>
        <v>15089.1640625</v>
      </c>
      <c r="L161" s="24">
        <f t="shared" si="46"/>
        <v>0</v>
      </c>
      <c r="M161" t="s">
        <v>10</v>
      </c>
      <c r="O161" s="3" t="str">
        <f t="shared" si="49"/>
        <v>E354</v>
      </c>
      <c r="P161" s="4"/>
    </row>
    <row r="162" spans="1:16" ht="15.75" outlineLevel="1" thickBot="1" x14ac:dyDescent="0.3">
      <c r="A162" s="5" t="s">
        <v>471</v>
      </c>
      <c r="C162" s="14" t="s">
        <v>453</v>
      </c>
      <c r="E162" s="7" t="s">
        <v>5</v>
      </c>
      <c r="F162" s="8"/>
      <c r="G162" s="9"/>
      <c r="H162" s="25">
        <f>SUBTOTAL(9,H150:H161)</f>
        <v>181069.92</v>
      </c>
      <c r="I162" s="8"/>
      <c r="J162" s="9"/>
      <c r="K162" s="25">
        <f>SUBTOTAL(9,K150:K161)</f>
        <v>181069.96875</v>
      </c>
      <c r="L162" s="25">
        <f>SUBTOTAL(9,L150:L161)</f>
        <v>0</v>
      </c>
      <c r="O162" s="3" t="str">
        <f>LEFT(A162,5)</f>
        <v xml:space="preserve">E354 </v>
      </c>
      <c r="P162" s="4">
        <f>-L162</f>
        <v>0</v>
      </c>
    </row>
    <row r="163" spans="1:16" ht="15.75" outlineLevel="2" thickTop="1" x14ac:dyDescent="0.25">
      <c r="A163" t="s">
        <v>472</v>
      </c>
      <c r="B163" t="str">
        <f t="shared" ref="B163:B174" si="51">CONCATENATE(A163,"-",MONTH(E163))</f>
        <v>E354 TSM Twr/Fixt, Colstrip 3-4 Com-7</v>
      </c>
      <c r="C163" t="s">
        <v>9</v>
      </c>
      <c r="E163" s="11">
        <v>43676</v>
      </c>
      <c r="F163" s="23">
        <v>20589184.329999998</v>
      </c>
      <c r="G163" s="12">
        <v>1.2500000000000001E-2</v>
      </c>
      <c r="H163" s="13">
        <v>21447.06</v>
      </c>
      <c r="I163" s="23">
        <f t="shared" ref="I163:I174" si="52">VLOOKUP(CONCATENATE(A163,"-6"),$B$8:$F$409,5,FALSE)</f>
        <v>20589184.329999998</v>
      </c>
      <c r="J163" s="12">
        <v>1.2500000000000001E-2</v>
      </c>
      <c r="K163" s="13">
        <f>I163*J163/12</f>
        <v>21447.067010416667</v>
      </c>
      <c r="L163" s="24">
        <f t="shared" si="46"/>
        <v>0.01</v>
      </c>
      <c r="M163" t="s">
        <v>10</v>
      </c>
      <c r="O163" s="3" t="str">
        <f t="shared" ref="O163:O174" si="53">LEFT(A163,4)</f>
        <v>E354</v>
      </c>
      <c r="P163" s="4"/>
    </row>
    <row r="164" spans="1:16" outlineLevel="2" x14ac:dyDescent="0.25">
      <c r="A164" t="s">
        <v>472</v>
      </c>
      <c r="B164" t="str">
        <f t="shared" si="51"/>
        <v>E354 TSM Twr/Fixt, Colstrip 3-4 Com-8</v>
      </c>
      <c r="C164" t="s">
        <v>9</v>
      </c>
      <c r="E164" s="11">
        <v>43708</v>
      </c>
      <c r="F164" s="23">
        <v>20589184.329999998</v>
      </c>
      <c r="G164" s="12">
        <v>1.2500000000000001E-2</v>
      </c>
      <c r="H164" s="24">
        <v>21447.06</v>
      </c>
      <c r="I164" s="23">
        <f t="shared" si="52"/>
        <v>20589184.329999998</v>
      </c>
      <c r="J164" s="12">
        <v>1.2500000000000001E-2</v>
      </c>
      <c r="K164" s="13">
        <f t="shared" ref="K164:K174" si="54">I164*J164/12</f>
        <v>21447.067010416667</v>
      </c>
      <c r="L164" s="24">
        <f t="shared" si="46"/>
        <v>0.01</v>
      </c>
      <c r="M164" t="s">
        <v>10</v>
      </c>
      <c r="O164" s="3" t="str">
        <f t="shared" si="53"/>
        <v>E354</v>
      </c>
      <c r="P164" s="4"/>
    </row>
    <row r="165" spans="1:16" outlineLevel="2" x14ac:dyDescent="0.25">
      <c r="A165" t="s">
        <v>472</v>
      </c>
      <c r="B165" t="str">
        <f t="shared" si="51"/>
        <v>E354 TSM Twr/Fixt, Colstrip 3-4 Com-9</v>
      </c>
      <c r="C165" t="s">
        <v>9</v>
      </c>
      <c r="E165" s="11">
        <v>43738</v>
      </c>
      <c r="F165" s="23">
        <v>20589184.329999998</v>
      </c>
      <c r="G165" s="12">
        <v>1.2500000000000001E-2</v>
      </c>
      <c r="H165" s="24">
        <v>21447.06</v>
      </c>
      <c r="I165" s="23">
        <f t="shared" si="52"/>
        <v>20589184.329999998</v>
      </c>
      <c r="J165" s="12">
        <v>1.2500000000000001E-2</v>
      </c>
      <c r="K165" s="13">
        <f t="shared" si="54"/>
        <v>21447.067010416667</v>
      </c>
      <c r="L165" s="24">
        <f t="shared" si="46"/>
        <v>0.01</v>
      </c>
      <c r="M165" t="s">
        <v>10</v>
      </c>
      <c r="O165" s="3" t="str">
        <f t="shared" si="53"/>
        <v>E354</v>
      </c>
      <c r="P165" s="4"/>
    </row>
    <row r="166" spans="1:16" outlineLevel="2" x14ac:dyDescent="0.25">
      <c r="A166" t="s">
        <v>472</v>
      </c>
      <c r="B166" t="str">
        <f t="shared" si="51"/>
        <v>E354 TSM Twr/Fixt, Colstrip 3-4 Com-10</v>
      </c>
      <c r="C166" t="s">
        <v>9</v>
      </c>
      <c r="E166" s="11">
        <v>43769</v>
      </c>
      <c r="F166" s="23">
        <v>20589184.329999998</v>
      </c>
      <c r="G166" s="12">
        <v>1.2500000000000001E-2</v>
      </c>
      <c r="H166" s="24">
        <v>21447.06</v>
      </c>
      <c r="I166" s="23">
        <f t="shared" si="52"/>
        <v>20589184.329999998</v>
      </c>
      <c r="J166" s="12">
        <v>1.2500000000000001E-2</v>
      </c>
      <c r="K166" s="13">
        <f t="shared" si="54"/>
        <v>21447.067010416667</v>
      </c>
      <c r="L166" s="24">
        <f t="shared" si="46"/>
        <v>0.01</v>
      </c>
      <c r="M166" t="s">
        <v>10</v>
      </c>
      <c r="O166" s="3" t="str">
        <f t="shared" si="53"/>
        <v>E354</v>
      </c>
      <c r="P166" s="4"/>
    </row>
    <row r="167" spans="1:16" outlineLevel="2" x14ac:dyDescent="0.25">
      <c r="A167" t="s">
        <v>472</v>
      </c>
      <c r="B167" t="str">
        <f t="shared" si="51"/>
        <v>E354 TSM Twr/Fixt, Colstrip 3-4 Com-11</v>
      </c>
      <c r="C167" t="s">
        <v>9</v>
      </c>
      <c r="E167" s="11">
        <v>43799</v>
      </c>
      <c r="F167" s="23">
        <v>20589184.329999998</v>
      </c>
      <c r="G167" s="12">
        <v>1.2500000000000001E-2</v>
      </c>
      <c r="H167" s="24">
        <v>21447.06</v>
      </c>
      <c r="I167" s="23">
        <f t="shared" si="52"/>
        <v>20589184.329999998</v>
      </c>
      <c r="J167" s="12">
        <v>1.2500000000000001E-2</v>
      </c>
      <c r="K167" s="13">
        <f t="shared" si="54"/>
        <v>21447.067010416667</v>
      </c>
      <c r="L167" s="24">
        <f t="shared" si="46"/>
        <v>0.01</v>
      </c>
      <c r="M167" t="s">
        <v>10</v>
      </c>
      <c r="O167" s="3" t="str">
        <f t="shared" si="53"/>
        <v>E354</v>
      </c>
      <c r="P167" s="4"/>
    </row>
    <row r="168" spans="1:16" outlineLevel="2" x14ac:dyDescent="0.25">
      <c r="A168" t="s">
        <v>472</v>
      </c>
      <c r="B168" t="str">
        <f t="shared" si="51"/>
        <v>E354 TSM Twr/Fixt, Colstrip 3-4 Com-12</v>
      </c>
      <c r="C168" t="s">
        <v>9</v>
      </c>
      <c r="E168" s="11">
        <v>43830</v>
      </c>
      <c r="F168" s="23">
        <v>20589184.329999998</v>
      </c>
      <c r="G168" s="12">
        <v>1.2500000000000001E-2</v>
      </c>
      <c r="H168" s="24">
        <v>21447.06</v>
      </c>
      <c r="I168" s="23">
        <f t="shared" si="52"/>
        <v>20589184.329999998</v>
      </c>
      <c r="J168" s="12">
        <v>1.2500000000000001E-2</v>
      </c>
      <c r="K168" s="13">
        <f t="shared" si="54"/>
        <v>21447.067010416667</v>
      </c>
      <c r="L168" s="24">
        <f t="shared" si="46"/>
        <v>0.01</v>
      </c>
      <c r="M168" t="s">
        <v>10</v>
      </c>
      <c r="O168" s="3" t="str">
        <f t="shared" si="53"/>
        <v>E354</v>
      </c>
      <c r="P168" s="4"/>
    </row>
    <row r="169" spans="1:16" outlineLevel="2" x14ac:dyDescent="0.25">
      <c r="A169" t="s">
        <v>472</v>
      </c>
      <c r="B169" t="str">
        <f t="shared" si="51"/>
        <v>E354 TSM Twr/Fixt, Colstrip 3-4 Com-1</v>
      </c>
      <c r="C169" t="s">
        <v>9</v>
      </c>
      <c r="E169" s="11">
        <v>43861</v>
      </c>
      <c r="F169" s="23">
        <v>20589184.329999998</v>
      </c>
      <c r="G169" s="12">
        <v>1.2500000000000001E-2</v>
      </c>
      <c r="H169" s="24">
        <v>21447.06</v>
      </c>
      <c r="I169" s="23">
        <f t="shared" si="52"/>
        <v>20589184.329999998</v>
      </c>
      <c r="J169" s="12">
        <v>1.2500000000000001E-2</v>
      </c>
      <c r="K169" s="13">
        <f t="shared" si="54"/>
        <v>21447.067010416667</v>
      </c>
      <c r="L169" s="24">
        <f t="shared" si="46"/>
        <v>0.01</v>
      </c>
      <c r="M169" t="s">
        <v>10</v>
      </c>
      <c r="O169" s="3" t="str">
        <f t="shared" si="53"/>
        <v>E354</v>
      </c>
      <c r="P169" s="4"/>
    </row>
    <row r="170" spans="1:16" outlineLevel="2" x14ac:dyDescent="0.25">
      <c r="A170" t="s">
        <v>472</v>
      </c>
      <c r="B170" t="str">
        <f t="shared" si="51"/>
        <v>E354 TSM Twr/Fixt, Colstrip 3-4 Com-2</v>
      </c>
      <c r="C170" t="s">
        <v>9</v>
      </c>
      <c r="E170" s="11">
        <v>43889</v>
      </c>
      <c r="F170" s="23">
        <v>20589184.329999998</v>
      </c>
      <c r="G170" s="12">
        <v>1.2500000000000001E-2</v>
      </c>
      <c r="H170" s="24">
        <v>21447.06</v>
      </c>
      <c r="I170" s="23">
        <f t="shared" si="52"/>
        <v>20589184.329999998</v>
      </c>
      <c r="J170" s="12">
        <v>1.2500000000000001E-2</v>
      </c>
      <c r="K170" s="13">
        <f t="shared" si="54"/>
        <v>21447.067010416667</v>
      </c>
      <c r="L170" s="24">
        <f t="shared" si="46"/>
        <v>0.01</v>
      </c>
      <c r="M170" t="s">
        <v>10</v>
      </c>
      <c r="O170" s="3" t="str">
        <f t="shared" si="53"/>
        <v>E354</v>
      </c>
      <c r="P170" s="4"/>
    </row>
    <row r="171" spans="1:16" outlineLevel="2" x14ac:dyDescent="0.25">
      <c r="A171" t="s">
        <v>472</v>
      </c>
      <c r="B171" t="str">
        <f t="shared" si="51"/>
        <v>E354 TSM Twr/Fixt, Colstrip 3-4 Com-3</v>
      </c>
      <c r="C171" t="s">
        <v>9</v>
      </c>
      <c r="E171" s="11">
        <v>43921</v>
      </c>
      <c r="F171" s="23">
        <v>20589184.329999998</v>
      </c>
      <c r="G171" s="12">
        <v>1.2500000000000001E-2</v>
      </c>
      <c r="H171" s="24">
        <v>21447.06</v>
      </c>
      <c r="I171" s="23">
        <f t="shared" si="52"/>
        <v>20589184.329999998</v>
      </c>
      <c r="J171" s="12">
        <v>1.2500000000000001E-2</v>
      </c>
      <c r="K171" s="13">
        <f t="shared" si="54"/>
        <v>21447.067010416667</v>
      </c>
      <c r="L171" s="24">
        <f t="shared" si="46"/>
        <v>0.01</v>
      </c>
      <c r="M171" t="s">
        <v>10</v>
      </c>
      <c r="O171" s="3" t="str">
        <f t="shared" si="53"/>
        <v>E354</v>
      </c>
      <c r="P171" s="4"/>
    </row>
    <row r="172" spans="1:16" outlineLevel="2" x14ac:dyDescent="0.25">
      <c r="A172" t="s">
        <v>472</v>
      </c>
      <c r="B172" t="str">
        <f t="shared" si="51"/>
        <v>E354 TSM Twr/Fixt, Colstrip 3-4 Com-4</v>
      </c>
      <c r="C172" t="s">
        <v>9</v>
      </c>
      <c r="E172" s="11">
        <v>43951</v>
      </c>
      <c r="F172" s="23">
        <v>20589184.329999998</v>
      </c>
      <c r="G172" s="12">
        <v>1.2500000000000001E-2</v>
      </c>
      <c r="H172" s="24">
        <v>21447.06</v>
      </c>
      <c r="I172" s="23">
        <f t="shared" si="52"/>
        <v>20589184.329999998</v>
      </c>
      <c r="J172" s="12">
        <v>1.2500000000000001E-2</v>
      </c>
      <c r="K172" s="13">
        <f t="shared" si="54"/>
        <v>21447.067010416667</v>
      </c>
      <c r="L172" s="24">
        <f t="shared" si="46"/>
        <v>0.01</v>
      </c>
      <c r="M172" t="s">
        <v>10</v>
      </c>
      <c r="O172" s="3" t="str">
        <f t="shared" si="53"/>
        <v>E354</v>
      </c>
      <c r="P172" s="4"/>
    </row>
    <row r="173" spans="1:16" outlineLevel="2" x14ac:dyDescent="0.25">
      <c r="A173" t="s">
        <v>472</v>
      </c>
      <c r="B173" t="str">
        <f t="shared" si="51"/>
        <v>E354 TSM Twr/Fixt, Colstrip 3-4 Com-5</v>
      </c>
      <c r="C173" t="s">
        <v>9</v>
      </c>
      <c r="E173" s="11">
        <v>43982</v>
      </c>
      <c r="F173" s="23">
        <v>20589184.329999998</v>
      </c>
      <c r="G173" s="12">
        <v>1.2500000000000001E-2</v>
      </c>
      <c r="H173" s="24">
        <v>21447.06</v>
      </c>
      <c r="I173" s="23">
        <f t="shared" si="52"/>
        <v>20589184.329999998</v>
      </c>
      <c r="J173" s="12">
        <v>1.2500000000000001E-2</v>
      </c>
      <c r="K173" s="13">
        <f t="shared" si="54"/>
        <v>21447.067010416667</v>
      </c>
      <c r="L173" s="24">
        <f t="shared" si="46"/>
        <v>0.01</v>
      </c>
      <c r="M173" t="s">
        <v>10</v>
      </c>
      <c r="O173" s="3" t="str">
        <f t="shared" si="53"/>
        <v>E354</v>
      </c>
      <c r="P173" s="4"/>
    </row>
    <row r="174" spans="1:16" outlineLevel="2" x14ac:dyDescent="0.25">
      <c r="A174" t="s">
        <v>472</v>
      </c>
      <c r="B174" t="str">
        <f t="shared" si="51"/>
        <v>E354 TSM Twr/Fixt, Colstrip 3-4 Com-6</v>
      </c>
      <c r="C174" t="s">
        <v>9</v>
      </c>
      <c r="E174" s="11">
        <v>44012</v>
      </c>
      <c r="F174" s="23">
        <v>20589184.329999998</v>
      </c>
      <c r="G174" s="12">
        <v>1.2500000000000001E-2</v>
      </c>
      <c r="H174" s="24">
        <v>21447.06</v>
      </c>
      <c r="I174" s="23">
        <f t="shared" si="52"/>
        <v>20589184.329999998</v>
      </c>
      <c r="J174" s="12">
        <v>1.2500000000000001E-2</v>
      </c>
      <c r="K174" s="13">
        <f t="shared" si="54"/>
        <v>21447.067010416667</v>
      </c>
      <c r="L174" s="24">
        <f t="shared" si="46"/>
        <v>0.01</v>
      </c>
      <c r="M174" t="s">
        <v>10</v>
      </c>
      <c r="O174" s="3" t="str">
        <f t="shared" si="53"/>
        <v>E354</v>
      </c>
      <c r="P174" s="4"/>
    </row>
    <row r="175" spans="1:16" ht="15.75" outlineLevel="1" thickBot="1" x14ac:dyDescent="0.3">
      <c r="A175" s="5" t="s">
        <v>473</v>
      </c>
      <c r="C175" s="14" t="s">
        <v>453</v>
      </c>
      <c r="E175" s="7" t="s">
        <v>5</v>
      </c>
      <c r="F175" s="8"/>
      <c r="G175" s="9"/>
      <c r="H175" s="25">
        <f>SUBTOTAL(9,H163:H174)</f>
        <v>257364.72</v>
      </c>
      <c r="I175" s="8"/>
      <c r="J175" s="9"/>
      <c r="K175" s="25">
        <f>SUBTOTAL(9,K163:K174)</f>
        <v>257364.80412500005</v>
      </c>
      <c r="L175" s="25">
        <f>SUBTOTAL(9,L163:L174)</f>
        <v>0.11999999999999998</v>
      </c>
      <c r="O175" s="3" t="str">
        <f>LEFT(A175,5)</f>
        <v xml:space="preserve">E354 </v>
      </c>
      <c r="P175" s="4">
        <f>-L175</f>
        <v>-0.11999999999999998</v>
      </c>
    </row>
    <row r="176" spans="1:16" ht="15.75" outlineLevel="2" thickTop="1" x14ac:dyDescent="0.25">
      <c r="A176" t="s">
        <v>474</v>
      </c>
      <c r="B176" t="str">
        <f t="shared" ref="B176:B187" si="55">CONCATENATE(A176,"-",MONTH(E176))</f>
        <v>E354 TSM Twr/Fixt, N Intertie-7</v>
      </c>
      <c r="C176" t="s">
        <v>9</v>
      </c>
      <c r="E176" s="11">
        <v>43676</v>
      </c>
      <c r="F176" s="23">
        <v>5744097.4199999999</v>
      </c>
      <c r="G176" s="12">
        <v>1.2500000000000001E-2</v>
      </c>
      <c r="H176" s="13">
        <v>5983.4400000000005</v>
      </c>
      <c r="I176" s="23">
        <f t="shared" ref="I176:I187" si="56">VLOOKUP(CONCATENATE(A176,"-6"),$B$8:$F$409,5,FALSE)</f>
        <v>5744097.4199999999</v>
      </c>
      <c r="J176" s="12">
        <v>1.2500000000000001E-2</v>
      </c>
      <c r="K176" s="13">
        <f>I176*J176/12</f>
        <v>5983.4348124999997</v>
      </c>
      <c r="L176" s="24">
        <f t="shared" si="46"/>
        <v>-0.01</v>
      </c>
      <c r="M176" t="s">
        <v>10</v>
      </c>
      <c r="O176" s="3" t="str">
        <f t="shared" ref="O176:O187" si="57">LEFT(A176,4)</f>
        <v>E354</v>
      </c>
      <c r="P176" s="4"/>
    </row>
    <row r="177" spans="1:16" outlineLevel="2" x14ac:dyDescent="0.25">
      <c r="A177" t="s">
        <v>474</v>
      </c>
      <c r="B177" t="str">
        <f t="shared" si="55"/>
        <v>E354 TSM Twr/Fixt, N Intertie-8</v>
      </c>
      <c r="C177" t="s">
        <v>9</v>
      </c>
      <c r="E177" s="11">
        <v>43708</v>
      </c>
      <c r="F177" s="23">
        <v>5744097.4199999999</v>
      </c>
      <c r="G177" s="12">
        <v>1.2500000000000001E-2</v>
      </c>
      <c r="H177" s="24">
        <v>5983.4400000000005</v>
      </c>
      <c r="I177" s="23">
        <f t="shared" si="56"/>
        <v>5744097.4199999999</v>
      </c>
      <c r="J177" s="12">
        <v>1.2500000000000001E-2</v>
      </c>
      <c r="K177" s="13">
        <f t="shared" ref="K177:K187" si="58">I177*J177/12</f>
        <v>5983.4348124999997</v>
      </c>
      <c r="L177" s="24">
        <f t="shared" si="46"/>
        <v>-0.01</v>
      </c>
      <c r="M177" t="s">
        <v>10</v>
      </c>
      <c r="O177" s="3" t="str">
        <f t="shared" si="57"/>
        <v>E354</v>
      </c>
      <c r="P177" s="4"/>
    </row>
    <row r="178" spans="1:16" outlineLevel="2" x14ac:dyDescent="0.25">
      <c r="A178" t="s">
        <v>474</v>
      </c>
      <c r="B178" t="str">
        <f t="shared" si="55"/>
        <v>E354 TSM Twr/Fixt, N Intertie-9</v>
      </c>
      <c r="C178" t="s">
        <v>9</v>
      </c>
      <c r="E178" s="11">
        <v>43738</v>
      </c>
      <c r="F178" s="23">
        <v>5744097.4199999999</v>
      </c>
      <c r="G178" s="12">
        <v>1.2500000000000001E-2</v>
      </c>
      <c r="H178" s="24">
        <v>5983.4400000000005</v>
      </c>
      <c r="I178" s="23">
        <f t="shared" si="56"/>
        <v>5744097.4199999999</v>
      </c>
      <c r="J178" s="12">
        <v>1.2500000000000001E-2</v>
      </c>
      <c r="K178" s="13">
        <f t="shared" si="58"/>
        <v>5983.4348124999997</v>
      </c>
      <c r="L178" s="24">
        <f t="shared" si="46"/>
        <v>-0.01</v>
      </c>
      <c r="M178" t="s">
        <v>10</v>
      </c>
      <c r="O178" s="3" t="str">
        <f t="shared" si="57"/>
        <v>E354</v>
      </c>
      <c r="P178" s="4"/>
    </row>
    <row r="179" spans="1:16" outlineLevel="2" x14ac:dyDescent="0.25">
      <c r="A179" t="s">
        <v>474</v>
      </c>
      <c r="B179" t="str">
        <f t="shared" si="55"/>
        <v>E354 TSM Twr/Fixt, N Intertie-10</v>
      </c>
      <c r="C179" t="s">
        <v>9</v>
      </c>
      <c r="E179" s="11">
        <v>43769</v>
      </c>
      <c r="F179" s="23">
        <v>5744097.4199999999</v>
      </c>
      <c r="G179" s="12">
        <v>1.2500000000000001E-2</v>
      </c>
      <c r="H179" s="24">
        <v>5983.4400000000005</v>
      </c>
      <c r="I179" s="23">
        <f t="shared" si="56"/>
        <v>5744097.4199999999</v>
      </c>
      <c r="J179" s="12">
        <v>1.2500000000000001E-2</v>
      </c>
      <c r="K179" s="13">
        <f t="shared" si="58"/>
        <v>5983.4348124999997</v>
      </c>
      <c r="L179" s="24">
        <f t="shared" si="46"/>
        <v>-0.01</v>
      </c>
      <c r="M179" t="s">
        <v>10</v>
      </c>
      <c r="O179" s="3" t="str">
        <f t="shared" si="57"/>
        <v>E354</v>
      </c>
      <c r="P179" s="4"/>
    </row>
    <row r="180" spans="1:16" outlineLevel="2" x14ac:dyDescent="0.25">
      <c r="A180" t="s">
        <v>474</v>
      </c>
      <c r="B180" t="str">
        <f t="shared" si="55"/>
        <v>E354 TSM Twr/Fixt, N Intertie-11</v>
      </c>
      <c r="C180" t="s">
        <v>9</v>
      </c>
      <c r="E180" s="11">
        <v>43799</v>
      </c>
      <c r="F180" s="23">
        <v>5744097.4199999999</v>
      </c>
      <c r="G180" s="12">
        <v>1.2500000000000001E-2</v>
      </c>
      <c r="H180" s="24">
        <v>5983.4400000000005</v>
      </c>
      <c r="I180" s="23">
        <f t="shared" si="56"/>
        <v>5744097.4199999999</v>
      </c>
      <c r="J180" s="12">
        <v>1.2500000000000001E-2</v>
      </c>
      <c r="K180" s="13">
        <f t="shared" si="58"/>
        <v>5983.4348124999997</v>
      </c>
      <c r="L180" s="24">
        <f t="shared" si="46"/>
        <v>-0.01</v>
      </c>
      <c r="M180" t="s">
        <v>10</v>
      </c>
      <c r="O180" s="3" t="str">
        <f t="shared" si="57"/>
        <v>E354</v>
      </c>
      <c r="P180" s="4"/>
    </row>
    <row r="181" spans="1:16" outlineLevel="2" x14ac:dyDescent="0.25">
      <c r="A181" t="s">
        <v>474</v>
      </c>
      <c r="B181" t="str">
        <f t="shared" si="55"/>
        <v>E354 TSM Twr/Fixt, N Intertie-12</v>
      </c>
      <c r="C181" t="s">
        <v>9</v>
      </c>
      <c r="E181" s="11">
        <v>43830</v>
      </c>
      <c r="F181" s="23">
        <v>5744097.4199999999</v>
      </c>
      <c r="G181" s="12">
        <v>1.2500000000000001E-2</v>
      </c>
      <c r="H181" s="24">
        <v>5983.4400000000005</v>
      </c>
      <c r="I181" s="23">
        <f t="shared" si="56"/>
        <v>5744097.4199999999</v>
      </c>
      <c r="J181" s="12">
        <v>1.2500000000000001E-2</v>
      </c>
      <c r="K181" s="13">
        <f t="shared" si="58"/>
        <v>5983.4348124999997</v>
      </c>
      <c r="L181" s="24">
        <f t="shared" si="46"/>
        <v>-0.01</v>
      </c>
      <c r="M181" t="s">
        <v>10</v>
      </c>
      <c r="O181" s="3" t="str">
        <f t="shared" si="57"/>
        <v>E354</v>
      </c>
      <c r="P181" s="4"/>
    </row>
    <row r="182" spans="1:16" outlineLevel="2" x14ac:dyDescent="0.25">
      <c r="A182" t="s">
        <v>474</v>
      </c>
      <c r="B182" t="str">
        <f t="shared" si="55"/>
        <v>E354 TSM Twr/Fixt, N Intertie-1</v>
      </c>
      <c r="C182" t="s">
        <v>9</v>
      </c>
      <c r="E182" s="11">
        <v>43861</v>
      </c>
      <c r="F182" s="23">
        <v>5744097.4199999999</v>
      </c>
      <c r="G182" s="12">
        <v>1.2500000000000001E-2</v>
      </c>
      <c r="H182" s="24">
        <v>5983.4400000000005</v>
      </c>
      <c r="I182" s="23">
        <f t="shared" si="56"/>
        <v>5744097.4199999999</v>
      </c>
      <c r="J182" s="12">
        <v>1.2500000000000001E-2</v>
      </c>
      <c r="K182" s="13">
        <f t="shared" si="58"/>
        <v>5983.4348124999997</v>
      </c>
      <c r="L182" s="24">
        <f t="shared" si="46"/>
        <v>-0.01</v>
      </c>
      <c r="M182" t="s">
        <v>10</v>
      </c>
      <c r="O182" s="3" t="str">
        <f t="shared" si="57"/>
        <v>E354</v>
      </c>
      <c r="P182" s="4"/>
    </row>
    <row r="183" spans="1:16" outlineLevel="2" x14ac:dyDescent="0.25">
      <c r="A183" t="s">
        <v>474</v>
      </c>
      <c r="B183" t="str">
        <f t="shared" si="55"/>
        <v>E354 TSM Twr/Fixt, N Intertie-2</v>
      </c>
      <c r="C183" t="s">
        <v>9</v>
      </c>
      <c r="E183" s="11">
        <v>43889</v>
      </c>
      <c r="F183" s="23">
        <v>5744097.4199999999</v>
      </c>
      <c r="G183" s="12">
        <v>1.2500000000000001E-2</v>
      </c>
      <c r="H183" s="24">
        <v>5983.4400000000005</v>
      </c>
      <c r="I183" s="23">
        <f t="shared" si="56"/>
        <v>5744097.4199999999</v>
      </c>
      <c r="J183" s="12">
        <v>1.2500000000000001E-2</v>
      </c>
      <c r="K183" s="13">
        <f t="shared" si="58"/>
        <v>5983.4348124999997</v>
      </c>
      <c r="L183" s="24">
        <f t="shared" si="46"/>
        <v>-0.01</v>
      </c>
      <c r="M183" t="s">
        <v>10</v>
      </c>
      <c r="O183" s="3" t="str">
        <f t="shared" si="57"/>
        <v>E354</v>
      </c>
      <c r="P183" s="4"/>
    </row>
    <row r="184" spans="1:16" outlineLevel="2" x14ac:dyDescent="0.25">
      <c r="A184" t="s">
        <v>474</v>
      </c>
      <c r="B184" t="str">
        <f t="shared" si="55"/>
        <v>E354 TSM Twr/Fixt, N Intertie-3</v>
      </c>
      <c r="C184" t="s">
        <v>9</v>
      </c>
      <c r="E184" s="11">
        <v>43921</v>
      </c>
      <c r="F184" s="23">
        <v>5744097.4199999999</v>
      </c>
      <c r="G184" s="12">
        <v>1.2500000000000001E-2</v>
      </c>
      <c r="H184" s="24">
        <v>5983.4400000000005</v>
      </c>
      <c r="I184" s="23">
        <f t="shared" si="56"/>
        <v>5744097.4199999999</v>
      </c>
      <c r="J184" s="12">
        <v>1.2500000000000001E-2</v>
      </c>
      <c r="K184" s="13">
        <f t="shared" si="58"/>
        <v>5983.4348124999997</v>
      </c>
      <c r="L184" s="24">
        <f t="shared" si="46"/>
        <v>-0.01</v>
      </c>
      <c r="M184" t="s">
        <v>10</v>
      </c>
      <c r="O184" s="3" t="str">
        <f t="shared" si="57"/>
        <v>E354</v>
      </c>
      <c r="P184" s="4"/>
    </row>
    <row r="185" spans="1:16" outlineLevel="2" x14ac:dyDescent="0.25">
      <c r="A185" t="s">
        <v>474</v>
      </c>
      <c r="B185" t="str">
        <f t="shared" si="55"/>
        <v>E354 TSM Twr/Fixt, N Intertie-4</v>
      </c>
      <c r="C185" t="s">
        <v>9</v>
      </c>
      <c r="E185" s="11">
        <v>43951</v>
      </c>
      <c r="F185" s="23">
        <v>5744097.4199999999</v>
      </c>
      <c r="G185" s="12">
        <v>1.2500000000000001E-2</v>
      </c>
      <c r="H185" s="24">
        <v>5983.4400000000005</v>
      </c>
      <c r="I185" s="23">
        <f t="shared" si="56"/>
        <v>5744097.4199999999</v>
      </c>
      <c r="J185" s="12">
        <v>1.2500000000000001E-2</v>
      </c>
      <c r="K185" s="13">
        <f t="shared" si="58"/>
        <v>5983.4348124999997</v>
      </c>
      <c r="L185" s="24">
        <f t="shared" si="46"/>
        <v>-0.01</v>
      </c>
      <c r="M185" t="s">
        <v>10</v>
      </c>
      <c r="O185" s="3" t="str">
        <f t="shared" si="57"/>
        <v>E354</v>
      </c>
      <c r="P185" s="4"/>
    </row>
    <row r="186" spans="1:16" outlineLevel="2" x14ac:dyDescent="0.25">
      <c r="A186" t="s">
        <v>474</v>
      </c>
      <c r="B186" t="str">
        <f t="shared" si="55"/>
        <v>E354 TSM Twr/Fixt, N Intertie-5</v>
      </c>
      <c r="C186" t="s">
        <v>9</v>
      </c>
      <c r="E186" s="11">
        <v>43982</v>
      </c>
      <c r="F186" s="23">
        <v>5744097.4199999999</v>
      </c>
      <c r="G186" s="12">
        <v>1.2500000000000001E-2</v>
      </c>
      <c r="H186" s="24">
        <v>5983.4400000000005</v>
      </c>
      <c r="I186" s="23">
        <f t="shared" si="56"/>
        <v>5744097.4199999999</v>
      </c>
      <c r="J186" s="12">
        <v>1.2500000000000001E-2</v>
      </c>
      <c r="K186" s="13">
        <f t="shared" si="58"/>
        <v>5983.4348124999997</v>
      </c>
      <c r="L186" s="24">
        <f t="shared" si="46"/>
        <v>-0.01</v>
      </c>
      <c r="M186" t="s">
        <v>10</v>
      </c>
      <c r="O186" s="3" t="str">
        <f t="shared" si="57"/>
        <v>E354</v>
      </c>
      <c r="P186" s="4"/>
    </row>
    <row r="187" spans="1:16" outlineLevel="2" x14ac:dyDescent="0.25">
      <c r="A187" t="s">
        <v>474</v>
      </c>
      <c r="B187" t="str">
        <f t="shared" si="55"/>
        <v>E354 TSM Twr/Fixt, N Intertie-6</v>
      </c>
      <c r="C187" t="s">
        <v>9</v>
      </c>
      <c r="E187" s="11">
        <v>44012</v>
      </c>
      <c r="F187" s="23">
        <v>5744097.4199999999</v>
      </c>
      <c r="G187" s="12">
        <v>1.2500000000000001E-2</v>
      </c>
      <c r="H187" s="24">
        <v>5983.4400000000005</v>
      </c>
      <c r="I187" s="23">
        <f t="shared" si="56"/>
        <v>5744097.4199999999</v>
      </c>
      <c r="J187" s="12">
        <v>1.2500000000000001E-2</v>
      </c>
      <c r="K187" s="13">
        <f t="shared" si="58"/>
        <v>5983.4348124999997</v>
      </c>
      <c r="L187" s="24">
        <f t="shared" si="46"/>
        <v>-0.01</v>
      </c>
      <c r="M187" t="s">
        <v>10</v>
      </c>
      <c r="O187" s="3" t="str">
        <f t="shared" si="57"/>
        <v>E354</v>
      </c>
      <c r="P187" s="4"/>
    </row>
    <row r="188" spans="1:16" ht="15.75" outlineLevel="1" thickBot="1" x14ac:dyDescent="0.3">
      <c r="A188" s="5" t="s">
        <v>475</v>
      </c>
      <c r="C188" s="14" t="s">
        <v>453</v>
      </c>
      <c r="E188" s="7" t="s">
        <v>5</v>
      </c>
      <c r="F188" s="8"/>
      <c r="G188" s="9"/>
      <c r="H188" s="25">
        <f>SUBTOTAL(9,H176:H187)</f>
        <v>71801.280000000013</v>
      </c>
      <c r="I188" s="8"/>
      <c r="J188" s="9"/>
      <c r="K188" s="25">
        <f>SUBTOTAL(9,K176:K187)</f>
        <v>71801.217749999982</v>
      </c>
      <c r="L188" s="25">
        <f>SUBTOTAL(9,L176:L187)</f>
        <v>-0.11999999999999998</v>
      </c>
      <c r="O188" s="3" t="str">
        <f>LEFT(A188,5)</f>
        <v xml:space="preserve">E354 </v>
      </c>
      <c r="P188" s="4">
        <f>-L188</f>
        <v>0.11999999999999998</v>
      </c>
    </row>
    <row r="189" spans="1:16" ht="15.75" outlineLevel="2" thickTop="1" x14ac:dyDescent="0.25">
      <c r="A189" s="273" t="s">
        <v>757</v>
      </c>
      <c r="B189" t="str">
        <f t="shared" ref="B189:B200" si="59">CONCATENATE(A189,"-",MONTH(E189))</f>
        <v>E3549 (GIF) Twr/Fixt, Colstrip 1-2 -7</v>
      </c>
      <c r="C189" t="s">
        <v>9</v>
      </c>
      <c r="E189" s="11">
        <v>43676</v>
      </c>
      <c r="F189" s="23">
        <v>88576.95</v>
      </c>
      <c r="G189" s="12">
        <v>4.5999999999999999E-3</v>
      </c>
      <c r="H189" s="13">
        <v>33.96</v>
      </c>
      <c r="I189" s="23">
        <f t="shared" ref="I189:I200" si="60">VLOOKUP(CONCATENATE(A189,"-6"),$B$8:$F$409,5,FALSE)</f>
        <v>0</v>
      </c>
      <c r="J189" s="12">
        <v>4.5999999999999999E-3</v>
      </c>
      <c r="K189" s="13">
        <f>I189*J189/12</f>
        <v>0</v>
      </c>
      <c r="L189" s="24">
        <f t="shared" si="46"/>
        <v>-33.96</v>
      </c>
      <c r="M189" t="s">
        <v>10</v>
      </c>
      <c r="O189" s="3" t="str">
        <f>LEFT(A189,5)</f>
        <v>E3549</v>
      </c>
      <c r="P189" s="4"/>
    </row>
    <row r="190" spans="1:16" outlineLevel="2" x14ac:dyDescent="0.25">
      <c r="A190" s="273" t="s">
        <v>757</v>
      </c>
      <c r="B190" t="str">
        <f t="shared" si="59"/>
        <v>E3549 (GIF) Twr/Fixt, Colstrip 1-2 -8</v>
      </c>
      <c r="C190" t="s">
        <v>9</v>
      </c>
      <c r="E190" s="11">
        <v>43708</v>
      </c>
      <c r="F190" s="23">
        <v>88576.95</v>
      </c>
      <c r="G190" s="12">
        <v>4.5999999999999999E-3</v>
      </c>
      <c r="H190" s="24">
        <v>33.96</v>
      </c>
      <c r="I190" s="23">
        <f t="shared" si="60"/>
        <v>0</v>
      </c>
      <c r="J190" s="12">
        <v>4.5999999999999999E-3</v>
      </c>
      <c r="K190" s="13">
        <f t="shared" ref="K190:K200" si="61">I190*J190/12</f>
        <v>0</v>
      </c>
      <c r="L190" s="24">
        <f t="shared" si="46"/>
        <v>-33.96</v>
      </c>
      <c r="M190" t="s">
        <v>10</v>
      </c>
      <c r="O190" s="3" t="str">
        <f t="shared" ref="O190:O200" si="62">LEFT(A190,5)</f>
        <v>E3549</v>
      </c>
      <c r="P190" s="4"/>
    </row>
    <row r="191" spans="1:16" outlineLevel="2" x14ac:dyDescent="0.25">
      <c r="A191" s="273" t="s">
        <v>757</v>
      </c>
      <c r="B191" t="str">
        <f t="shared" si="59"/>
        <v>E3549 (GIF) Twr/Fixt, Colstrip 1-2 -9</v>
      </c>
      <c r="C191" t="s">
        <v>9</v>
      </c>
      <c r="E191" s="11">
        <v>43738</v>
      </c>
      <c r="F191" s="23">
        <v>88576.95</v>
      </c>
      <c r="G191" s="12">
        <v>4.5999999999999999E-3</v>
      </c>
      <c r="H191" s="24">
        <v>33.96</v>
      </c>
      <c r="I191" s="23">
        <f t="shared" si="60"/>
        <v>0</v>
      </c>
      <c r="J191" s="12">
        <v>4.5999999999999999E-3</v>
      </c>
      <c r="K191" s="13">
        <f t="shared" si="61"/>
        <v>0</v>
      </c>
      <c r="L191" s="24">
        <f t="shared" si="46"/>
        <v>-33.96</v>
      </c>
      <c r="M191" t="s">
        <v>10</v>
      </c>
      <c r="O191" s="3" t="str">
        <f t="shared" si="62"/>
        <v>E3549</v>
      </c>
      <c r="P191" s="4"/>
    </row>
    <row r="192" spans="1:16" outlineLevel="2" x14ac:dyDescent="0.25">
      <c r="A192" s="273" t="s">
        <v>757</v>
      </c>
      <c r="B192" t="str">
        <f t="shared" si="59"/>
        <v>E3549 (GIF) Twr/Fixt, Colstrip 1-2 -10</v>
      </c>
      <c r="C192" t="s">
        <v>9</v>
      </c>
      <c r="E192" s="11">
        <v>43769</v>
      </c>
      <c r="F192" s="23">
        <v>88576.95</v>
      </c>
      <c r="G192" s="12">
        <v>4.5999999999999999E-3</v>
      </c>
      <c r="H192" s="24">
        <v>33.96</v>
      </c>
      <c r="I192" s="23">
        <f t="shared" si="60"/>
        <v>0</v>
      </c>
      <c r="J192" s="12">
        <v>4.5999999999999999E-3</v>
      </c>
      <c r="K192" s="13">
        <f t="shared" si="61"/>
        <v>0</v>
      </c>
      <c r="L192" s="24">
        <f t="shared" si="46"/>
        <v>-33.96</v>
      </c>
      <c r="M192" t="s">
        <v>10</v>
      </c>
      <c r="O192" s="3" t="str">
        <f t="shared" si="62"/>
        <v>E3549</v>
      </c>
      <c r="P192" s="4"/>
    </row>
    <row r="193" spans="1:16" outlineLevel="2" x14ac:dyDescent="0.25">
      <c r="A193" s="273" t="s">
        <v>757</v>
      </c>
      <c r="B193" t="str">
        <f t="shared" si="59"/>
        <v>E3549 (GIF) Twr/Fixt, Colstrip 1-2 -11</v>
      </c>
      <c r="C193" t="s">
        <v>9</v>
      </c>
      <c r="E193" s="11">
        <v>43799</v>
      </c>
      <c r="F193" s="23">
        <v>88576.95</v>
      </c>
      <c r="G193" s="12">
        <v>4.5999999999999999E-3</v>
      </c>
      <c r="H193" s="24">
        <v>33.96</v>
      </c>
      <c r="I193" s="23">
        <f t="shared" si="60"/>
        <v>0</v>
      </c>
      <c r="J193" s="12">
        <v>4.5999999999999999E-3</v>
      </c>
      <c r="K193" s="13">
        <f t="shared" si="61"/>
        <v>0</v>
      </c>
      <c r="L193" s="24">
        <f t="shared" si="46"/>
        <v>-33.96</v>
      </c>
      <c r="M193" t="s">
        <v>10</v>
      </c>
      <c r="O193" s="3" t="str">
        <f t="shared" si="62"/>
        <v>E3549</v>
      </c>
      <c r="P193" s="4"/>
    </row>
    <row r="194" spans="1:16" outlineLevel="2" x14ac:dyDescent="0.25">
      <c r="A194" s="273" t="s">
        <v>757</v>
      </c>
      <c r="B194" t="str">
        <f t="shared" si="59"/>
        <v>E3549 (GIF) Twr/Fixt, Colstrip 1-2 -12</v>
      </c>
      <c r="C194" t="s">
        <v>9</v>
      </c>
      <c r="E194" s="11">
        <v>43830</v>
      </c>
      <c r="F194" s="23">
        <v>88576.95</v>
      </c>
      <c r="G194" s="12">
        <v>4.5999999999999999E-3</v>
      </c>
      <c r="H194" s="24">
        <v>-82253.33</v>
      </c>
      <c r="I194" s="23">
        <f t="shared" si="60"/>
        <v>0</v>
      </c>
      <c r="J194" s="12">
        <v>4.5999999999999999E-3</v>
      </c>
      <c r="K194" s="13">
        <f t="shared" si="61"/>
        <v>0</v>
      </c>
      <c r="L194" s="24">
        <f t="shared" si="46"/>
        <v>82253.33</v>
      </c>
      <c r="M194" t="s">
        <v>10</v>
      </c>
      <c r="O194" s="3" t="str">
        <f t="shared" si="62"/>
        <v>E3549</v>
      </c>
      <c r="P194" s="4"/>
    </row>
    <row r="195" spans="1:16" outlineLevel="2" x14ac:dyDescent="0.25">
      <c r="A195" s="273" t="s">
        <v>757</v>
      </c>
      <c r="B195" t="str">
        <f t="shared" si="59"/>
        <v>E3549 (GIF) Twr/Fixt, Colstrip 1-2 -1</v>
      </c>
      <c r="C195" t="s">
        <v>9</v>
      </c>
      <c r="E195" s="11">
        <v>43861</v>
      </c>
      <c r="F195" s="23">
        <v>0</v>
      </c>
      <c r="G195" s="12">
        <v>4.5999999999999999E-3</v>
      </c>
      <c r="H195" s="24">
        <v>88576.95</v>
      </c>
      <c r="I195" s="23">
        <f t="shared" si="60"/>
        <v>0</v>
      </c>
      <c r="J195" s="12">
        <v>4.5999999999999999E-3</v>
      </c>
      <c r="K195" s="13">
        <f t="shared" si="61"/>
        <v>0</v>
      </c>
      <c r="L195" s="24">
        <f t="shared" si="46"/>
        <v>-88576.95</v>
      </c>
      <c r="M195" t="s">
        <v>10</v>
      </c>
      <c r="O195" s="3" t="str">
        <f t="shared" si="62"/>
        <v>E3549</v>
      </c>
      <c r="P195" s="4"/>
    </row>
    <row r="196" spans="1:16" outlineLevel="2" x14ac:dyDescent="0.25">
      <c r="A196" s="273" t="s">
        <v>757</v>
      </c>
      <c r="B196" t="str">
        <f t="shared" si="59"/>
        <v>E3549 (GIF) Twr/Fixt, Colstrip 1-2 -2</v>
      </c>
      <c r="C196" t="s">
        <v>9</v>
      </c>
      <c r="E196" s="11">
        <v>43889</v>
      </c>
      <c r="F196" s="23">
        <v>0</v>
      </c>
      <c r="G196" s="12">
        <v>4.5999999999999999E-3</v>
      </c>
      <c r="H196" s="24">
        <v>0</v>
      </c>
      <c r="I196" s="23">
        <f t="shared" si="60"/>
        <v>0</v>
      </c>
      <c r="J196" s="12">
        <v>4.5999999999999999E-3</v>
      </c>
      <c r="K196" s="13">
        <f t="shared" si="61"/>
        <v>0</v>
      </c>
      <c r="L196" s="24">
        <f t="shared" si="46"/>
        <v>0</v>
      </c>
      <c r="M196" t="s">
        <v>10</v>
      </c>
      <c r="O196" s="3" t="str">
        <f t="shared" si="62"/>
        <v>E3549</v>
      </c>
      <c r="P196" s="4"/>
    </row>
    <row r="197" spans="1:16" outlineLevel="2" x14ac:dyDescent="0.25">
      <c r="A197" s="273" t="s">
        <v>757</v>
      </c>
      <c r="B197" t="str">
        <f t="shared" si="59"/>
        <v>E3549 (GIF) Twr/Fixt, Colstrip 1-2 -3</v>
      </c>
      <c r="C197" t="s">
        <v>9</v>
      </c>
      <c r="E197" s="11">
        <v>43921</v>
      </c>
      <c r="F197" s="23">
        <v>0</v>
      </c>
      <c r="G197" s="12">
        <v>4.5999999999999999E-3</v>
      </c>
      <c r="H197" s="24">
        <v>0</v>
      </c>
      <c r="I197" s="23">
        <f t="shared" si="60"/>
        <v>0</v>
      </c>
      <c r="J197" s="12">
        <v>4.5999999999999999E-3</v>
      </c>
      <c r="K197" s="13">
        <f t="shared" si="61"/>
        <v>0</v>
      </c>
      <c r="L197" s="24">
        <f t="shared" si="46"/>
        <v>0</v>
      </c>
      <c r="M197" t="s">
        <v>10</v>
      </c>
      <c r="O197" s="3" t="str">
        <f t="shared" si="62"/>
        <v>E3549</v>
      </c>
      <c r="P197" s="4"/>
    </row>
    <row r="198" spans="1:16" outlineLevel="2" x14ac:dyDescent="0.25">
      <c r="A198" s="273" t="s">
        <v>757</v>
      </c>
      <c r="B198" t="str">
        <f t="shared" si="59"/>
        <v>E3549 (GIF) Twr/Fixt, Colstrip 1-2 -4</v>
      </c>
      <c r="C198" t="s">
        <v>9</v>
      </c>
      <c r="E198" s="11">
        <v>43951</v>
      </c>
      <c r="F198" s="23">
        <v>0</v>
      </c>
      <c r="G198" s="12">
        <v>4.5999999999999999E-3</v>
      </c>
      <c r="H198" s="24">
        <v>0</v>
      </c>
      <c r="I198" s="23">
        <f t="shared" si="60"/>
        <v>0</v>
      </c>
      <c r="J198" s="12">
        <v>4.5999999999999999E-3</v>
      </c>
      <c r="K198" s="13">
        <f t="shared" si="61"/>
        <v>0</v>
      </c>
      <c r="L198" s="24">
        <f t="shared" si="46"/>
        <v>0</v>
      </c>
      <c r="M198" t="s">
        <v>10</v>
      </c>
      <c r="O198" s="3" t="str">
        <f t="shared" si="62"/>
        <v>E3549</v>
      </c>
      <c r="P198" s="4"/>
    </row>
    <row r="199" spans="1:16" outlineLevel="2" x14ac:dyDescent="0.25">
      <c r="A199" s="273" t="s">
        <v>757</v>
      </c>
      <c r="B199" t="str">
        <f t="shared" si="59"/>
        <v>E3549 (GIF) Twr/Fixt, Colstrip 1-2 -5</v>
      </c>
      <c r="C199" t="s">
        <v>9</v>
      </c>
      <c r="E199" s="11">
        <v>43982</v>
      </c>
      <c r="F199" s="23">
        <v>0</v>
      </c>
      <c r="G199" s="12">
        <v>4.5999999999999999E-3</v>
      </c>
      <c r="H199" s="24">
        <v>0</v>
      </c>
      <c r="I199" s="23">
        <f t="shared" si="60"/>
        <v>0</v>
      </c>
      <c r="J199" s="12">
        <v>4.5999999999999999E-3</v>
      </c>
      <c r="K199" s="13">
        <f t="shared" si="61"/>
        <v>0</v>
      </c>
      <c r="L199" s="24">
        <f t="shared" si="46"/>
        <v>0</v>
      </c>
      <c r="M199" t="s">
        <v>10</v>
      </c>
      <c r="O199" s="3" t="str">
        <f t="shared" si="62"/>
        <v>E3549</v>
      </c>
      <c r="P199" s="4"/>
    </row>
    <row r="200" spans="1:16" outlineLevel="2" x14ac:dyDescent="0.25">
      <c r="A200" s="273" t="s">
        <v>757</v>
      </c>
      <c r="B200" t="str">
        <f t="shared" si="59"/>
        <v>E3549 (GIF) Twr/Fixt, Colstrip 1-2 -6</v>
      </c>
      <c r="C200" t="s">
        <v>9</v>
      </c>
      <c r="E200" s="11">
        <v>44012</v>
      </c>
      <c r="F200" s="23">
        <v>0</v>
      </c>
      <c r="G200" s="12">
        <v>4.5999999999999999E-3</v>
      </c>
      <c r="H200" s="24">
        <v>0</v>
      </c>
      <c r="I200" s="23">
        <f t="shared" si="60"/>
        <v>0</v>
      </c>
      <c r="J200" s="12">
        <v>4.5999999999999999E-3</v>
      </c>
      <c r="K200" s="13">
        <f t="shared" si="61"/>
        <v>0</v>
      </c>
      <c r="L200" s="24">
        <f t="shared" si="46"/>
        <v>0</v>
      </c>
      <c r="M200" t="s">
        <v>10</v>
      </c>
      <c r="O200" s="3" t="str">
        <f t="shared" si="62"/>
        <v>E3549</v>
      </c>
      <c r="P200" s="4"/>
    </row>
    <row r="201" spans="1:16" ht="15.75" outlineLevel="1" thickBot="1" x14ac:dyDescent="0.3">
      <c r="A201" s="5" t="s">
        <v>476</v>
      </c>
      <c r="C201" s="14" t="s">
        <v>453</v>
      </c>
      <c r="E201" s="7" t="s">
        <v>5</v>
      </c>
      <c r="F201" s="8"/>
      <c r="G201" s="9"/>
      <c r="H201" s="25">
        <f>SUBTOTAL(9,H189:H200)</f>
        <v>6493.4199999999983</v>
      </c>
      <c r="I201" s="8"/>
      <c r="J201" s="9"/>
      <c r="K201" s="25">
        <f>SUBTOTAL(9,K189:K200)</f>
        <v>0</v>
      </c>
      <c r="L201" s="25">
        <f>SUBTOTAL(9,L189:L200)</f>
        <v>-6493.4199999999983</v>
      </c>
      <c r="O201" s="3" t="str">
        <f>LEFT(A201,5)</f>
        <v>E3549</v>
      </c>
      <c r="P201" s="4">
        <f>-L201</f>
        <v>6493.4199999999983</v>
      </c>
    </row>
    <row r="202" spans="1:16" ht="15.75" outlineLevel="2" thickTop="1" x14ac:dyDescent="0.25">
      <c r="A202" t="s">
        <v>477</v>
      </c>
      <c r="B202" t="str">
        <f t="shared" ref="B202:B213" si="63">CONCATENATE(A202,"-",MONTH(E202))</f>
        <v>E3549 (GIF) Twr/Fixt, Colstrip 3-4-7</v>
      </c>
      <c r="C202" t="s">
        <v>9</v>
      </c>
      <c r="E202" s="11">
        <v>43676</v>
      </c>
      <c r="F202" s="23">
        <v>267.33</v>
      </c>
      <c r="G202" s="12">
        <v>4.5999999999999999E-3</v>
      </c>
      <c r="H202" s="13">
        <v>9.9999999999999992E-2</v>
      </c>
      <c r="I202" s="23">
        <f t="shared" ref="I202:I213" si="64">VLOOKUP(CONCATENATE(A202,"-6"),$B$8:$F$409,5,FALSE)</f>
        <v>267.33</v>
      </c>
      <c r="J202" s="12">
        <v>4.5999999999999999E-3</v>
      </c>
      <c r="K202" s="13">
        <f>I202*J202/12</f>
        <v>0.10247649999999998</v>
      </c>
      <c r="L202" s="24">
        <f t="shared" si="46"/>
        <v>0</v>
      </c>
      <c r="M202" t="s">
        <v>10</v>
      </c>
      <c r="O202" s="3" t="str">
        <f t="shared" ref="O202:O213" si="65">LEFT(A202,5)</f>
        <v>E3549</v>
      </c>
      <c r="P202" s="4"/>
    </row>
    <row r="203" spans="1:16" outlineLevel="2" x14ac:dyDescent="0.25">
      <c r="A203" t="s">
        <v>477</v>
      </c>
      <c r="B203" t="str">
        <f t="shared" si="63"/>
        <v>E3549 (GIF) Twr/Fixt, Colstrip 3-4-8</v>
      </c>
      <c r="C203" t="s">
        <v>9</v>
      </c>
      <c r="E203" s="11">
        <v>43708</v>
      </c>
      <c r="F203" s="23">
        <v>267.33</v>
      </c>
      <c r="G203" s="12">
        <v>4.5999999999999999E-3</v>
      </c>
      <c r="H203" s="24">
        <v>9.9999999999999992E-2</v>
      </c>
      <c r="I203" s="23">
        <f t="shared" si="64"/>
        <v>267.33</v>
      </c>
      <c r="J203" s="12">
        <v>4.5999999999999999E-3</v>
      </c>
      <c r="K203" s="13">
        <f t="shared" ref="K203:K213" si="66">I203*J203/12</f>
        <v>0.10247649999999998</v>
      </c>
      <c r="L203" s="24">
        <f t="shared" si="46"/>
        <v>0</v>
      </c>
      <c r="M203" t="s">
        <v>10</v>
      </c>
      <c r="O203" s="3" t="str">
        <f t="shared" si="65"/>
        <v>E3549</v>
      </c>
      <c r="P203" s="4"/>
    </row>
    <row r="204" spans="1:16" outlineLevel="2" x14ac:dyDescent="0.25">
      <c r="A204" t="s">
        <v>477</v>
      </c>
      <c r="B204" t="str">
        <f t="shared" si="63"/>
        <v>E3549 (GIF) Twr/Fixt, Colstrip 3-4-9</v>
      </c>
      <c r="C204" t="s">
        <v>9</v>
      </c>
      <c r="E204" s="11">
        <v>43738</v>
      </c>
      <c r="F204" s="23">
        <v>267.33</v>
      </c>
      <c r="G204" s="12">
        <v>4.5999999999999999E-3</v>
      </c>
      <c r="H204" s="24">
        <v>9.9999999999999992E-2</v>
      </c>
      <c r="I204" s="23">
        <f t="shared" si="64"/>
        <v>267.33</v>
      </c>
      <c r="J204" s="12">
        <v>4.5999999999999999E-3</v>
      </c>
      <c r="K204" s="13">
        <f t="shared" si="66"/>
        <v>0.10247649999999998</v>
      </c>
      <c r="L204" s="24">
        <f t="shared" si="46"/>
        <v>0</v>
      </c>
      <c r="M204" t="s">
        <v>10</v>
      </c>
      <c r="O204" s="3" t="str">
        <f t="shared" si="65"/>
        <v>E3549</v>
      </c>
      <c r="P204" s="4"/>
    </row>
    <row r="205" spans="1:16" outlineLevel="2" x14ac:dyDescent="0.25">
      <c r="A205" t="s">
        <v>477</v>
      </c>
      <c r="B205" t="str">
        <f t="shared" si="63"/>
        <v>E3549 (GIF) Twr/Fixt, Colstrip 3-4-10</v>
      </c>
      <c r="C205" t="s">
        <v>9</v>
      </c>
      <c r="E205" s="11">
        <v>43769</v>
      </c>
      <c r="F205" s="23">
        <v>267.33</v>
      </c>
      <c r="G205" s="12">
        <v>4.5999999999999999E-3</v>
      </c>
      <c r="H205" s="24">
        <v>9.9999999999999992E-2</v>
      </c>
      <c r="I205" s="23">
        <f t="shared" si="64"/>
        <v>267.33</v>
      </c>
      <c r="J205" s="12">
        <v>4.5999999999999999E-3</v>
      </c>
      <c r="K205" s="13">
        <f t="shared" si="66"/>
        <v>0.10247649999999998</v>
      </c>
      <c r="L205" s="24">
        <f t="shared" si="46"/>
        <v>0</v>
      </c>
      <c r="M205" t="s">
        <v>10</v>
      </c>
      <c r="O205" s="3" t="str">
        <f t="shared" si="65"/>
        <v>E3549</v>
      </c>
      <c r="P205" s="4"/>
    </row>
    <row r="206" spans="1:16" outlineLevel="2" x14ac:dyDescent="0.25">
      <c r="A206" t="s">
        <v>477</v>
      </c>
      <c r="B206" t="str">
        <f t="shared" si="63"/>
        <v>E3549 (GIF) Twr/Fixt, Colstrip 3-4-11</v>
      </c>
      <c r="C206" t="s">
        <v>9</v>
      </c>
      <c r="E206" s="11">
        <v>43799</v>
      </c>
      <c r="F206" s="23">
        <v>267.33</v>
      </c>
      <c r="G206" s="12">
        <v>4.5999999999999999E-3</v>
      </c>
      <c r="H206" s="24">
        <v>9.9999999999999992E-2</v>
      </c>
      <c r="I206" s="23">
        <f t="shared" si="64"/>
        <v>267.33</v>
      </c>
      <c r="J206" s="12">
        <v>4.5999999999999999E-3</v>
      </c>
      <c r="K206" s="13">
        <f t="shared" si="66"/>
        <v>0.10247649999999998</v>
      </c>
      <c r="L206" s="24">
        <f t="shared" si="46"/>
        <v>0</v>
      </c>
      <c r="M206" t="s">
        <v>10</v>
      </c>
      <c r="O206" s="3" t="str">
        <f t="shared" si="65"/>
        <v>E3549</v>
      </c>
      <c r="P206" s="4"/>
    </row>
    <row r="207" spans="1:16" outlineLevel="2" x14ac:dyDescent="0.25">
      <c r="A207" t="s">
        <v>477</v>
      </c>
      <c r="B207" t="str">
        <f t="shared" si="63"/>
        <v>E3549 (GIF) Twr/Fixt, Colstrip 3-4-12</v>
      </c>
      <c r="C207" t="s">
        <v>9</v>
      </c>
      <c r="E207" s="11">
        <v>43830</v>
      </c>
      <c r="F207" s="23">
        <v>267.33</v>
      </c>
      <c r="G207" s="12">
        <v>4.5999999999999999E-3</v>
      </c>
      <c r="H207" s="24">
        <v>9.9999999999999992E-2</v>
      </c>
      <c r="I207" s="23">
        <f t="shared" si="64"/>
        <v>267.33</v>
      </c>
      <c r="J207" s="12">
        <v>4.5999999999999999E-3</v>
      </c>
      <c r="K207" s="13">
        <f t="shared" si="66"/>
        <v>0.10247649999999998</v>
      </c>
      <c r="L207" s="24">
        <f t="shared" si="46"/>
        <v>0</v>
      </c>
      <c r="M207" t="s">
        <v>10</v>
      </c>
      <c r="O207" s="3" t="str">
        <f t="shared" si="65"/>
        <v>E3549</v>
      </c>
      <c r="P207" s="4"/>
    </row>
    <row r="208" spans="1:16" outlineLevel="2" x14ac:dyDescent="0.25">
      <c r="A208" t="s">
        <v>477</v>
      </c>
      <c r="B208" t="str">
        <f t="shared" si="63"/>
        <v>E3549 (GIF) Twr/Fixt, Colstrip 3-4-1</v>
      </c>
      <c r="C208" t="s">
        <v>9</v>
      </c>
      <c r="E208" s="11">
        <v>43861</v>
      </c>
      <c r="F208" s="23">
        <v>267.33</v>
      </c>
      <c r="G208" s="12">
        <v>4.5999999999999999E-3</v>
      </c>
      <c r="H208" s="24">
        <v>9.9999999999999992E-2</v>
      </c>
      <c r="I208" s="23">
        <f t="shared" si="64"/>
        <v>267.33</v>
      </c>
      <c r="J208" s="12">
        <v>4.5999999999999999E-3</v>
      </c>
      <c r="K208" s="13">
        <f t="shared" si="66"/>
        <v>0.10247649999999998</v>
      </c>
      <c r="L208" s="24">
        <f t="shared" si="46"/>
        <v>0</v>
      </c>
      <c r="M208" t="s">
        <v>10</v>
      </c>
      <c r="O208" s="3" t="str">
        <f t="shared" si="65"/>
        <v>E3549</v>
      </c>
      <c r="P208" s="4"/>
    </row>
    <row r="209" spans="1:16" outlineLevel="2" x14ac:dyDescent="0.25">
      <c r="A209" t="s">
        <v>477</v>
      </c>
      <c r="B209" t="str">
        <f t="shared" si="63"/>
        <v>E3549 (GIF) Twr/Fixt, Colstrip 3-4-2</v>
      </c>
      <c r="C209" t="s">
        <v>9</v>
      </c>
      <c r="E209" s="11">
        <v>43889</v>
      </c>
      <c r="F209" s="23">
        <v>267.33</v>
      </c>
      <c r="G209" s="12">
        <v>4.5999999999999999E-3</v>
      </c>
      <c r="H209" s="24">
        <v>9.9999999999999992E-2</v>
      </c>
      <c r="I209" s="23">
        <f t="shared" si="64"/>
        <v>267.33</v>
      </c>
      <c r="J209" s="12">
        <v>4.5999999999999999E-3</v>
      </c>
      <c r="K209" s="13">
        <f t="shared" si="66"/>
        <v>0.10247649999999998</v>
      </c>
      <c r="L209" s="24">
        <f t="shared" si="46"/>
        <v>0</v>
      </c>
      <c r="M209" t="s">
        <v>10</v>
      </c>
      <c r="O209" s="3" t="str">
        <f t="shared" si="65"/>
        <v>E3549</v>
      </c>
      <c r="P209" s="4"/>
    </row>
    <row r="210" spans="1:16" outlineLevel="2" x14ac:dyDescent="0.25">
      <c r="A210" t="s">
        <v>477</v>
      </c>
      <c r="B210" t="str">
        <f t="shared" si="63"/>
        <v>E3549 (GIF) Twr/Fixt, Colstrip 3-4-3</v>
      </c>
      <c r="C210" t="s">
        <v>9</v>
      </c>
      <c r="E210" s="11">
        <v>43921</v>
      </c>
      <c r="F210" s="23">
        <v>267.33</v>
      </c>
      <c r="G210" s="12">
        <v>4.5999999999999999E-3</v>
      </c>
      <c r="H210" s="24">
        <v>9.9999999999999992E-2</v>
      </c>
      <c r="I210" s="23">
        <f t="shared" si="64"/>
        <v>267.33</v>
      </c>
      <c r="J210" s="12">
        <v>4.5999999999999999E-3</v>
      </c>
      <c r="K210" s="13">
        <f t="shared" si="66"/>
        <v>0.10247649999999998</v>
      </c>
      <c r="L210" s="24">
        <f t="shared" si="46"/>
        <v>0</v>
      </c>
      <c r="M210" t="s">
        <v>10</v>
      </c>
      <c r="O210" s="3" t="str">
        <f t="shared" si="65"/>
        <v>E3549</v>
      </c>
      <c r="P210" s="4"/>
    </row>
    <row r="211" spans="1:16" outlineLevel="2" x14ac:dyDescent="0.25">
      <c r="A211" t="s">
        <v>477</v>
      </c>
      <c r="B211" t="str">
        <f t="shared" si="63"/>
        <v>E3549 (GIF) Twr/Fixt, Colstrip 3-4-4</v>
      </c>
      <c r="C211" t="s">
        <v>9</v>
      </c>
      <c r="E211" s="11">
        <v>43951</v>
      </c>
      <c r="F211" s="23">
        <v>267.33</v>
      </c>
      <c r="G211" s="12">
        <v>4.5999999999999999E-3</v>
      </c>
      <c r="H211" s="24">
        <v>9.9999999999999992E-2</v>
      </c>
      <c r="I211" s="23">
        <f t="shared" si="64"/>
        <v>267.33</v>
      </c>
      <c r="J211" s="12">
        <v>4.5999999999999999E-3</v>
      </c>
      <c r="K211" s="13">
        <f t="shared" si="66"/>
        <v>0.10247649999999998</v>
      </c>
      <c r="L211" s="24">
        <f t="shared" si="46"/>
        <v>0</v>
      </c>
      <c r="M211" t="s">
        <v>10</v>
      </c>
      <c r="O211" s="3" t="str">
        <f t="shared" si="65"/>
        <v>E3549</v>
      </c>
      <c r="P211" s="4"/>
    </row>
    <row r="212" spans="1:16" outlineLevel="2" x14ac:dyDescent="0.25">
      <c r="A212" t="s">
        <v>477</v>
      </c>
      <c r="B212" t="str">
        <f t="shared" si="63"/>
        <v>E3549 (GIF) Twr/Fixt, Colstrip 3-4-5</v>
      </c>
      <c r="C212" t="s">
        <v>9</v>
      </c>
      <c r="E212" s="11">
        <v>43982</v>
      </c>
      <c r="F212" s="23">
        <v>267.33</v>
      </c>
      <c r="G212" s="12">
        <v>4.5999999999999999E-3</v>
      </c>
      <c r="H212" s="24">
        <v>9.9999999999999992E-2</v>
      </c>
      <c r="I212" s="23">
        <f t="shared" si="64"/>
        <v>267.33</v>
      </c>
      <c r="J212" s="12">
        <v>4.5999999999999999E-3</v>
      </c>
      <c r="K212" s="13">
        <f t="shared" si="66"/>
        <v>0.10247649999999998</v>
      </c>
      <c r="L212" s="24">
        <f t="shared" ref="L212:L301" si="67">ROUND(K212-H212,2)</f>
        <v>0</v>
      </c>
      <c r="M212" t="s">
        <v>10</v>
      </c>
      <c r="O212" s="3" t="str">
        <f t="shared" si="65"/>
        <v>E3549</v>
      </c>
      <c r="P212" s="4"/>
    </row>
    <row r="213" spans="1:16" outlineLevel="2" x14ac:dyDescent="0.25">
      <c r="A213" t="s">
        <v>477</v>
      </c>
      <c r="B213" t="str">
        <f t="shared" si="63"/>
        <v>E3549 (GIF) Twr/Fixt, Colstrip 3-4-6</v>
      </c>
      <c r="C213" t="s">
        <v>9</v>
      </c>
      <c r="E213" s="11">
        <v>44012</v>
      </c>
      <c r="F213" s="23">
        <v>267.33</v>
      </c>
      <c r="G213" s="12">
        <v>4.5999999999999999E-3</v>
      </c>
      <c r="H213" s="24">
        <v>9.9999999999999992E-2</v>
      </c>
      <c r="I213" s="23">
        <f t="shared" si="64"/>
        <v>267.33</v>
      </c>
      <c r="J213" s="12">
        <v>4.5999999999999999E-3</v>
      </c>
      <c r="K213" s="13">
        <f t="shared" si="66"/>
        <v>0.10247649999999998</v>
      </c>
      <c r="L213" s="24">
        <f t="shared" si="67"/>
        <v>0</v>
      </c>
      <c r="M213" t="s">
        <v>10</v>
      </c>
      <c r="O213" s="3" t="str">
        <f t="shared" si="65"/>
        <v>E3549</v>
      </c>
      <c r="P213" s="4"/>
    </row>
    <row r="214" spans="1:16" ht="15.75" outlineLevel="1" thickBot="1" x14ac:dyDescent="0.3">
      <c r="A214" s="5" t="s">
        <v>478</v>
      </c>
      <c r="C214" s="14" t="s">
        <v>453</v>
      </c>
      <c r="E214" s="7" t="s">
        <v>5</v>
      </c>
      <c r="F214" s="8"/>
      <c r="G214" s="9"/>
      <c r="H214" s="25">
        <f>SUBTOTAL(9,H202:H213)</f>
        <v>1.2</v>
      </c>
      <c r="I214" s="8"/>
      <c r="J214" s="9"/>
      <c r="K214" s="25">
        <f>SUBTOTAL(9,K202:K213)</f>
        <v>1.2297180000000001</v>
      </c>
      <c r="L214" s="25">
        <f>SUBTOTAL(9,L202:L213)</f>
        <v>0</v>
      </c>
      <c r="O214" s="3" t="str">
        <f>LEFT(A214,5)</f>
        <v>E3549</v>
      </c>
      <c r="P214" s="4">
        <f>-L214</f>
        <v>0</v>
      </c>
    </row>
    <row r="215" spans="1:16" ht="15.75" outlineLevel="2" thickTop="1" x14ac:dyDescent="0.25">
      <c r="A215" t="s">
        <v>479</v>
      </c>
      <c r="B215" t="str">
        <f t="shared" ref="B215:B226" si="68">CONCATENATE(A215,"-",MONTH(E215))</f>
        <v>E355 TSM Poles, 3rd AC Line-7</v>
      </c>
      <c r="C215" t="s">
        <v>9</v>
      </c>
      <c r="E215" s="11">
        <v>43676</v>
      </c>
      <c r="F215" s="23">
        <v>204200</v>
      </c>
      <c r="G215" s="12">
        <v>3.04E-2</v>
      </c>
      <c r="H215" s="13">
        <v>517.30999999999995</v>
      </c>
      <c r="I215" s="23">
        <f t="shared" ref="I215:I226" si="69">VLOOKUP(CONCATENATE(A215,"-6"),$B$8:$F$409,5,FALSE)</f>
        <v>204200</v>
      </c>
      <c r="J215" s="12">
        <v>3.04E-2</v>
      </c>
      <c r="K215" s="13">
        <f>I215*J215/12</f>
        <v>517.30666666666673</v>
      </c>
      <c r="L215" s="24">
        <f t="shared" si="67"/>
        <v>0</v>
      </c>
      <c r="M215" t="s">
        <v>10</v>
      </c>
      <c r="O215" s="3" t="str">
        <f t="shared" ref="O215:O226" si="70">LEFT(A215,4)</f>
        <v>E355</v>
      </c>
      <c r="P215" s="4"/>
    </row>
    <row r="216" spans="1:16" outlineLevel="2" x14ac:dyDescent="0.25">
      <c r="A216" t="s">
        <v>479</v>
      </c>
      <c r="B216" t="str">
        <f t="shared" si="68"/>
        <v>E355 TSM Poles, 3rd AC Line-8</v>
      </c>
      <c r="C216" t="s">
        <v>9</v>
      </c>
      <c r="E216" s="11">
        <v>43708</v>
      </c>
      <c r="F216" s="23">
        <v>204200</v>
      </c>
      <c r="G216" s="12">
        <v>3.04E-2</v>
      </c>
      <c r="H216" s="24">
        <v>517.30999999999995</v>
      </c>
      <c r="I216" s="23">
        <f t="shared" si="69"/>
        <v>204200</v>
      </c>
      <c r="J216" s="12">
        <v>3.04E-2</v>
      </c>
      <c r="K216" s="13">
        <f t="shared" ref="K216:K226" si="71">I216*J216/12</f>
        <v>517.30666666666673</v>
      </c>
      <c r="L216" s="24">
        <f t="shared" si="67"/>
        <v>0</v>
      </c>
      <c r="M216" t="s">
        <v>10</v>
      </c>
      <c r="O216" s="3" t="str">
        <f t="shared" si="70"/>
        <v>E355</v>
      </c>
      <c r="P216" s="4"/>
    </row>
    <row r="217" spans="1:16" outlineLevel="2" x14ac:dyDescent="0.25">
      <c r="A217" t="s">
        <v>479</v>
      </c>
      <c r="B217" t="str">
        <f t="shared" si="68"/>
        <v>E355 TSM Poles, 3rd AC Line-9</v>
      </c>
      <c r="C217" t="s">
        <v>9</v>
      </c>
      <c r="E217" s="11">
        <v>43738</v>
      </c>
      <c r="F217" s="23">
        <v>204200</v>
      </c>
      <c r="G217" s="12">
        <v>3.04E-2</v>
      </c>
      <c r="H217" s="24">
        <v>517.30999999999995</v>
      </c>
      <c r="I217" s="23">
        <f t="shared" si="69"/>
        <v>204200</v>
      </c>
      <c r="J217" s="12">
        <v>3.04E-2</v>
      </c>
      <c r="K217" s="13">
        <f t="shared" si="71"/>
        <v>517.30666666666673</v>
      </c>
      <c r="L217" s="24">
        <f t="shared" si="67"/>
        <v>0</v>
      </c>
      <c r="M217" t="s">
        <v>10</v>
      </c>
      <c r="O217" s="3" t="str">
        <f t="shared" si="70"/>
        <v>E355</v>
      </c>
      <c r="P217" s="4"/>
    </row>
    <row r="218" spans="1:16" outlineLevel="2" x14ac:dyDescent="0.25">
      <c r="A218" t="s">
        <v>479</v>
      </c>
      <c r="B218" t="str">
        <f t="shared" si="68"/>
        <v>E355 TSM Poles, 3rd AC Line-10</v>
      </c>
      <c r="C218" t="s">
        <v>9</v>
      </c>
      <c r="E218" s="11">
        <v>43769</v>
      </c>
      <c r="F218" s="23">
        <v>204200</v>
      </c>
      <c r="G218" s="12">
        <v>3.04E-2</v>
      </c>
      <c r="H218" s="24">
        <v>517.30999999999995</v>
      </c>
      <c r="I218" s="23">
        <f t="shared" si="69"/>
        <v>204200</v>
      </c>
      <c r="J218" s="12">
        <v>3.04E-2</v>
      </c>
      <c r="K218" s="13">
        <f t="shared" si="71"/>
        <v>517.30666666666673</v>
      </c>
      <c r="L218" s="24">
        <f t="shared" si="67"/>
        <v>0</v>
      </c>
      <c r="M218" t="s">
        <v>10</v>
      </c>
      <c r="O218" s="3" t="str">
        <f t="shared" si="70"/>
        <v>E355</v>
      </c>
      <c r="P218" s="4"/>
    </row>
    <row r="219" spans="1:16" outlineLevel="2" x14ac:dyDescent="0.25">
      <c r="A219" t="s">
        <v>479</v>
      </c>
      <c r="B219" t="str">
        <f t="shared" si="68"/>
        <v>E355 TSM Poles, 3rd AC Line-11</v>
      </c>
      <c r="C219" t="s">
        <v>9</v>
      </c>
      <c r="E219" s="11">
        <v>43799</v>
      </c>
      <c r="F219" s="23">
        <v>204200</v>
      </c>
      <c r="G219" s="12">
        <v>3.04E-2</v>
      </c>
      <c r="H219" s="24">
        <v>517.30999999999995</v>
      </c>
      <c r="I219" s="23">
        <f t="shared" si="69"/>
        <v>204200</v>
      </c>
      <c r="J219" s="12">
        <v>3.04E-2</v>
      </c>
      <c r="K219" s="13">
        <f t="shared" si="71"/>
        <v>517.30666666666673</v>
      </c>
      <c r="L219" s="24">
        <f t="shared" si="67"/>
        <v>0</v>
      </c>
      <c r="M219" t="s">
        <v>10</v>
      </c>
      <c r="O219" s="3" t="str">
        <f t="shared" si="70"/>
        <v>E355</v>
      </c>
      <c r="P219" s="4"/>
    </row>
    <row r="220" spans="1:16" outlineLevel="2" x14ac:dyDescent="0.25">
      <c r="A220" t="s">
        <v>479</v>
      </c>
      <c r="B220" t="str">
        <f t="shared" si="68"/>
        <v>E355 TSM Poles, 3rd AC Line-12</v>
      </c>
      <c r="C220" t="s">
        <v>9</v>
      </c>
      <c r="E220" s="11">
        <v>43830</v>
      </c>
      <c r="F220" s="23">
        <v>204200</v>
      </c>
      <c r="G220" s="12">
        <v>3.04E-2</v>
      </c>
      <c r="H220" s="24">
        <v>517.30999999999995</v>
      </c>
      <c r="I220" s="23">
        <f t="shared" si="69"/>
        <v>204200</v>
      </c>
      <c r="J220" s="12">
        <v>3.04E-2</v>
      </c>
      <c r="K220" s="13">
        <f t="shared" si="71"/>
        <v>517.30666666666673</v>
      </c>
      <c r="L220" s="24">
        <f t="shared" si="67"/>
        <v>0</v>
      </c>
      <c r="M220" t="s">
        <v>10</v>
      </c>
      <c r="O220" s="3" t="str">
        <f t="shared" si="70"/>
        <v>E355</v>
      </c>
      <c r="P220" s="4"/>
    </row>
    <row r="221" spans="1:16" outlineLevel="2" x14ac:dyDescent="0.25">
      <c r="A221" t="s">
        <v>479</v>
      </c>
      <c r="B221" t="str">
        <f t="shared" si="68"/>
        <v>E355 TSM Poles, 3rd AC Line-1</v>
      </c>
      <c r="C221" t="s">
        <v>9</v>
      </c>
      <c r="E221" s="11">
        <v>43861</v>
      </c>
      <c r="F221" s="23">
        <v>204200</v>
      </c>
      <c r="G221" s="12">
        <v>3.04E-2</v>
      </c>
      <c r="H221" s="24">
        <v>517.30999999999995</v>
      </c>
      <c r="I221" s="23">
        <f t="shared" si="69"/>
        <v>204200</v>
      </c>
      <c r="J221" s="12">
        <v>3.04E-2</v>
      </c>
      <c r="K221" s="13">
        <f t="shared" si="71"/>
        <v>517.30666666666673</v>
      </c>
      <c r="L221" s="24">
        <f t="shared" si="67"/>
        <v>0</v>
      </c>
      <c r="M221" t="s">
        <v>10</v>
      </c>
      <c r="O221" s="3" t="str">
        <f t="shared" si="70"/>
        <v>E355</v>
      </c>
      <c r="P221" s="4"/>
    </row>
    <row r="222" spans="1:16" outlineLevel="2" x14ac:dyDescent="0.25">
      <c r="A222" t="s">
        <v>479</v>
      </c>
      <c r="B222" t="str">
        <f t="shared" si="68"/>
        <v>E355 TSM Poles, 3rd AC Line-2</v>
      </c>
      <c r="C222" t="s">
        <v>9</v>
      </c>
      <c r="E222" s="11">
        <v>43889</v>
      </c>
      <c r="F222" s="23">
        <v>204200</v>
      </c>
      <c r="G222" s="12">
        <v>3.04E-2</v>
      </c>
      <c r="H222" s="24">
        <v>517.30999999999995</v>
      </c>
      <c r="I222" s="23">
        <f t="shared" si="69"/>
        <v>204200</v>
      </c>
      <c r="J222" s="12">
        <v>3.04E-2</v>
      </c>
      <c r="K222" s="13">
        <f t="shared" si="71"/>
        <v>517.30666666666673</v>
      </c>
      <c r="L222" s="24">
        <f t="shared" si="67"/>
        <v>0</v>
      </c>
      <c r="M222" t="s">
        <v>10</v>
      </c>
      <c r="O222" s="3" t="str">
        <f t="shared" si="70"/>
        <v>E355</v>
      </c>
      <c r="P222" s="4"/>
    </row>
    <row r="223" spans="1:16" outlineLevel="2" x14ac:dyDescent="0.25">
      <c r="A223" t="s">
        <v>479</v>
      </c>
      <c r="B223" t="str">
        <f t="shared" si="68"/>
        <v>E355 TSM Poles, 3rd AC Line-3</v>
      </c>
      <c r="C223" t="s">
        <v>9</v>
      </c>
      <c r="E223" s="11">
        <v>43921</v>
      </c>
      <c r="F223" s="23">
        <v>204200</v>
      </c>
      <c r="G223" s="12">
        <v>3.04E-2</v>
      </c>
      <c r="H223" s="24">
        <v>517.30999999999995</v>
      </c>
      <c r="I223" s="23">
        <f t="shared" si="69"/>
        <v>204200</v>
      </c>
      <c r="J223" s="12">
        <v>3.04E-2</v>
      </c>
      <c r="K223" s="13">
        <f t="shared" si="71"/>
        <v>517.30666666666673</v>
      </c>
      <c r="L223" s="24">
        <f t="shared" si="67"/>
        <v>0</v>
      </c>
      <c r="M223" t="s">
        <v>10</v>
      </c>
      <c r="O223" s="3" t="str">
        <f t="shared" si="70"/>
        <v>E355</v>
      </c>
      <c r="P223" s="4"/>
    </row>
    <row r="224" spans="1:16" outlineLevel="2" x14ac:dyDescent="0.25">
      <c r="A224" t="s">
        <v>479</v>
      </c>
      <c r="B224" t="str">
        <f t="shared" si="68"/>
        <v>E355 TSM Poles, 3rd AC Line-4</v>
      </c>
      <c r="C224" t="s">
        <v>9</v>
      </c>
      <c r="E224" s="11">
        <v>43951</v>
      </c>
      <c r="F224" s="23">
        <v>204200</v>
      </c>
      <c r="G224" s="12">
        <v>3.04E-2</v>
      </c>
      <c r="H224" s="24">
        <v>517.30999999999995</v>
      </c>
      <c r="I224" s="23">
        <f t="shared" si="69"/>
        <v>204200</v>
      </c>
      <c r="J224" s="12">
        <v>3.04E-2</v>
      </c>
      <c r="K224" s="13">
        <f t="shared" si="71"/>
        <v>517.30666666666673</v>
      </c>
      <c r="L224" s="24">
        <f t="shared" si="67"/>
        <v>0</v>
      </c>
      <c r="M224" t="s">
        <v>10</v>
      </c>
      <c r="O224" s="3" t="str">
        <f t="shared" si="70"/>
        <v>E355</v>
      </c>
      <c r="P224" s="4"/>
    </row>
    <row r="225" spans="1:16" outlineLevel="2" x14ac:dyDescent="0.25">
      <c r="A225" t="s">
        <v>479</v>
      </c>
      <c r="B225" t="str">
        <f t="shared" si="68"/>
        <v>E355 TSM Poles, 3rd AC Line-5</v>
      </c>
      <c r="C225" t="s">
        <v>9</v>
      </c>
      <c r="E225" s="11">
        <v>43982</v>
      </c>
      <c r="F225" s="23">
        <v>204200</v>
      </c>
      <c r="G225" s="12">
        <v>3.04E-2</v>
      </c>
      <c r="H225" s="24">
        <v>517.30999999999995</v>
      </c>
      <c r="I225" s="23">
        <f t="shared" si="69"/>
        <v>204200</v>
      </c>
      <c r="J225" s="12">
        <v>3.04E-2</v>
      </c>
      <c r="K225" s="13">
        <f t="shared" si="71"/>
        <v>517.30666666666673</v>
      </c>
      <c r="L225" s="24">
        <f t="shared" si="67"/>
        <v>0</v>
      </c>
      <c r="M225" t="s">
        <v>10</v>
      </c>
      <c r="O225" s="3" t="str">
        <f t="shared" si="70"/>
        <v>E355</v>
      </c>
      <c r="P225" s="4"/>
    </row>
    <row r="226" spans="1:16" outlineLevel="2" x14ac:dyDescent="0.25">
      <c r="A226" t="s">
        <v>479</v>
      </c>
      <c r="B226" t="str">
        <f t="shared" si="68"/>
        <v>E355 TSM Poles, 3rd AC Line-6</v>
      </c>
      <c r="C226" t="s">
        <v>9</v>
      </c>
      <c r="E226" s="11">
        <v>44012</v>
      </c>
      <c r="F226" s="23">
        <v>204200</v>
      </c>
      <c r="G226" s="12">
        <v>3.04E-2</v>
      </c>
      <c r="H226" s="24">
        <v>517.30999999999995</v>
      </c>
      <c r="I226" s="23">
        <f t="shared" si="69"/>
        <v>204200</v>
      </c>
      <c r="J226" s="12">
        <v>3.04E-2</v>
      </c>
      <c r="K226" s="13">
        <f t="shared" si="71"/>
        <v>517.30666666666673</v>
      </c>
      <c r="L226" s="24">
        <f t="shared" si="67"/>
        <v>0</v>
      </c>
      <c r="M226" t="s">
        <v>10</v>
      </c>
      <c r="O226" s="3" t="str">
        <f t="shared" si="70"/>
        <v>E355</v>
      </c>
      <c r="P226" s="4"/>
    </row>
    <row r="227" spans="1:16" ht="15.75" outlineLevel="1" thickBot="1" x14ac:dyDescent="0.3">
      <c r="A227" s="5" t="s">
        <v>480</v>
      </c>
      <c r="C227" s="14" t="s">
        <v>453</v>
      </c>
      <c r="E227" s="7" t="s">
        <v>5</v>
      </c>
      <c r="F227" s="8"/>
      <c r="G227" s="9"/>
      <c r="H227" s="25">
        <f>SUBTOTAL(9,H215:H226)</f>
        <v>6207.7199999999975</v>
      </c>
      <c r="I227" s="8"/>
      <c r="J227" s="9"/>
      <c r="K227" s="25">
        <f>SUBTOTAL(9,K215:K226)</f>
        <v>6207.6799999999994</v>
      </c>
      <c r="L227" s="25">
        <f>SUBTOTAL(9,L215:L226)</f>
        <v>0</v>
      </c>
      <c r="O227" s="3" t="str">
        <f>LEFT(A227,5)</f>
        <v xml:space="preserve">E355 </v>
      </c>
      <c r="P227" s="4">
        <f>-L227</f>
        <v>0</v>
      </c>
    </row>
    <row r="228" spans="1:16" ht="15.75" outlineLevel="2" thickTop="1" x14ac:dyDescent="0.25">
      <c r="A228" s="95" t="s">
        <v>583</v>
      </c>
      <c r="B228" t="str">
        <f t="shared" ref="B228:B239" si="72">CONCATENATE(A228,"-",MONTH(E228))</f>
        <v>E355 TSM Poles, Colstrip 1-2 Com-7</v>
      </c>
      <c r="C228" t="s">
        <v>9</v>
      </c>
      <c r="E228" s="11">
        <v>43676</v>
      </c>
      <c r="F228" s="23">
        <v>0</v>
      </c>
      <c r="G228" s="301" t="s">
        <v>759</v>
      </c>
      <c r="H228" s="13">
        <v>0</v>
      </c>
      <c r="I228" s="23">
        <f t="shared" ref="I228:I239" si="73">VLOOKUP(CONCATENATE(A228,"-6"),$B$8:$F$409,5,FALSE)</f>
        <v>0</v>
      </c>
      <c r="J228" s="301" t="s">
        <v>759</v>
      </c>
      <c r="K228" s="13">
        <f t="shared" ref="K228:K239" si="74">VLOOKUP(CONCATENATE($A228,"-6"),$B$7:$H$409,7,FALSE)</f>
        <v>0</v>
      </c>
      <c r="L228" s="24">
        <f t="shared" ref="L228:L239" si="75">ROUND(K228-H228,2)</f>
        <v>0</v>
      </c>
      <c r="M228" t="s">
        <v>10</v>
      </c>
      <c r="O228" s="3" t="str">
        <f t="shared" ref="O228:O239" si="76">LEFT(A228,4)</f>
        <v>E355</v>
      </c>
      <c r="P228" s="4"/>
    </row>
    <row r="229" spans="1:16" outlineLevel="2" x14ac:dyDescent="0.25">
      <c r="A229" s="95" t="s">
        <v>583</v>
      </c>
      <c r="B229" t="str">
        <f t="shared" si="72"/>
        <v>E355 TSM Poles, Colstrip 1-2 Com-8</v>
      </c>
      <c r="C229" t="s">
        <v>9</v>
      </c>
      <c r="E229" s="11">
        <v>43708</v>
      </c>
      <c r="F229" s="23">
        <v>0</v>
      </c>
      <c r="G229" s="301" t="s">
        <v>759</v>
      </c>
      <c r="H229" s="24">
        <v>0</v>
      </c>
      <c r="I229" s="23">
        <f t="shared" si="73"/>
        <v>0</v>
      </c>
      <c r="J229" s="301" t="s">
        <v>759</v>
      </c>
      <c r="K229" s="13">
        <f t="shared" si="74"/>
        <v>0</v>
      </c>
      <c r="L229" s="24">
        <f t="shared" si="75"/>
        <v>0</v>
      </c>
      <c r="M229" t="s">
        <v>10</v>
      </c>
      <c r="O229" s="3" t="str">
        <f t="shared" si="76"/>
        <v>E355</v>
      </c>
      <c r="P229" s="4"/>
    </row>
    <row r="230" spans="1:16" outlineLevel="2" x14ac:dyDescent="0.25">
      <c r="A230" s="95" t="s">
        <v>583</v>
      </c>
      <c r="B230" t="str">
        <f t="shared" si="72"/>
        <v>E355 TSM Poles, Colstrip 1-2 Com-9</v>
      </c>
      <c r="C230" t="s">
        <v>9</v>
      </c>
      <c r="E230" s="11">
        <v>43738</v>
      </c>
      <c r="F230" s="23">
        <v>0</v>
      </c>
      <c r="G230" s="301" t="s">
        <v>759</v>
      </c>
      <c r="H230" s="24">
        <v>0</v>
      </c>
      <c r="I230" s="23">
        <f t="shared" si="73"/>
        <v>0</v>
      </c>
      <c r="J230" s="301" t="s">
        <v>759</v>
      </c>
      <c r="K230" s="13">
        <f t="shared" si="74"/>
        <v>0</v>
      </c>
      <c r="L230" s="24">
        <f t="shared" si="75"/>
        <v>0</v>
      </c>
      <c r="M230" t="s">
        <v>10</v>
      </c>
      <c r="O230" s="3" t="str">
        <f t="shared" si="76"/>
        <v>E355</v>
      </c>
      <c r="P230" s="4"/>
    </row>
    <row r="231" spans="1:16" outlineLevel="2" x14ac:dyDescent="0.25">
      <c r="A231" s="95" t="s">
        <v>583</v>
      </c>
      <c r="B231" t="str">
        <f t="shared" si="72"/>
        <v>E355 TSM Poles, Colstrip 1-2 Com-10</v>
      </c>
      <c r="C231" t="s">
        <v>9</v>
      </c>
      <c r="E231" s="11">
        <v>43769</v>
      </c>
      <c r="F231" s="23">
        <v>0</v>
      </c>
      <c r="G231" s="301" t="s">
        <v>759</v>
      </c>
      <c r="H231" s="24">
        <v>0</v>
      </c>
      <c r="I231" s="23">
        <f t="shared" si="73"/>
        <v>0</v>
      </c>
      <c r="J231" s="301" t="s">
        <v>759</v>
      </c>
      <c r="K231" s="13">
        <f t="shared" si="74"/>
        <v>0</v>
      </c>
      <c r="L231" s="24">
        <f t="shared" si="75"/>
        <v>0</v>
      </c>
      <c r="M231" t="s">
        <v>10</v>
      </c>
      <c r="O231" s="3" t="str">
        <f t="shared" si="76"/>
        <v>E355</v>
      </c>
      <c r="P231" s="4"/>
    </row>
    <row r="232" spans="1:16" outlineLevel="2" x14ac:dyDescent="0.25">
      <c r="A232" s="95" t="s">
        <v>583</v>
      </c>
      <c r="B232" t="str">
        <f t="shared" si="72"/>
        <v>E355 TSM Poles, Colstrip 1-2 Com-11</v>
      </c>
      <c r="C232" t="s">
        <v>9</v>
      </c>
      <c r="E232" s="11">
        <v>43799</v>
      </c>
      <c r="F232" s="23">
        <v>0</v>
      </c>
      <c r="G232" s="301" t="s">
        <v>759</v>
      </c>
      <c r="H232" s="24">
        <v>0</v>
      </c>
      <c r="I232" s="23">
        <f t="shared" si="73"/>
        <v>0</v>
      </c>
      <c r="J232" s="301" t="s">
        <v>759</v>
      </c>
      <c r="K232" s="13">
        <f t="shared" si="74"/>
        <v>0</v>
      </c>
      <c r="L232" s="24">
        <f t="shared" si="75"/>
        <v>0</v>
      </c>
      <c r="M232" t="s">
        <v>10</v>
      </c>
      <c r="O232" s="3" t="str">
        <f t="shared" si="76"/>
        <v>E355</v>
      </c>
      <c r="P232" s="4"/>
    </row>
    <row r="233" spans="1:16" outlineLevel="2" x14ac:dyDescent="0.25">
      <c r="A233" s="95" t="s">
        <v>583</v>
      </c>
      <c r="B233" t="str">
        <f t="shared" si="72"/>
        <v>E355 TSM Poles, Colstrip 1-2 Com-12</v>
      </c>
      <c r="C233" t="s">
        <v>9</v>
      </c>
      <c r="E233" s="11">
        <v>43830</v>
      </c>
      <c r="F233" s="23">
        <v>0</v>
      </c>
      <c r="G233" s="301" t="s">
        <v>759</v>
      </c>
      <c r="H233" s="24">
        <v>0</v>
      </c>
      <c r="I233" s="23">
        <f t="shared" si="73"/>
        <v>0</v>
      </c>
      <c r="J233" s="301" t="s">
        <v>759</v>
      </c>
      <c r="K233" s="13">
        <f t="shared" si="74"/>
        <v>0</v>
      </c>
      <c r="L233" s="24">
        <f t="shared" si="75"/>
        <v>0</v>
      </c>
      <c r="M233" t="s">
        <v>10</v>
      </c>
      <c r="O233" s="3" t="str">
        <f t="shared" si="76"/>
        <v>E355</v>
      </c>
      <c r="P233" s="4"/>
    </row>
    <row r="234" spans="1:16" outlineLevel="2" x14ac:dyDescent="0.25">
      <c r="A234" s="95" t="s">
        <v>583</v>
      </c>
      <c r="B234" t="str">
        <f t="shared" si="72"/>
        <v>E355 TSM Poles, Colstrip 1-2 Com-1</v>
      </c>
      <c r="C234" t="s">
        <v>9</v>
      </c>
      <c r="E234" s="11">
        <v>43861</v>
      </c>
      <c r="F234" s="23">
        <v>0</v>
      </c>
      <c r="G234" s="301" t="s">
        <v>759</v>
      </c>
      <c r="H234" s="24">
        <v>0</v>
      </c>
      <c r="I234" s="23">
        <f t="shared" si="73"/>
        <v>0</v>
      </c>
      <c r="J234" s="301" t="s">
        <v>759</v>
      </c>
      <c r="K234" s="13">
        <f t="shared" si="74"/>
        <v>0</v>
      </c>
      <c r="L234" s="24">
        <f t="shared" si="75"/>
        <v>0</v>
      </c>
      <c r="M234" t="s">
        <v>10</v>
      </c>
      <c r="O234" s="3" t="str">
        <f t="shared" si="76"/>
        <v>E355</v>
      </c>
      <c r="P234" s="4"/>
    </row>
    <row r="235" spans="1:16" outlineLevel="2" x14ac:dyDescent="0.25">
      <c r="A235" s="95" t="s">
        <v>583</v>
      </c>
      <c r="B235" t="str">
        <f t="shared" si="72"/>
        <v>E355 TSM Poles, Colstrip 1-2 Com-2</v>
      </c>
      <c r="C235" t="s">
        <v>9</v>
      </c>
      <c r="E235" s="11">
        <v>43889</v>
      </c>
      <c r="F235" s="23">
        <v>0</v>
      </c>
      <c r="G235" s="301" t="s">
        <v>759</v>
      </c>
      <c r="H235" s="24">
        <v>0</v>
      </c>
      <c r="I235" s="23">
        <f t="shared" si="73"/>
        <v>0</v>
      </c>
      <c r="J235" s="301" t="s">
        <v>759</v>
      </c>
      <c r="K235" s="13">
        <f t="shared" si="74"/>
        <v>0</v>
      </c>
      <c r="L235" s="24">
        <f t="shared" si="75"/>
        <v>0</v>
      </c>
      <c r="M235" t="s">
        <v>10</v>
      </c>
      <c r="O235" s="3" t="str">
        <f t="shared" si="76"/>
        <v>E355</v>
      </c>
      <c r="P235" s="4"/>
    </row>
    <row r="236" spans="1:16" outlineLevel="2" x14ac:dyDescent="0.25">
      <c r="A236" s="95" t="s">
        <v>583</v>
      </c>
      <c r="B236" t="str">
        <f t="shared" si="72"/>
        <v>E355 TSM Poles, Colstrip 1-2 Com-3</v>
      </c>
      <c r="C236" t="s">
        <v>9</v>
      </c>
      <c r="E236" s="11">
        <v>43921</v>
      </c>
      <c r="F236" s="23">
        <v>0</v>
      </c>
      <c r="G236" s="301" t="s">
        <v>759</v>
      </c>
      <c r="H236" s="24">
        <v>0</v>
      </c>
      <c r="I236" s="23">
        <f t="shared" si="73"/>
        <v>0</v>
      </c>
      <c r="J236" s="301" t="s">
        <v>759</v>
      </c>
      <c r="K236" s="13">
        <f t="shared" si="74"/>
        <v>0</v>
      </c>
      <c r="L236" s="24">
        <f t="shared" si="75"/>
        <v>0</v>
      </c>
      <c r="M236" t="s">
        <v>10</v>
      </c>
      <c r="O236" s="3" t="str">
        <f t="shared" si="76"/>
        <v>E355</v>
      </c>
      <c r="P236" s="4"/>
    </row>
    <row r="237" spans="1:16" outlineLevel="2" x14ac:dyDescent="0.25">
      <c r="A237" s="95" t="s">
        <v>583</v>
      </c>
      <c r="B237" t="str">
        <f t="shared" si="72"/>
        <v>E355 TSM Poles, Colstrip 1-2 Com-4</v>
      </c>
      <c r="C237" t="s">
        <v>9</v>
      </c>
      <c r="E237" s="11">
        <v>43951</v>
      </c>
      <c r="F237" s="23">
        <v>0</v>
      </c>
      <c r="G237" s="301" t="s">
        <v>759</v>
      </c>
      <c r="H237" s="24">
        <v>0</v>
      </c>
      <c r="I237" s="23">
        <f t="shared" si="73"/>
        <v>0</v>
      </c>
      <c r="J237" s="301" t="s">
        <v>759</v>
      </c>
      <c r="K237" s="13">
        <f t="shared" si="74"/>
        <v>0</v>
      </c>
      <c r="L237" s="24">
        <f t="shared" si="75"/>
        <v>0</v>
      </c>
      <c r="M237" t="s">
        <v>10</v>
      </c>
      <c r="O237" s="3" t="str">
        <f t="shared" si="76"/>
        <v>E355</v>
      </c>
      <c r="P237" s="4"/>
    </row>
    <row r="238" spans="1:16" outlineLevel="2" x14ac:dyDescent="0.25">
      <c r="A238" s="95" t="s">
        <v>583</v>
      </c>
      <c r="B238" t="str">
        <f t="shared" si="72"/>
        <v>E355 TSM Poles, Colstrip 1-2 Com-5</v>
      </c>
      <c r="C238" t="s">
        <v>9</v>
      </c>
      <c r="E238" s="11">
        <v>43982</v>
      </c>
      <c r="F238" s="23">
        <v>0</v>
      </c>
      <c r="G238" s="301" t="s">
        <v>759</v>
      </c>
      <c r="H238" s="24">
        <v>0</v>
      </c>
      <c r="I238" s="23">
        <f t="shared" si="73"/>
        <v>0</v>
      </c>
      <c r="J238" s="301" t="s">
        <v>759</v>
      </c>
      <c r="K238" s="13">
        <f t="shared" si="74"/>
        <v>0</v>
      </c>
      <c r="L238" s="24">
        <f t="shared" si="75"/>
        <v>0</v>
      </c>
      <c r="M238" t="s">
        <v>10</v>
      </c>
      <c r="O238" s="3" t="str">
        <f t="shared" si="76"/>
        <v>E355</v>
      </c>
      <c r="P238" s="4"/>
    </row>
    <row r="239" spans="1:16" outlineLevel="2" x14ac:dyDescent="0.25">
      <c r="A239" s="95" t="s">
        <v>583</v>
      </c>
      <c r="B239" t="str">
        <f t="shared" si="72"/>
        <v>E355 TSM Poles, Colstrip 1-2 Com-6</v>
      </c>
      <c r="C239" t="s">
        <v>9</v>
      </c>
      <c r="E239" s="11">
        <v>44012</v>
      </c>
      <c r="F239" s="23">
        <v>0</v>
      </c>
      <c r="G239" s="301" t="s">
        <v>759</v>
      </c>
      <c r="H239" s="24">
        <v>0</v>
      </c>
      <c r="I239" s="23">
        <f t="shared" si="73"/>
        <v>0</v>
      </c>
      <c r="J239" s="301" t="s">
        <v>759</v>
      </c>
      <c r="K239" s="13">
        <f t="shared" si="74"/>
        <v>0</v>
      </c>
      <c r="L239" s="24">
        <f t="shared" si="75"/>
        <v>0</v>
      </c>
      <c r="M239" t="s">
        <v>10</v>
      </c>
      <c r="O239" s="3" t="str">
        <f t="shared" si="76"/>
        <v>E355</v>
      </c>
      <c r="P239" s="4"/>
    </row>
    <row r="240" spans="1:16" ht="15.75" outlineLevel="1" thickBot="1" x14ac:dyDescent="0.3">
      <c r="A240" s="19" t="s">
        <v>688</v>
      </c>
      <c r="C240" s="14" t="s">
        <v>453</v>
      </c>
      <c r="E240" s="7" t="s">
        <v>5</v>
      </c>
      <c r="F240" s="8"/>
      <c r="G240" s="9"/>
      <c r="H240" s="25">
        <f>SUBTOTAL(9,H228:H239)</f>
        <v>0</v>
      </c>
      <c r="I240" s="8"/>
      <c r="J240" s="9"/>
      <c r="K240" s="25">
        <f>SUBTOTAL(9,K228:K239)</f>
        <v>0</v>
      </c>
      <c r="L240" s="25">
        <f>SUBTOTAL(9,L228:L239)</f>
        <v>0</v>
      </c>
      <c r="O240" s="3" t="str">
        <f>LEFT(A240,5)</f>
        <v xml:space="preserve">E355 </v>
      </c>
      <c r="P240" s="4">
        <f>-L240</f>
        <v>0</v>
      </c>
    </row>
    <row r="241" spans="1:16" ht="15.75" outlineLevel="2" thickTop="1" x14ac:dyDescent="0.25">
      <c r="A241" s="95" t="s">
        <v>582</v>
      </c>
      <c r="B241" t="str">
        <f t="shared" ref="B241:B252" si="77">CONCATENATE(A241,"-",MONTH(E241))</f>
        <v>E355 TSM Poles, Colstrip 3-4 Com-7</v>
      </c>
      <c r="C241" t="s">
        <v>9</v>
      </c>
      <c r="E241" s="11">
        <v>43676</v>
      </c>
      <c r="F241" s="23">
        <v>0</v>
      </c>
      <c r="G241" s="301" t="s">
        <v>759</v>
      </c>
      <c r="H241" s="13">
        <v>0</v>
      </c>
      <c r="I241" s="23">
        <f t="shared" ref="I241:I252" si="78">VLOOKUP(CONCATENATE(A241,"-6"),$B$8:$F$409,5,FALSE)</f>
        <v>0</v>
      </c>
      <c r="J241" s="301" t="s">
        <v>759</v>
      </c>
      <c r="K241" s="13">
        <f t="shared" ref="K241:K252" si="79">VLOOKUP(CONCATENATE($A241,"-6"),$B$7:$H$409,7,FALSE)</f>
        <v>0</v>
      </c>
      <c r="L241" s="24">
        <f t="shared" ref="L241:L252" si="80">ROUND(K241-H241,2)</f>
        <v>0</v>
      </c>
      <c r="M241" t="s">
        <v>10</v>
      </c>
      <c r="O241" s="3" t="str">
        <f t="shared" ref="O241:O252" si="81">LEFT(A241,4)</f>
        <v>E355</v>
      </c>
      <c r="P241" s="4"/>
    </row>
    <row r="242" spans="1:16" outlineLevel="2" x14ac:dyDescent="0.25">
      <c r="A242" s="95" t="s">
        <v>582</v>
      </c>
      <c r="B242" t="str">
        <f t="shared" si="77"/>
        <v>E355 TSM Poles, Colstrip 3-4 Com-8</v>
      </c>
      <c r="C242" t="s">
        <v>9</v>
      </c>
      <c r="E242" s="11">
        <v>43708</v>
      </c>
      <c r="F242" s="23">
        <v>0</v>
      </c>
      <c r="G242" s="301" t="s">
        <v>759</v>
      </c>
      <c r="H242" s="24">
        <v>0</v>
      </c>
      <c r="I242" s="23">
        <f t="shared" si="78"/>
        <v>0</v>
      </c>
      <c r="J242" s="301" t="s">
        <v>759</v>
      </c>
      <c r="K242" s="13">
        <f t="shared" si="79"/>
        <v>0</v>
      </c>
      <c r="L242" s="24">
        <f t="shared" si="80"/>
        <v>0</v>
      </c>
      <c r="M242" t="s">
        <v>10</v>
      </c>
      <c r="O242" s="3" t="str">
        <f t="shared" si="81"/>
        <v>E355</v>
      </c>
      <c r="P242" s="4"/>
    </row>
    <row r="243" spans="1:16" outlineLevel="2" x14ac:dyDescent="0.25">
      <c r="A243" s="95" t="s">
        <v>582</v>
      </c>
      <c r="B243" t="str">
        <f t="shared" si="77"/>
        <v>E355 TSM Poles, Colstrip 3-4 Com-9</v>
      </c>
      <c r="C243" t="s">
        <v>9</v>
      </c>
      <c r="E243" s="11">
        <v>43738</v>
      </c>
      <c r="F243" s="23">
        <v>0</v>
      </c>
      <c r="G243" s="301" t="s">
        <v>759</v>
      </c>
      <c r="H243" s="24">
        <v>0</v>
      </c>
      <c r="I243" s="23">
        <f t="shared" si="78"/>
        <v>0</v>
      </c>
      <c r="J243" s="301" t="s">
        <v>759</v>
      </c>
      <c r="K243" s="13">
        <f t="shared" si="79"/>
        <v>0</v>
      </c>
      <c r="L243" s="24">
        <f t="shared" si="80"/>
        <v>0</v>
      </c>
      <c r="M243" t="s">
        <v>10</v>
      </c>
      <c r="O243" s="3" t="str">
        <f t="shared" si="81"/>
        <v>E355</v>
      </c>
      <c r="P243" s="4"/>
    </row>
    <row r="244" spans="1:16" outlineLevel="2" x14ac:dyDescent="0.25">
      <c r="A244" s="95" t="s">
        <v>582</v>
      </c>
      <c r="B244" t="str">
        <f t="shared" si="77"/>
        <v>E355 TSM Poles, Colstrip 3-4 Com-10</v>
      </c>
      <c r="C244" t="s">
        <v>9</v>
      </c>
      <c r="E244" s="11">
        <v>43769</v>
      </c>
      <c r="F244" s="23">
        <v>0</v>
      </c>
      <c r="G244" s="301" t="s">
        <v>759</v>
      </c>
      <c r="H244" s="24">
        <v>0</v>
      </c>
      <c r="I244" s="23">
        <f t="shared" si="78"/>
        <v>0</v>
      </c>
      <c r="J244" s="301" t="s">
        <v>759</v>
      </c>
      <c r="K244" s="13">
        <f t="shared" si="79"/>
        <v>0</v>
      </c>
      <c r="L244" s="24">
        <f t="shared" si="80"/>
        <v>0</v>
      </c>
      <c r="M244" t="s">
        <v>10</v>
      </c>
      <c r="O244" s="3" t="str">
        <f t="shared" si="81"/>
        <v>E355</v>
      </c>
      <c r="P244" s="4"/>
    </row>
    <row r="245" spans="1:16" outlineLevel="2" x14ac:dyDescent="0.25">
      <c r="A245" s="95" t="s">
        <v>582</v>
      </c>
      <c r="B245" t="str">
        <f t="shared" si="77"/>
        <v>E355 TSM Poles, Colstrip 3-4 Com-11</v>
      </c>
      <c r="C245" t="s">
        <v>9</v>
      </c>
      <c r="E245" s="11">
        <v>43799</v>
      </c>
      <c r="F245" s="23">
        <v>0</v>
      </c>
      <c r="G245" s="301" t="s">
        <v>759</v>
      </c>
      <c r="H245" s="24">
        <v>0</v>
      </c>
      <c r="I245" s="23">
        <f t="shared" si="78"/>
        <v>0</v>
      </c>
      <c r="J245" s="301" t="s">
        <v>759</v>
      </c>
      <c r="K245" s="13">
        <f t="shared" si="79"/>
        <v>0</v>
      </c>
      <c r="L245" s="24">
        <f t="shared" si="80"/>
        <v>0</v>
      </c>
      <c r="M245" t="s">
        <v>10</v>
      </c>
      <c r="O245" s="3" t="str">
        <f t="shared" si="81"/>
        <v>E355</v>
      </c>
      <c r="P245" s="4"/>
    </row>
    <row r="246" spans="1:16" outlineLevel="2" x14ac:dyDescent="0.25">
      <c r="A246" s="95" t="s">
        <v>582</v>
      </c>
      <c r="B246" t="str">
        <f t="shared" si="77"/>
        <v>E355 TSM Poles, Colstrip 3-4 Com-12</v>
      </c>
      <c r="C246" t="s">
        <v>9</v>
      </c>
      <c r="E246" s="11">
        <v>43830</v>
      </c>
      <c r="F246" s="23">
        <v>0</v>
      </c>
      <c r="G246" s="301" t="s">
        <v>759</v>
      </c>
      <c r="H246" s="24">
        <v>0</v>
      </c>
      <c r="I246" s="23">
        <f t="shared" si="78"/>
        <v>0</v>
      </c>
      <c r="J246" s="301" t="s">
        <v>759</v>
      </c>
      <c r="K246" s="13">
        <f t="shared" si="79"/>
        <v>0</v>
      </c>
      <c r="L246" s="24">
        <f t="shared" si="80"/>
        <v>0</v>
      </c>
      <c r="M246" t="s">
        <v>10</v>
      </c>
      <c r="O246" s="3" t="str">
        <f t="shared" si="81"/>
        <v>E355</v>
      </c>
      <c r="P246" s="4"/>
    </row>
    <row r="247" spans="1:16" outlineLevel="2" x14ac:dyDescent="0.25">
      <c r="A247" s="95" t="s">
        <v>582</v>
      </c>
      <c r="B247" t="str">
        <f t="shared" si="77"/>
        <v>E355 TSM Poles, Colstrip 3-4 Com-1</v>
      </c>
      <c r="C247" t="s">
        <v>9</v>
      </c>
      <c r="E247" s="11">
        <v>43861</v>
      </c>
      <c r="F247" s="23">
        <v>0</v>
      </c>
      <c r="G247" s="301" t="s">
        <v>759</v>
      </c>
      <c r="H247" s="24">
        <v>0</v>
      </c>
      <c r="I247" s="23">
        <f t="shared" si="78"/>
        <v>0</v>
      </c>
      <c r="J247" s="301" t="s">
        <v>759</v>
      </c>
      <c r="K247" s="13">
        <f t="shared" si="79"/>
        <v>0</v>
      </c>
      <c r="L247" s="24">
        <f t="shared" si="80"/>
        <v>0</v>
      </c>
      <c r="M247" t="s">
        <v>10</v>
      </c>
      <c r="O247" s="3" t="str">
        <f t="shared" si="81"/>
        <v>E355</v>
      </c>
      <c r="P247" s="4"/>
    </row>
    <row r="248" spans="1:16" outlineLevel="2" x14ac:dyDescent="0.25">
      <c r="A248" s="95" t="s">
        <v>582</v>
      </c>
      <c r="B248" t="str">
        <f t="shared" si="77"/>
        <v>E355 TSM Poles, Colstrip 3-4 Com-2</v>
      </c>
      <c r="C248" t="s">
        <v>9</v>
      </c>
      <c r="E248" s="11">
        <v>43889</v>
      </c>
      <c r="F248" s="23">
        <v>0</v>
      </c>
      <c r="G248" s="301" t="s">
        <v>759</v>
      </c>
      <c r="H248" s="24">
        <v>0</v>
      </c>
      <c r="I248" s="23">
        <f t="shared" si="78"/>
        <v>0</v>
      </c>
      <c r="J248" s="301" t="s">
        <v>759</v>
      </c>
      <c r="K248" s="13">
        <f t="shared" si="79"/>
        <v>0</v>
      </c>
      <c r="L248" s="24">
        <f t="shared" si="80"/>
        <v>0</v>
      </c>
      <c r="M248" t="s">
        <v>10</v>
      </c>
      <c r="O248" s="3" t="str">
        <f t="shared" si="81"/>
        <v>E355</v>
      </c>
      <c r="P248" s="4"/>
    </row>
    <row r="249" spans="1:16" outlineLevel="2" x14ac:dyDescent="0.25">
      <c r="A249" s="95" t="s">
        <v>582</v>
      </c>
      <c r="B249" t="str">
        <f t="shared" si="77"/>
        <v>E355 TSM Poles, Colstrip 3-4 Com-3</v>
      </c>
      <c r="C249" t="s">
        <v>9</v>
      </c>
      <c r="E249" s="11">
        <v>43921</v>
      </c>
      <c r="F249" s="23">
        <v>0</v>
      </c>
      <c r="G249" s="301" t="s">
        <v>759</v>
      </c>
      <c r="H249" s="24">
        <v>0</v>
      </c>
      <c r="I249" s="23">
        <f t="shared" si="78"/>
        <v>0</v>
      </c>
      <c r="J249" s="301" t="s">
        <v>759</v>
      </c>
      <c r="K249" s="13">
        <f t="shared" si="79"/>
        <v>0</v>
      </c>
      <c r="L249" s="24">
        <f t="shared" si="80"/>
        <v>0</v>
      </c>
      <c r="M249" t="s">
        <v>10</v>
      </c>
      <c r="O249" s="3" t="str">
        <f t="shared" si="81"/>
        <v>E355</v>
      </c>
      <c r="P249" s="4"/>
    </row>
    <row r="250" spans="1:16" outlineLevel="2" x14ac:dyDescent="0.25">
      <c r="A250" s="95" t="s">
        <v>582</v>
      </c>
      <c r="B250" t="str">
        <f t="shared" si="77"/>
        <v>E355 TSM Poles, Colstrip 3-4 Com-4</v>
      </c>
      <c r="C250" t="s">
        <v>9</v>
      </c>
      <c r="E250" s="11">
        <v>43951</v>
      </c>
      <c r="F250" s="23">
        <v>0</v>
      </c>
      <c r="G250" s="301" t="s">
        <v>759</v>
      </c>
      <c r="H250" s="24">
        <v>0</v>
      </c>
      <c r="I250" s="23">
        <f t="shared" si="78"/>
        <v>0</v>
      </c>
      <c r="J250" s="301" t="s">
        <v>759</v>
      </c>
      <c r="K250" s="13">
        <f t="shared" si="79"/>
        <v>0</v>
      </c>
      <c r="L250" s="24">
        <f t="shared" si="80"/>
        <v>0</v>
      </c>
      <c r="M250" t="s">
        <v>10</v>
      </c>
      <c r="O250" s="3" t="str">
        <f t="shared" si="81"/>
        <v>E355</v>
      </c>
      <c r="P250" s="4"/>
    </row>
    <row r="251" spans="1:16" outlineLevel="2" x14ac:dyDescent="0.25">
      <c r="A251" s="95" t="s">
        <v>582</v>
      </c>
      <c r="B251" t="str">
        <f t="shared" si="77"/>
        <v>E355 TSM Poles, Colstrip 3-4 Com-5</v>
      </c>
      <c r="C251" t="s">
        <v>9</v>
      </c>
      <c r="E251" s="11">
        <v>43982</v>
      </c>
      <c r="F251" s="23">
        <v>0</v>
      </c>
      <c r="G251" s="301" t="s">
        <v>759</v>
      </c>
      <c r="H251" s="24">
        <v>0</v>
      </c>
      <c r="I251" s="23">
        <f t="shared" si="78"/>
        <v>0</v>
      </c>
      <c r="J251" s="301" t="s">
        <v>759</v>
      </c>
      <c r="K251" s="13">
        <f t="shared" si="79"/>
        <v>0</v>
      </c>
      <c r="L251" s="24">
        <f t="shared" si="80"/>
        <v>0</v>
      </c>
      <c r="M251" t="s">
        <v>10</v>
      </c>
      <c r="O251" s="3" t="str">
        <f t="shared" si="81"/>
        <v>E355</v>
      </c>
      <c r="P251" s="4"/>
    </row>
    <row r="252" spans="1:16" outlineLevel="2" x14ac:dyDescent="0.25">
      <c r="A252" s="95" t="s">
        <v>582</v>
      </c>
      <c r="B252" t="str">
        <f t="shared" si="77"/>
        <v>E355 TSM Poles, Colstrip 3-4 Com-6</v>
      </c>
      <c r="C252" t="s">
        <v>9</v>
      </c>
      <c r="E252" s="11">
        <v>44012</v>
      </c>
      <c r="F252" s="23">
        <v>0</v>
      </c>
      <c r="G252" s="301" t="s">
        <v>759</v>
      </c>
      <c r="H252" s="24">
        <v>0</v>
      </c>
      <c r="I252" s="23">
        <f t="shared" si="78"/>
        <v>0</v>
      </c>
      <c r="J252" s="301" t="s">
        <v>759</v>
      </c>
      <c r="K252" s="13">
        <f t="shared" si="79"/>
        <v>0</v>
      </c>
      <c r="L252" s="24">
        <f t="shared" si="80"/>
        <v>0</v>
      </c>
      <c r="M252" t="s">
        <v>10</v>
      </c>
      <c r="O252" s="3" t="str">
        <f t="shared" si="81"/>
        <v>E355</v>
      </c>
      <c r="P252" s="4"/>
    </row>
    <row r="253" spans="1:16" ht="15.75" outlineLevel="1" thickBot="1" x14ac:dyDescent="0.3">
      <c r="A253" s="5" t="s">
        <v>689</v>
      </c>
      <c r="C253" s="14" t="s">
        <v>453</v>
      </c>
      <c r="E253" s="7" t="s">
        <v>5</v>
      </c>
      <c r="F253" s="8"/>
      <c r="G253" s="9"/>
      <c r="H253" s="25">
        <f>SUBTOTAL(9,H241:H252)</f>
        <v>0</v>
      </c>
      <c r="I253" s="8"/>
      <c r="J253" s="9"/>
      <c r="K253" s="25">
        <f>SUBTOTAL(9,K241:K252)</f>
        <v>0</v>
      </c>
      <c r="L253" s="25">
        <f>SUBTOTAL(9,L241:L252)</f>
        <v>0</v>
      </c>
      <c r="O253" s="3" t="str">
        <f>LEFT(A253,5)</f>
        <v xml:space="preserve">E355 </v>
      </c>
      <c r="P253" s="4">
        <f>-L253</f>
        <v>0</v>
      </c>
    </row>
    <row r="254" spans="1:16" ht="15.75" outlineLevel="2" thickTop="1" x14ac:dyDescent="0.25">
      <c r="A254" t="s">
        <v>481</v>
      </c>
      <c r="B254" t="str">
        <f t="shared" ref="B254:B265" si="82">CONCATENATE(A254,"-",MONTH(E254))</f>
        <v>E355 TSM Poles, N Intertie-7</v>
      </c>
      <c r="C254" t="s">
        <v>9</v>
      </c>
      <c r="E254" s="11">
        <v>43676</v>
      </c>
      <c r="F254" s="23">
        <v>3516564.77</v>
      </c>
      <c r="G254" s="12">
        <v>3.04E-2</v>
      </c>
      <c r="H254" s="13">
        <v>8908.630000000001</v>
      </c>
      <c r="I254" s="23">
        <f t="shared" ref="I254:I265" si="83">VLOOKUP(CONCATENATE(A254,"-6"),$B$8:$F$409,5,FALSE)</f>
        <v>3516564.77</v>
      </c>
      <c r="J254" s="12">
        <v>3.04E-2</v>
      </c>
      <c r="K254" s="13">
        <f>I254*J254/12</f>
        <v>8908.6307506666672</v>
      </c>
      <c r="L254" s="24">
        <f t="shared" si="67"/>
        <v>0</v>
      </c>
      <c r="M254" t="s">
        <v>10</v>
      </c>
      <c r="O254" s="3" t="str">
        <f t="shared" ref="O254:O265" si="84">LEFT(A254,4)</f>
        <v>E355</v>
      </c>
      <c r="P254" s="4"/>
    </row>
    <row r="255" spans="1:16" outlineLevel="2" x14ac:dyDescent="0.25">
      <c r="A255" t="s">
        <v>481</v>
      </c>
      <c r="B255" t="str">
        <f t="shared" si="82"/>
        <v>E355 TSM Poles, N Intertie-8</v>
      </c>
      <c r="C255" t="s">
        <v>9</v>
      </c>
      <c r="E255" s="11">
        <v>43708</v>
      </c>
      <c r="F255" s="23">
        <v>3516564.77</v>
      </c>
      <c r="G255" s="12">
        <v>3.04E-2</v>
      </c>
      <c r="H255" s="24">
        <v>8908.630000000001</v>
      </c>
      <c r="I255" s="23">
        <f t="shared" si="83"/>
        <v>3516564.77</v>
      </c>
      <c r="J255" s="12">
        <v>3.04E-2</v>
      </c>
      <c r="K255" s="13">
        <f t="shared" ref="K255:K265" si="85">I255*J255/12</f>
        <v>8908.6307506666672</v>
      </c>
      <c r="L255" s="24">
        <f t="shared" si="67"/>
        <v>0</v>
      </c>
      <c r="M255" t="s">
        <v>10</v>
      </c>
      <c r="O255" s="3" t="str">
        <f t="shared" si="84"/>
        <v>E355</v>
      </c>
      <c r="P255" s="4"/>
    </row>
    <row r="256" spans="1:16" outlineLevel="2" x14ac:dyDescent="0.25">
      <c r="A256" t="s">
        <v>481</v>
      </c>
      <c r="B256" t="str">
        <f t="shared" si="82"/>
        <v>E355 TSM Poles, N Intertie-9</v>
      </c>
      <c r="C256" t="s">
        <v>9</v>
      </c>
      <c r="E256" s="11">
        <v>43738</v>
      </c>
      <c r="F256" s="23">
        <v>3516564.77</v>
      </c>
      <c r="G256" s="12">
        <v>3.04E-2</v>
      </c>
      <c r="H256" s="24">
        <v>8908.630000000001</v>
      </c>
      <c r="I256" s="23">
        <f t="shared" si="83"/>
        <v>3516564.77</v>
      </c>
      <c r="J256" s="12">
        <v>3.04E-2</v>
      </c>
      <c r="K256" s="13">
        <f t="shared" si="85"/>
        <v>8908.6307506666672</v>
      </c>
      <c r="L256" s="24">
        <f t="shared" si="67"/>
        <v>0</v>
      </c>
      <c r="M256" t="s">
        <v>10</v>
      </c>
      <c r="O256" s="3" t="str">
        <f t="shared" si="84"/>
        <v>E355</v>
      </c>
      <c r="P256" s="4"/>
    </row>
    <row r="257" spans="1:16" outlineLevel="2" x14ac:dyDescent="0.25">
      <c r="A257" t="s">
        <v>481</v>
      </c>
      <c r="B257" t="str">
        <f t="shared" si="82"/>
        <v>E355 TSM Poles, N Intertie-10</v>
      </c>
      <c r="C257" t="s">
        <v>9</v>
      </c>
      <c r="E257" s="11">
        <v>43769</v>
      </c>
      <c r="F257" s="23">
        <v>3516564.77</v>
      </c>
      <c r="G257" s="12">
        <v>3.04E-2</v>
      </c>
      <c r="H257" s="24">
        <v>8908.630000000001</v>
      </c>
      <c r="I257" s="23">
        <f t="shared" si="83"/>
        <v>3516564.77</v>
      </c>
      <c r="J257" s="12">
        <v>3.04E-2</v>
      </c>
      <c r="K257" s="13">
        <f t="shared" si="85"/>
        <v>8908.6307506666672</v>
      </c>
      <c r="L257" s="24">
        <f t="shared" si="67"/>
        <v>0</v>
      </c>
      <c r="M257" t="s">
        <v>10</v>
      </c>
      <c r="O257" s="3" t="str">
        <f t="shared" si="84"/>
        <v>E355</v>
      </c>
      <c r="P257" s="4"/>
    </row>
    <row r="258" spans="1:16" outlineLevel="2" x14ac:dyDescent="0.25">
      <c r="A258" t="s">
        <v>481</v>
      </c>
      <c r="B258" t="str">
        <f t="shared" si="82"/>
        <v>E355 TSM Poles, N Intertie-11</v>
      </c>
      <c r="C258" t="s">
        <v>9</v>
      </c>
      <c r="E258" s="11">
        <v>43799</v>
      </c>
      <c r="F258" s="23">
        <v>3516564.77</v>
      </c>
      <c r="G258" s="12">
        <v>3.04E-2</v>
      </c>
      <c r="H258" s="24">
        <v>8908.630000000001</v>
      </c>
      <c r="I258" s="23">
        <f t="shared" si="83"/>
        <v>3516564.77</v>
      </c>
      <c r="J258" s="12">
        <v>3.04E-2</v>
      </c>
      <c r="K258" s="13">
        <f t="shared" si="85"/>
        <v>8908.6307506666672</v>
      </c>
      <c r="L258" s="24">
        <f t="shared" si="67"/>
        <v>0</v>
      </c>
      <c r="M258" t="s">
        <v>10</v>
      </c>
      <c r="O258" s="3" t="str">
        <f t="shared" si="84"/>
        <v>E355</v>
      </c>
      <c r="P258" s="4"/>
    </row>
    <row r="259" spans="1:16" outlineLevel="2" x14ac:dyDescent="0.25">
      <c r="A259" t="s">
        <v>481</v>
      </c>
      <c r="B259" t="str">
        <f t="shared" si="82"/>
        <v>E355 TSM Poles, N Intertie-12</v>
      </c>
      <c r="C259" t="s">
        <v>9</v>
      </c>
      <c r="E259" s="11">
        <v>43830</v>
      </c>
      <c r="F259" s="23">
        <v>3516564.77</v>
      </c>
      <c r="G259" s="12">
        <v>3.04E-2</v>
      </c>
      <c r="H259" s="24">
        <v>8908.630000000001</v>
      </c>
      <c r="I259" s="23">
        <f t="shared" si="83"/>
        <v>3516564.77</v>
      </c>
      <c r="J259" s="12">
        <v>3.04E-2</v>
      </c>
      <c r="K259" s="13">
        <f t="shared" si="85"/>
        <v>8908.6307506666672</v>
      </c>
      <c r="L259" s="24">
        <f t="shared" si="67"/>
        <v>0</v>
      </c>
      <c r="M259" t="s">
        <v>10</v>
      </c>
      <c r="O259" s="3" t="str">
        <f t="shared" si="84"/>
        <v>E355</v>
      </c>
      <c r="P259" s="4"/>
    </row>
    <row r="260" spans="1:16" outlineLevel="2" x14ac:dyDescent="0.25">
      <c r="A260" t="s">
        <v>481</v>
      </c>
      <c r="B260" t="str">
        <f t="shared" si="82"/>
        <v>E355 TSM Poles, N Intertie-1</v>
      </c>
      <c r="C260" t="s">
        <v>9</v>
      </c>
      <c r="E260" s="11">
        <v>43861</v>
      </c>
      <c r="F260" s="23">
        <v>3516564.77</v>
      </c>
      <c r="G260" s="12">
        <v>3.04E-2</v>
      </c>
      <c r="H260" s="24">
        <v>8908.630000000001</v>
      </c>
      <c r="I260" s="23">
        <f t="shared" si="83"/>
        <v>3516564.77</v>
      </c>
      <c r="J260" s="12">
        <v>3.04E-2</v>
      </c>
      <c r="K260" s="13">
        <f t="shared" si="85"/>
        <v>8908.6307506666672</v>
      </c>
      <c r="L260" s="24">
        <f t="shared" si="67"/>
        <v>0</v>
      </c>
      <c r="M260" t="s">
        <v>10</v>
      </c>
      <c r="O260" s="3" t="str">
        <f t="shared" si="84"/>
        <v>E355</v>
      </c>
      <c r="P260" s="4"/>
    </row>
    <row r="261" spans="1:16" outlineLevel="2" x14ac:dyDescent="0.25">
      <c r="A261" t="s">
        <v>481</v>
      </c>
      <c r="B261" t="str">
        <f t="shared" si="82"/>
        <v>E355 TSM Poles, N Intertie-2</v>
      </c>
      <c r="C261" t="s">
        <v>9</v>
      </c>
      <c r="E261" s="11">
        <v>43889</v>
      </c>
      <c r="F261" s="23">
        <v>3516564.77</v>
      </c>
      <c r="G261" s="12">
        <v>3.04E-2</v>
      </c>
      <c r="H261" s="24">
        <v>8908.630000000001</v>
      </c>
      <c r="I261" s="23">
        <f t="shared" si="83"/>
        <v>3516564.77</v>
      </c>
      <c r="J261" s="12">
        <v>3.04E-2</v>
      </c>
      <c r="K261" s="13">
        <f t="shared" si="85"/>
        <v>8908.6307506666672</v>
      </c>
      <c r="L261" s="24">
        <f t="shared" si="67"/>
        <v>0</v>
      </c>
      <c r="M261" t="s">
        <v>10</v>
      </c>
      <c r="O261" s="3" t="str">
        <f t="shared" si="84"/>
        <v>E355</v>
      </c>
      <c r="P261" s="4"/>
    </row>
    <row r="262" spans="1:16" outlineLevel="2" x14ac:dyDescent="0.25">
      <c r="A262" t="s">
        <v>481</v>
      </c>
      <c r="B262" t="str">
        <f t="shared" si="82"/>
        <v>E355 TSM Poles, N Intertie-3</v>
      </c>
      <c r="C262" t="s">
        <v>9</v>
      </c>
      <c r="E262" s="11">
        <v>43921</v>
      </c>
      <c r="F262" s="23">
        <v>3516564.77</v>
      </c>
      <c r="G262" s="12">
        <v>3.04E-2</v>
      </c>
      <c r="H262" s="24">
        <v>8908.630000000001</v>
      </c>
      <c r="I262" s="23">
        <f t="shared" si="83"/>
        <v>3516564.77</v>
      </c>
      <c r="J262" s="12">
        <v>3.04E-2</v>
      </c>
      <c r="K262" s="13">
        <f t="shared" si="85"/>
        <v>8908.6307506666672</v>
      </c>
      <c r="L262" s="24">
        <f t="shared" si="67"/>
        <v>0</v>
      </c>
      <c r="M262" t="s">
        <v>10</v>
      </c>
      <c r="O262" s="3" t="str">
        <f t="shared" si="84"/>
        <v>E355</v>
      </c>
      <c r="P262" s="4"/>
    </row>
    <row r="263" spans="1:16" outlineLevel="2" x14ac:dyDescent="0.25">
      <c r="A263" t="s">
        <v>481</v>
      </c>
      <c r="B263" t="str">
        <f t="shared" si="82"/>
        <v>E355 TSM Poles, N Intertie-4</v>
      </c>
      <c r="C263" t="s">
        <v>9</v>
      </c>
      <c r="E263" s="11">
        <v>43951</v>
      </c>
      <c r="F263" s="23">
        <v>3516564.77</v>
      </c>
      <c r="G263" s="12">
        <v>3.04E-2</v>
      </c>
      <c r="H263" s="24">
        <v>8908.630000000001</v>
      </c>
      <c r="I263" s="23">
        <f t="shared" si="83"/>
        <v>3516564.77</v>
      </c>
      <c r="J263" s="12">
        <v>3.04E-2</v>
      </c>
      <c r="K263" s="13">
        <f t="shared" si="85"/>
        <v>8908.6307506666672</v>
      </c>
      <c r="L263" s="24">
        <f t="shared" si="67"/>
        <v>0</v>
      </c>
      <c r="M263" t="s">
        <v>10</v>
      </c>
      <c r="O263" s="3" t="str">
        <f t="shared" si="84"/>
        <v>E355</v>
      </c>
      <c r="P263" s="4"/>
    </row>
    <row r="264" spans="1:16" outlineLevel="2" x14ac:dyDescent="0.25">
      <c r="A264" t="s">
        <v>481</v>
      </c>
      <c r="B264" t="str">
        <f t="shared" si="82"/>
        <v>E355 TSM Poles, N Intertie-5</v>
      </c>
      <c r="C264" t="s">
        <v>9</v>
      </c>
      <c r="E264" s="11">
        <v>43982</v>
      </c>
      <c r="F264" s="23">
        <v>3516564.77</v>
      </c>
      <c r="G264" s="12">
        <v>3.04E-2</v>
      </c>
      <c r="H264" s="24">
        <v>8908.630000000001</v>
      </c>
      <c r="I264" s="23">
        <f t="shared" si="83"/>
        <v>3516564.77</v>
      </c>
      <c r="J264" s="12">
        <v>3.04E-2</v>
      </c>
      <c r="K264" s="13">
        <f t="shared" si="85"/>
        <v>8908.6307506666672</v>
      </c>
      <c r="L264" s="24">
        <f t="shared" si="67"/>
        <v>0</v>
      </c>
      <c r="M264" t="s">
        <v>10</v>
      </c>
      <c r="O264" s="3" t="str">
        <f t="shared" si="84"/>
        <v>E355</v>
      </c>
      <c r="P264" s="4"/>
    </row>
    <row r="265" spans="1:16" outlineLevel="2" x14ac:dyDescent="0.25">
      <c r="A265" t="s">
        <v>481</v>
      </c>
      <c r="B265" t="str">
        <f t="shared" si="82"/>
        <v>E355 TSM Poles, N Intertie-6</v>
      </c>
      <c r="C265" t="s">
        <v>9</v>
      </c>
      <c r="E265" s="11">
        <v>44012</v>
      </c>
      <c r="F265" s="23">
        <v>3516564.77</v>
      </c>
      <c r="G265" s="12">
        <v>3.04E-2</v>
      </c>
      <c r="H265" s="24">
        <v>8908.630000000001</v>
      </c>
      <c r="I265" s="23">
        <f t="shared" si="83"/>
        <v>3516564.77</v>
      </c>
      <c r="J265" s="12">
        <v>3.04E-2</v>
      </c>
      <c r="K265" s="13">
        <f t="shared" si="85"/>
        <v>8908.6307506666672</v>
      </c>
      <c r="L265" s="24">
        <f t="shared" si="67"/>
        <v>0</v>
      </c>
      <c r="M265" t="s">
        <v>10</v>
      </c>
      <c r="O265" s="3" t="str">
        <f t="shared" si="84"/>
        <v>E355</v>
      </c>
      <c r="P265" s="4"/>
    </row>
    <row r="266" spans="1:16" ht="15.75" outlineLevel="1" thickBot="1" x14ac:dyDescent="0.3">
      <c r="A266" s="5" t="s">
        <v>482</v>
      </c>
      <c r="C266" s="14" t="s">
        <v>453</v>
      </c>
      <c r="E266" s="7" t="s">
        <v>5</v>
      </c>
      <c r="F266" s="8"/>
      <c r="G266" s="9"/>
      <c r="H266" s="25">
        <f>SUBTOTAL(9,H254:H265)</f>
        <v>106903.56000000004</v>
      </c>
      <c r="I266" s="8"/>
      <c r="J266" s="9"/>
      <c r="K266" s="25">
        <f>SUBTOTAL(9,K254:K265)</f>
        <v>106903.56900799998</v>
      </c>
      <c r="L266" s="25">
        <f>SUBTOTAL(9,L254:L265)</f>
        <v>0</v>
      </c>
      <c r="O266" s="3" t="str">
        <f>LEFT(A266,5)</f>
        <v xml:space="preserve">E355 </v>
      </c>
      <c r="P266" s="4">
        <f>-L266</f>
        <v>0</v>
      </c>
    </row>
    <row r="267" spans="1:16" ht="15.75" outlineLevel="2" thickTop="1" x14ac:dyDescent="0.25">
      <c r="A267" t="s">
        <v>483</v>
      </c>
      <c r="B267" t="str">
        <f t="shared" ref="B267:B278" si="86">CONCATENATE(A267,"-",MONTH(E267))</f>
        <v>E3559 (GIF) Poles, Colstrip 1-2-7</v>
      </c>
      <c r="C267" t="s">
        <v>9</v>
      </c>
      <c r="E267" s="11">
        <v>43676</v>
      </c>
      <c r="F267" s="23">
        <v>49006.68</v>
      </c>
      <c r="G267" s="12">
        <v>3.0900000000000004E-2</v>
      </c>
      <c r="H267" s="13">
        <v>126.19</v>
      </c>
      <c r="I267" s="23">
        <f t="shared" ref="I267:I278" si="87">VLOOKUP(CONCATENATE(A267,"-6"),$B$8:$F$409,5,FALSE)</f>
        <v>0</v>
      </c>
      <c r="J267" s="12">
        <v>3.0900000000000004E-2</v>
      </c>
      <c r="K267" s="13">
        <f>I267*J267/12</f>
        <v>0</v>
      </c>
      <c r="L267" s="24">
        <f t="shared" si="67"/>
        <v>-126.19</v>
      </c>
      <c r="M267" t="s">
        <v>10</v>
      </c>
      <c r="O267" s="3" t="str">
        <f>LEFT(A267,5)</f>
        <v>E3559</v>
      </c>
      <c r="P267" s="4"/>
    </row>
    <row r="268" spans="1:16" outlineLevel="2" x14ac:dyDescent="0.25">
      <c r="A268" t="s">
        <v>483</v>
      </c>
      <c r="B268" t="str">
        <f t="shared" si="86"/>
        <v>E3559 (GIF) Poles, Colstrip 1-2-8</v>
      </c>
      <c r="C268" t="s">
        <v>9</v>
      </c>
      <c r="E268" s="11">
        <v>43708</v>
      </c>
      <c r="F268" s="23">
        <v>49006.68</v>
      </c>
      <c r="G268" s="12">
        <v>3.0900000000000004E-2</v>
      </c>
      <c r="H268" s="24">
        <v>126.19</v>
      </c>
      <c r="I268" s="23">
        <f t="shared" si="87"/>
        <v>0</v>
      </c>
      <c r="J268" s="12">
        <v>3.0900000000000004E-2</v>
      </c>
      <c r="K268" s="13">
        <f t="shared" ref="K268:K278" si="88">I268*J268/12</f>
        <v>0</v>
      </c>
      <c r="L268" s="24">
        <f t="shared" si="67"/>
        <v>-126.19</v>
      </c>
      <c r="M268" t="s">
        <v>10</v>
      </c>
      <c r="O268" s="3" t="str">
        <f t="shared" ref="O268:O278" si="89">LEFT(A268,5)</f>
        <v>E3559</v>
      </c>
      <c r="P268" s="4"/>
    </row>
    <row r="269" spans="1:16" outlineLevel="2" x14ac:dyDescent="0.25">
      <c r="A269" t="s">
        <v>483</v>
      </c>
      <c r="B269" t="str">
        <f t="shared" si="86"/>
        <v>E3559 (GIF) Poles, Colstrip 1-2-9</v>
      </c>
      <c r="C269" t="s">
        <v>9</v>
      </c>
      <c r="E269" s="11">
        <v>43738</v>
      </c>
      <c r="F269" s="23">
        <v>49006.68</v>
      </c>
      <c r="G269" s="12">
        <v>3.0900000000000004E-2</v>
      </c>
      <c r="H269" s="24">
        <v>126.19</v>
      </c>
      <c r="I269" s="23">
        <f t="shared" si="87"/>
        <v>0</v>
      </c>
      <c r="J269" s="12">
        <v>3.0900000000000004E-2</v>
      </c>
      <c r="K269" s="13">
        <f t="shared" si="88"/>
        <v>0</v>
      </c>
      <c r="L269" s="24">
        <f t="shared" si="67"/>
        <v>-126.19</v>
      </c>
      <c r="M269" t="s">
        <v>10</v>
      </c>
      <c r="O269" s="3" t="str">
        <f t="shared" si="89"/>
        <v>E3559</v>
      </c>
      <c r="P269" s="4"/>
    </row>
    <row r="270" spans="1:16" outlineLevel="2" x14ac:dyDescent="0.25">
      <c r="A270" t="s">
        <v>483</v>
      </c>
      <c r="B270" t="str">
        <f t="shared" si="86"/>
        <v>E3559 (GIF) Poles, Colstrip 1-2-10</v>
      </c>
      <c r="C270" t="s">
        <v>9</v>
      </c>
      <c r="E270" s="11">
        <v>43769</v>
      </c>
      <c r="F270" s="23">
        <v>49006.68</v>
      </c>
      <c r="G270" s="12">
        <v>3.0900000000000004E-2</v>
      </c>
      <c r="H270" s="24">
        <v>126.19</v>
      </c>
      <c r="I270" s="23">
        <f t="shared" si="87"/>
        <v>0</v>
      </c>
      <c r="J270" s="12">
        <v>3.0900000000000004E-2</v>
      </c>
      <c r="K270" s="13">
        <f t="shared" si="88"/>
        <v>0</v>
      </c>
      <c r="L270" s="24">
        <f t="shared" si="67"/>
        <v>-126.19</v>
      </c>
      <c r="M270" t="s">
        <v>10</v>
      </c>
      <c r="O270" s="3" t="str">
        <f t="shared" si="89"/>
        <v>E3559</v>
      </c>
      <c r="P270" s="4"/>
    </row>
    <row r="271" spans="1:16" outlineLevel="2" x14ac:dyDescent="0.25">
      <c r="A271" t="s">
        <v>483</v>
      </c>
      <c r="B271" t="str">
        <f t="shared" si="86"/>
        <v>E3559 (GIF) Poles, Colstrip 1-2-11</v>
      </c>
      <c r="C271" t="s">
        <v>9</v>
      </c>
      <c r="E271" s="11">
        <v>43799</v>
      </c>
      <c r="F271" s="23">
        <v>49006.68</v>
      </c>
      <c r="G271" s="12">
        <v>3.0900000000000004E-2</v>
      </c>
      <c r="H271" s="24">
        <v>126.19</v>
      </c>
      <c r="I271" s="23">
        <f t="shared" si="87"/>
        <v>0</v>
      </c>
      <c r="J271" s="12">
        <v>3.0900000000000004E-2</v>
      </c>
      <c r="K271" s="13">
        <f t="shared" si="88"/>
        <v>0</v>
      </c>
      <c r="L271" s="24">
        <f t="shared" si="67"/>
        <v>-126.19</v>
      </c>
      <c r="M271" t="s">
        <v>10</v>
      </c>
      <c r="O271" s="3" t="str">
        <f t="shared" si="89"/>
        <v>E3559</v>
      </c>
      <c r="P271" s="4"/>
    </row>
    <row r="272" spans="1:16" outlineLevel="2" x14ac:dyDescent="0.25">
      <c r="A272" t="s">
        <v>483</v>
      </c>
      <c r="B272" t="str">
        <f t="shared" si="86"/>
        <v>E3559 (GIF) Poles, Colstrip 1-2-12</v>
      </c>
      <c r="C272" t="s">
        <v>9</v>
      </c>
      <c r="E272" s="11">
        <v>43830</v>
      </c>
      <c r="F272" s="23">
        <v>49006.68</v>
      </c>
      <c r="G272" s="12">
        <v>3.0900000000000004E-2</v>
      </c>
      <c r="H272" s="24">
        <v>-62989.919999999998</v>
      </c>
      <c r="I272" s="23">
        <f t="shared" si="87"/>
        <v>0</v>
      </c>
      <c r="J272" s="12">
        <v>3.0900000000000004E-2</v>
      </c>
      <c r="K272" s="13">
        <f t="shared" si="88"/>
        <v>0</v>
      </c>
      <c r="L272" s="24">
        <f t="shared" si="67"/>
        <v>62989.919999999998</v>
      </c>
      <c r="M272" t="s">
        <v>10</v>
      </c>
      <c r="O272" s="3" t="str">
        <f t="shared" si="89"/>
        <v>E3559</v>
      </c>
      <c r="P272" s="4"/>
    </row>
    <row r="273" spans="1:16" outlineLevel="2" x14ac:dyDescent="0.25">
      <c r="A273" t="s">
        <v>483</v>
      </c>
      <c r="B273" t="str">
        <f t="shared" si="86"/>
        <v>E3559 (GIF) Poles, Colstrip 1-2-1</v>
      </c>
      <c r="C273" t="s">
        <v>9</v>
      </c>
      <c r="E273" s="11">
        <v>43861</v>
      </c>
      <c r="F273" s="23">
        <v>0</v>
      </c>
      <c r="G273" s="12">
        <v>3.0900000000000004E-2</v>
      </c>
      <c r="H273" s="24">
        <v>49006.680000000008</v>
      </c>
      <c r="I273" s="23">
        <f t="shared" si="87"/>
        <v>0</v>
      </c>
      <c r="J273" s="12">
        <v>3.0900000000000004E-2</v>
      </c>
      <c r="K273" s="13">
        <f t="shared" si="88"/>
        <v>0</v>
      </c>
      <c r="L273" s="24">
        <f t="shared" si="67"/>
        <v>-49006.68</v>
      </c>
      <c r="M273" t="s">
        <v>10</v>
      </c>
      <c r="O273" s="3" t="str">
        <f t="shared" si="89"/>
        <v>E3559</v>
      </c>
      <c r="P273" s="4"/>
    </row>
    <row r="274" spans="1:16" outlineLevel="2" x14ac:dyDescent="0.25">
      <c r="A274" t="s">
        <v>483</v>
      </c>
      <c r="B274" t="str">
        <f t="shared" si="86"/>
        <v>E3559 (GIF) Poles, Colstrip 1-2-2</v>
      </c>
      <c r="C274" t="s">
        <v>9</v>
      </c>
      <c r="E274" s="11">
        <v>43889</v>
      </c>
      <c r="F274" s="23">
        <v>0</v>
      </c>
      <c r="G274" s="12">
        <v>3.0900000000000004E-2</v>
      </c>
      <c r="H274" s="24">
        <v>0</v>
      </c>
      <c r="I274" s="23">
        <f t="shared" si="87"/>
        <v>0</v>
      </c>
      <c r="J274" s="12">
        <v>3.0900000000000004E-2</v>
      </c>
      <c r="K274" s="13">
        <f t="shared" si="88"/>
        <v>0</v>
      </c>
      <c r="L274" s="24">
        <f t="shared" si="67"/>
        <v>0</v>
      </c>
      <c r="M274" t="s">
        <v>10</v>
      </c>
      <c r="O274" s="3" t="str">
        <f t="shared" si="89"/>
        <v>E3559</v>
      </c>
      <c r="P274" s="4"/>
    </row>
    <row r="275" spans="1:16" outlineLevel="2" x14ac:dyDescent="0.25">
      <c r="A275" t="s">
        <v>483</v>
      </c>
      <c r="B275" t="str">
        <f t="shared" si="86"/>
        <v>E3559 (GIF) Poles, Colstrip 1-2-3</v>
      </c>
      <c r="C275" t="s">
        <v>9</v>
      </c>
      <c r="E275" s="11">
        <v>43921</v>
      </c>
      <c r="F275" s="23">
        <v>0</v>
      </c>
      <c r="G275" s="12">
        <v>3.0900000000000004E-2</v>
      </c>
      <c r="H275" s="24">
        <v>0</v>
      </c>
      <c r="I275" s="23">
        <f t="shared" si="87"/>
        <v>0</v>
      </c>
      <c r="J275" s="12">
        <v>3.0900000000000004E-2</v>
      </c>
      <c r="K275" s="13">
        <f t="shared" si="88"/>
        <v>0</v>
      </c>
      <c r="L275" s="24">
        <f t="shared" si="67"/>
        <v>0</v>
      </c>
      <c r="M275" t="s">
        <v>10</v>
      </c>
      <c r="O275" s="3" t="str">
        <f t="shared" si="89"/>
        <v>E3559</v>
      </c>
      <c r="P275" s="4"/>
    </row>
    <row r="276" spans="1:16" outlineLevel="2" x14ac:dyDescent="0.25">
      <c r="A276" t="s">
        <v>483</v>
      </c>
      <c r="B276" t="str">
        <f t="shared" si="86"/>
        <v>E3559 (GIF) Poles, Colstrip 1-2-4</v>
      </c>
      <c r="C276" t="s">
        <v>9</v>
      </c>
      <c r="E276" s="11">
        <v>43951</v>
      </c>
      <c r="F276" s="23">
        <v>0</v>
      </c>
      <c r="G276" s="12">
        <v>3.0900000000000004E-2</v>
      </c>
      <c r="H276" s="24">
        <v>0</v>
      </c>
      <c r="I276" s="23">
        <f t="shared" si="87"/>
        <v>0</v>
      </c>
      <c r="J276" s="12">
        <v>3.0900000000000004E-2</v>
      </c>
      <c r="K276" s="13">
        <f t="shared" si="88"/>
        <v>0</v>
      </c>
      <c r="L276" s="24">
        <f t="shared" si="67"/>
        <v>0</v>
      </c>
      <c r="M276" t="s">
        <v>10</v>
      </c>
      <c r="O276" s="3" t="str">
        <f t="shared" si="89"/>
        <v>E3559</v>
      </c>
      <c r="P276" s="4"/>
    </row>
    <row r="277" spans="1:16" outlineLevel="2" x14ac:dyDescent="0.25">
      <c r="A277" t="s">
        <v>483</v>
      </c>
      <c r="B277" t="str">
        <f t="shared" si="86"/>
        <v>E3559 (GIF) Poles, Colstrip 1-2-5</v>
      </c>
      <c r="C277" t="s">
        <v>9</v>
      </c>
      <c r="E277" s="11">
        <v>43982</v>
      </c>
      <c r="F277" s="23">
        <v>0</v>
      </c>
      <c r="G277" s="12">
        <v>3.0900000000000004E-2</v>
      </c>
      <c r="H277" s="24">
        <v>0</v>
      </c>
      <c r="I277" s="23">
        <f t="shared" si="87"/>
        <v>0</v>
      </c>
      <c r="J277" s="12">
        <v>3.0900000000000004E-2</v>
      </c>
      <c r="K277" s="13">
        <f t="shared" si="88"/>
        <v>0</v>
      </c>
      <c r="L277" s="24">
        <f t="shared" si="67"/>
        <v>0</v>
      </c>
      <c r="M277" t="s">
        <v>10</v>
      </c>
      <c r="O277" s="3" t="str">
        <f t="shared" si="89"/>
        <v>E3559</v>
      </c>
      <c r="P277" s="4"/>
    </row>
    <row r="278" spans="1:16" outlineLevel="2" x14ac:dyDescent="0.25">
      <c r="A278" t="s">
        <v>483</v>
      </c>
      <c r="B278" t="str">
        <f t="shared" si="86"/>
        <v>E3559 (GIF) Poles, Colstrip 1-2-6</v>
      </c>
      <c r="C278" t="s">
        <v>9</v>
      </c>
      <c r="E278" s="11">
        <v>44012</v>
      </c>
      <c r="F278" s="23">
        <v>0</v>
      </c>
      <c r="G278" s="12">
        <v>3.0900000000000004E-2</v>
      </c>
      <c r="H278" s="24">
        <v>0</v>
      </c>
      <c r="I278" s="23">
        <f t="shared" si="87"/>
        <v>0</v>
      </c>
      <c r="J278" s="12">
        <v>3.0900000000000004E-2</v>
      </c>
      <c r="K278" s="13">
        <f t="shared" si="88"/>
        <v>0</v>
      </c>
      <c r="L278" s="24">
        <f t="shared" si="67"/>
        <v>0</v>
      </c>
      <c r="M278" t="s">
        <v>10</v>
      </c>
      <c r="O278" s="3" t="str">
        <f t="shared" si="89"/>
        <v>E3559</v>
      </c>
      <c r="P278" s="4"/>
    </row>
    <row r="279" spans="1:16" ht="15.75" outlineLevel="1" thickBot="1" x14ac:dyDescent="0.3">
      <c r="A279" s="5" t="s">
        <v>484</v>
      </c>
      <c r="C279" s="14" t="s">
        <v>453</v>
      </c>
      <c r="E279" s="7" t="s">
        <v>5</v>
      </c>
      <c r="F279" s="8"/>
      <c r="G279" s="9"/>
      <c r="H279" s="25">
        <f>SUBTOTAL(9,H267:H278)</f>
        <v>-13352.289999999994</v>
      </c>
      <c r="I279" s="8"/>
      <c r="J279" s="9"/>
      <c r="K279" s="25">
        <f>SUBTOTAL(9,K267:K278)</f>
        <v>0</v>
      </c>
      <c r="L279" s="25">
        <f>SUBTOTAL(9,L267:L278)</f>
        <v>13352.29</v>
      </c>
      <c r="O279" s="3" t="str">
        <f>LEFT(A279,5)</f>
        <v>E3559</v>
      </c>
      <c r="P279" s="4">
        <f>-L279</f>
        <v>-13352.29</v>
      </c>
    </row>
    <row r="280" spans="1:16" ht="15.75" outlineLevel="2" thickTop="1" x14ac:dyDescent="0.25">
      <c r="A280" t="s">
        <v>485</v>
      </c>
      <c r="B280" t="str">
        <f t="shared" ref="B280:B291" si="90">CONCATENATE(A280,"-",MONTH(E280))</f>
        <v>E3559 (GIF) Poles, Colstrip 3-4-7</v>
      </c>
      <c r="C280" t="s">
        <v>9</v>
      </c>
      <c r="E280" s="11">
        <v>43676</v>
      </c>
      <c r="F280" s="23">
        <v>88691.66</v>
      </c>
      <c r="G280" s="12">
        <v>3.0900000000000004E-2</v>
      </c>
      <c r="H280" s="13">
        <v>228.38</v>
      </c>
      <c r="I280" s="23">
        <f t="shared" ref="I280:I291" si="91">VLOOKUP(CONCATENATE(A280,"-6"),$B$8:$F$409,5,FALSE)</f>
        <v>88691.66</v>
      </c>
      <c r="J280" s="12">
        <v>3.0900000000000004E-2</v>
      </c>
      <c r="K280" s="13">
        <f>I280*J280/12</f>
        <v>228.38102450000005</v>
      </c>
      <c r="L280" s="24">
        <f t="shared" si="67"/>
        <v>0</v>
      </c>
      <c r="M280" t="s">
        <v>10</v>
      </c>
      <c r="O280" s="3" t="str">
        <f t="shared" ref="O280:O291" si="92">LEFT(A280,5)</f>
        <v>E3559</v>
      </c>
      <c r="P280" s="4"/>
    </row>
    <row r="281" spans="1:16" outlineLevel="2" x14ac:dyDescent="0.25">
      <c r="A281" t="s">
        <v>485</v>
      </c>
      <c r="B281" t="str">
        <f t="shared" si="90"/>
        <v>E3559 (GIF) Poles, Colstrip 3-4-8</v>
      </c>
      <c r="C281" t="s">
        <v>9</v>
      </c>
      <c r="E281" s="11">
        <v>43708</v>
      </c>
      <c r="F281" s="23">
        <v>88691.66</v>
      </c>
      <c r="G281" s="12">
        <v>3.0900000000000004E-2</v>
      </c>
      <c r="H281" s="24">
        <v>228.38</v>
      </c>
      <c r="I281" s="23">
        <f t="shared" si="91"/>
        <v>88691.66</v>
      </c>
      <c r="J281" s="12">
        <v>3.0900000000000004E-2</v>
      </c>
      <c r="K281" s="13">
        <f t="shared" ref="K281:K291" si="93">I281*J281/12</f>
        <v>228.38102450000005</v>
      </c>
      <c r="L281" s="24">
        <f t="shared" si="67"/>
        <v>0</v>
      </c>
      <c r="M281" t="s">
        <v>10</v>
      </c>
      <c r="O281" s="3" t="str">
        <f t="shared" si="92"/>
        <v>E3559</v>
      </c>
      <c r="P281" s="4"/>
    </row>
    <row r="282" spans="1:16" outlineLevel="2" x14ac:dyDescent="0.25">
      <c r="A282" t="s">
        <v>485</v>
      </c>
      <c r="B282" t="str">
        <f t="shared" si="90"/>
        <v>E3559 (GIF) Poles, Colstrip 3-4-9</v>
      </c>
      <c r="C282" t="s">
        <v>9</v>
      </c>
      <c r="E282" s="11">
        <v>43738</v>
      </c>
      <c r="F282" s="23">
        <v>88691.66</v>
      </c>
      <c r="G282" s="12">
        <v>3.0900000000000004E-2</v>
      </c>
      <c r="H282" s="24">
        <v>228.38</v>
      </c>
      <c r="I282" s="23">
        <f t="shared" si="91"/>
        <v>88691.66</v>
      </c>
      <c r="J282" s="12">
        <v>3.0900000000000004E-2</v>
      </c>
      <c r="K282" s="13">
        <f t="shared" si="93"/>
        <v>228.38102450000005</v>
      </c>
      <c r="L282" s="24">
        <f t="shared" si="67"/>
        <v>0</v>
      </c>
      <c r="M282" t="s">
        <v>10</v>
      </c>
      <c r="O282" s="3" t="str">
        <f t="shared" si="92"/>
        <v>E3559</v>
      </c>
      <c r="P282" s="4"/>
    </row>
    <row r="283" spans="1:16" outlineLevel="2" x14ac:dyDescent="0.25">
      <c r="A283" t="s">
        <v>485</v>
      </c>
      <c r="B283" t="str">
        <f t="shared" si="90"/>
        <v>E3559 (GIF) Poles, Colstrip 3-4-10</v>
      </c>
      <c r="C283" t="s">
        <v>9</v>
      </c>
      <c r="E283" s="11">
        <v>43769</v>
      </c>
      <c r="F283" s="23">
        <v>88691.66</v>
      </c>
      <c r="G283" s="12">
        <v>3.0900000000000004E-2</v>
      </c>
      <c r="H283" s="24">
        <v>228.38</v>
      </c>
      <c r="I283" s="23">
        <f t="shared" si="91"/>
        <v>88691.66</v>
      </c>
      <c r="J283" s="12">
        <v>3.0900000000000004E-2</v>
      </c>
      <c r="K283" s="13">
        <f t="shared" si="93"/>
        <v>228.38102450000005</v>
      </c>
      <c r="L283" s="24">
        <f t="shared" si="67"/>
        <v>0</v>
      </c>
      <c r="M283" t="s">
        <v>10</v>
      </c>
      <c r="O283" s="3" t="str">
        <f t="shared" si="92"/>
        <v>E3559</v>
      </c>
      <c r="P283" s="4"/>
    </row>
    <row r="284" spans="1:16" outlineLevel="2" x14ac:dyDescent="0.25">
      <c r="A284" t="s">
        <v>485</v>
      </c>
      <c r="B284" t="str">
        <f t="shared" si="90"/>
        <v>E3559 (GIF) Poles, Colstrip 3-4-11</v>
      </c>
      <c r="C284" t="s">
        <v>9</v>
      </c>
      <c r="E284" s="11">
        <v>43799</v>
      </c>
      <c r="F284" s="23">
        <v>88691.66</v>
      </c>
      <c r="G284" s="12">
        <v>3.0900000000000004E-2</v>
      </c>
      <c r="H284" s="24">
        <v>228.38</v>
      </c>
      <c r="I284" s="23">
        <f t="shared" si="91"/>
        <v>88691.66</v>
      </c>
      <c r="J284" s="12">
        <v>3.0900000000000004E-2</v>
      </c>
      <c r="K284" s="13">
        <f t="shared" si="93"/>
        <v>228.38102450000005</v>
      </c>
      <c r="L284" s="24">
        <f t="shared" si="67"/>
        <v>0</v>
      </c>
      <c r="M284" t="s">
        <v>10</v>
      </c>
      <c r="O284" s="3" t="str">
        <f t="shared" si="92"/>
        <v>E3559</v>
      </c>
      <c r="P284" s="4"/>
    </row>
    <row r="285" spans="1:16" outlineLevel="2" x14ac:dyDescent="0.25">
      <c r="A285" t="s">
        <v>485</v>
      </c>
      <c r="B285" t="str">
        <f t="shared" si="90"/>
        <v>E3559 (GIF) Poles, Colstrip 3-4-12</v>
      </c>
      <c r="C285" t="s">
        <v>9</v>
      </c>
      <c r="E285" s="11">
        <v>43830</v>
      </c>
      <c r="F285" s="23">
        <v>88691.66</v>
      </c>
      <c r="G285" s="12">
        <v>3.0900000000000004E-2</v>
      </c>
      <c r="H285" s="24">
        <v>228.38</v>
      </c>
      <c r="I285" s="23">
        <f t="shared" si="91"/>
        <v>88691.66</v>
      </c>
      <c r="J285" s="12">
        <v>3.0900000000000004E-2</v>
      </c>
      <c r="K285" s="13">
        <f t="shared" si="93"/>
        <v>228.38102450000005</v>
      </c>
      <c r="L285" s="24">
        <f t="shared" si="67"/>
        <v>0</v>
      </c>
      <c r="M285" t="s">
        <v>10</v>
      </c>
      <c r="O285" s="3" t="str">
        <f t="shared" si="92"/>
        <v>E3559</v>
      </c>
      <c r="P285" s="4"/>
    </row>
    <row r="286" spans="1:16" outlineLevel="2" x14ac:dyDescent="0.25">
      <c r="A286" t="s">
        <v>485</v>
      </c>
      <c r="B286" t="str">
        <f t="shared" si="90"/>
        <v>E3559 (GIF) Poles, Colstrip 3-4-1</v>
      </c>
      <c r="C286" t="s">
        <v>9</v>
      </c>
      <c r="E286" s="11">
        <v>43861</v>
      </c>
      <c r="F286" s="23">
        <v>88691.66</v>
      </c>
      <c r="G286" s="12">
        <v>3.0900000000000004E-2</v>
      </c>
      <c r="H286" s="24">
        <v>228.38</v>
      </c>
      <c r="I286" s="23">
        <f t="shared" si="91"/>
        <v>88691.66</v>
      </c>
      <c r="J286" s="12">
        <v>3.0900000000000004E-2</v>
      </c>
      <c r="K286" s="13">
        <f t="shared" si="93"/>
        <v>228.38102450000005</v>
      </c>
      <c r="L286" s="24">
        <f t="shared" si="67"/>
        <v>0</v>
      </c>
      <c r="M286" t="s">
        <v>10</v>
      </c>
      <c r="O286" s="3" t="str">
        <f t="shared" si="92"/>
        <v>E3559</v>
      </c>
      <c r="P286" s="4"/>
    </row>
    <row r="287" spans="1:16" outlineLevel="2" x14ac:dyDescent="0.25">
      <c r="A287" t="s">
        <v>485</v>
      </c>
      <c r="B287" t="str">
        <f t="shared" si="90"/>
        <v>E3559 (GIF) Poles, Colstrip 3-4-2</v>
      </c>
      <c r="C287" t="s">
        <v>9</v>
      </c>
      <c r="E287" s="11">
        <v>43889</v>
      </c>
      <c r="F287" s="23">
        <v>88691.66</v>
      </c>
      <c r="G287" s="12">
        <v>3.0900000000000004E-2</v>
      </c>
      <c r="H287" s="24">
        <v>228.38</v>
      </c>
      <c r="I287" s="23">
        <f t="shared" si="91"/>
        <v>88691.66</v>
      </c>
      <c r="J287" s="12">
        <v>3.0900000000000004E-2</v>
      </c>
      <c r="K287" s="13">
        <f t="shared" si="93"/>
        <v>228.38102450000005</v>
      </c>
      <c r="L287" s="24">
        <f t="shared" si="67"/>
        <v>0</v>
      </c>
      <c r="M287" t="s">
        <v>10</v>
      </c>
      <c r="O287" s="3" t="str">
        <f t="shared" si="92"/>
        <v>E3559</v>
      </c>
      <c r="P287" s="4"/>
    </row>
    <row r="288" spans="1:16" outlineLevel="2" x14ac:dyDescent="0.25">
      <c r="A288" t="s">
        <v>485</v>
      </c>
      <c r="B288" t="str">
        <f t="shared" si="90"/>
        <v>E3559 (GIF) Poles, Colstrip 3-4-3</v>
      </c>
      <c r="C288" t="s">
        <v>9</v>
      </c>
      <c r="E288" s="11">
        <v>43921</v>
      </c>
      <c r="F288" s="23">
        <v>88691.66</v>
      </c>
      <c r="G288" s="12">
        <v>3.0900000000000004E-2</v>
      </c>
      <c r="H288" s="24">
        <v>228.38</v>
      </c>
      <c r="I288" s="23">
        <f t="shared" si="91"/>
        <v>88691.66</v>
      </c>
      <c r="J288" s="12">
        <v>3.0900000000000004E-2</v>
      </c>
      <c r="K288" s="13">
        <f t="shared" si="93"/>
        <v>228.38102450000005</v>
      </c>
      <c r="L288" s="24">
        <f t="shared" si="67"/>
        <v>0</v>
      </c>
      <c r="M288" t="s">
        <v>10</v>
      </c>
      <c r="O288" s="3" t="str">
        <f t="shared" si="92"/>
        <v>E3559</v>
      </c>
      <c r="P288" s="4"/>
    </row>
    <row r="289" spans="1:16" outlineLevel="2" x14ac:dyDescent="0.25">
      <c r="A289" t="s">
        <v>485</v>
      </c>
      <c r="B289" t="str">
        <f t="shared" si="90"/>
        <v>E3559 (GIF) Poles, Colstrip 3-4-4</v>
      </c>
      <c r="C289" t="s">
        <v>9</v>
      </c>
      <c r="E289" s="11">
        <v>43951</v>
      </c>
      <c r="F289" s="23">
        <v>88691.66</v>
      </c>
      <c r="G289" s="12">
        <v>3.0900000000000004E-2</v>
      </c>
      <c r="H289" s="24">
        <v>228.38</v>
      </c>
      <c r="I289" s="23">
        <f t="shared" si="91"/>
        <v>88691.66</v>
      </c>
      <c r="J289" s="12">
        <v>3.0900000000000004E-2</v>
      </c>
      <c r="K289" s="13">
        <f t="shared" si="93"/>
        <v>228.38102450000005</v>
      </c>
      <c r="L289" s="24">
        <f t="shared" si="67"/>
        <v>0</v>
      </c>
      <c r="M289" t="s">
        <v>10</v>
      </c>
      <c r="O289" s="3" t="str">
        <f t="shared" si="92"/>
        <v>E3559</v>
      </c>
      <c r="P289" s="4"/>
    </row>
    <row r="290" spans="1:16" outlineLevel="2" x14ac:dyDescent="0.25">
      <c r="A290" t="s">
        <v>485</v>
      </c>
      <c r="B290" t="str">
        <f t="shared" si="90"/>
        <v>E3559 (GIF) Poles, Colstrip 3-4-5</v>
      </c>
      <c r="C290" t="s">
        <v>9</v>
      </c>
      <c r="E290" s="11">
        <v>43982</v>
      </c>
      <c r="F290" s="23">
        <v>88691.66</v>
      </c>
      <c r="G290" s="12">
        <v>3.0900000000000004E-2</v>
      </c>
      <c r="H290" s="24">
        <v>228.38</v>
      </c>
      <c r="I290" s="23">
        <f t="shared" si="91"/>
        <v>88691.66</v>
      </c>
      <c r="J290" s="12">
        <v>3.0900000000000004E-2</v>
      </c>
      <c r="K290" s="13">
        <f t="shared" si="93"/>
        <v>228.38102450000005</v>
      </c>
      <c r="L290" s="24">
        <f t="shared" si="67"/>
        <v>0</v>
      </c>
      <c r="M290" t="s">
        <v>10</v>
      </c>
      <c r="O290" s="3" t="str">
        <f t="shared" si="92"/>
        <v>E3559</v>
      </c>
      <c r="P290" s="4"/>
    </row>
    <row r="291" spans="1:16" outlineLevel="2" x14ac:dyDescent="0.25">
      <c r="A291" t="s">
        <v>485</v>
      </c>
      <c r="B291" t="str">
        <f t="shared" si="90"/>
        <v>E3559 (GIF) Poles, Colstrip 3-4-6</v>
      </c>
      <c r="C291" t="s">
        <v>9</v>
      </c>
      <c r="E291" s="11">
        <v>44012</v>
      </c>
      <c r="F291" s="23">
        <v>88691.66</v>
      </c>
      <c r="G291" s="12">
        <v>3.0900000000000004E-2</v>
      </c>
      <c r="H291" s="24">
        <v>228.38</v>
      </c>
      <c r="I291" s="23">
        <f t="shared" si="91"/>
        <v>88691.66</v>
      </c>
      <c r="J291" s="12">
        <v>3.0900000000000004E-2</v>
      </c>
      <c r="K291" s="13">
        <f t="shared" si="93"/>
        <v>228.38102450000005</v>
      </c>
      <c r="L291" s="24">
        <f t="shared" si="67"/>
        <v>0</v>
      </c>
      <c r="M291" t="s">
        <v>10</v>
      </c>
      <c r="O291" s="3" t="str">
        <f t="shared" si="92"/>
        <v>E3559</v>
      </c>
      <c r="P291" s="4"/>
    </row>
    <row r="292" spans="1:16" ht="15.75" outlineLevel="1" thickBot="1" x14ac:dyDescent="0.3">
      <c r="A292" s="5" t="s">
        <v>486</v>
      </c>
      <c r="C292" s="14" t="s">
        <v>453</v>
      </c>
      <c r="E292" s="7" t="s">
        <v>5</v>
      </c>
      <c r="F292" s="8"/>
      <c r="G292" s="9"/>
      <c r="H292" s="25">
        <f>SUBTOTAL(9,H280:H291)</f>
        <v>2740.5600000000009</v>
      </c>
      <c r="I292" s="8"/>
      <c r="J292" s="9"/>
      <c r="K292" s="25">
        <f>SUBTOTAL(9,K280:K291)</f>
        <v>2740.5722940000001</v>
      </c>
      <c r="L292" s="25">
        <f>SUBTOTAL(9,L280:L291)</f>
        <v>0</v>
      </c>
      <c r="O292" s="3" t="str">
        <f>LEFT(A292,5)</f>
        <v>E3559</v>
      </c>
      <c r="P292" s="4">
        <f>-L292</f>
        <v>0</v>
      </c>
    </row>
    <row r="293" spans="1:16" ht="15.75" outlineLevel="2" thickTop="1" x14ac:dyDescent="0.25">
      <c r="A293" t="s">
        <v>487</v>
      </c>
      <c r="B293" t="str">
        <f t="shared" ref="B293:B304" si="94">CONCATENATE(A293,"-",MONTH(E293))</f>
        <v>E356 TSM O/H Cond, 3rd AC Line-7</v>
      </c>
      <c r="C293" t="s">
        <v>9</v>
      </c>
      <c r="E293" s="11">
        <v>43676</v>
      </c>
      <c r="F293" s="23">
        <v>23640685.219999999</v>
      </c>
      <c r="G293" s="12">
        <v>1.2899999999999998E-2</v>
      </c>
      <c r="H293" s="13">
        <v>25413.73</v>
      </c>
      <c r="I293" s="23">
        <f t="shared" ref="I293:I304" si="95">VLOOKUP(CONCATENATE(A293,"-6"),$B$8:$F$409,5,FALSE)</f>
        <v>23844668.760000002</v>
      </c>
      <c r="J293" s="12">
        <v>1.2899999999999998E-2</v>
      </c>
      <c r="K293" s="13">
        <f>I293*J293/12</f>
        <v>25633.018916999998</v>
      </c>
      <c r="L293" s="24">
        <f t="shared" si="67"/>
        <v>219.29</v>
      </c>
      <c r="M293" t="s">
        <v>10</v>
      </c>
      <c r="O293" s="3" t="str">
        <f t="shared" ref="O293:O304" si="96">LEFT(A293,4)</f>
        <v>E356</v>
      </c>
      <c r="P293" s="4"/>
    </row>
    <row r="294" spans="1:16" outlineLevel="2" x14ac:dyDescent="0.25">
      <c r="A294" t="s">
        <v>487</v>
      </c>
      <c r="B294" t="str">
        <f t="shared" si="94"/>
        <v>E356 TSM O/H Cond, 3rd AC Line-8</v>
      </c>
      <c r="C294" t="s">
        <v>9</v>
      </c>
      <c r="E294" s="11">
        <v>43708</v>
      </c>
      <c r="F294" s="23">
        <v>23640685.219999999</v>
      </c>
      <c r="G294" s="12">
        <v>1.2899999999999998E-2</v>
      </c>
      <c r="H294" s="24">
        <v>25413.73</v>
      </c>
      <c r="I294" s="23">
        <f t="shared" si="95"/>
        <v>23844668.760000002</v>
      </c>
      <c r="J294" s="12">
        <v>1.2899999999999998E-2</v>
      </c>
      <c r="K294" s="13">
        <f t="shared" ref="K294:K304" si="97">I294*J294/12</f>
        <v>25633.018916999998</v>
      </c>
      <c r="L294" s="24">
        <f t="shared" si="67"/>
        <v>219.29</v>
      </c>
      <c r="M294" t="s">
        <v>10</v>
      </c>
      <c r="O294" s="3" t="str">
        <f t="shared" si="96"/>
        <v>E356</v>
      </c>
      <c r="P294" s="4"/>
    </row>
    <row r="295" spans="1:16" outlineLevel="2" x14ac:dyDescent="0.25">
      <c r="A295" t="s">
        <v>487</v>
      </c>
      <c r="B295" t="str">
        <f t="shared" si="94"/>
        <v>E356 TSM O/H Cond, 3rd AC Line-9</v>
      </c>
      <c r="C295" t="s">
        <v>9</v>
      </c>
      <c r="E295" s="11">
        <v>43738</v>
      </c>
      <c r="F295" s="23">
        <v>23640685.219999999</v>
      </c>
      <c r="G295" s="12">
        <v>1.2899999999999998E-2</v>
      </c>
      <c r="H295" s="24">
        <v>25413.73</v>
      </c>
      <c r="I295" s="23">
        <f t="shared" si="95"/>
        <v>23844668.760000002</v>
      </c>
      <c r="J295" s="12">
        <v>1.2899999999999998E-2</v>
      </c>
      <c r="K295" s="13">
        <f t="shared" si="97"/>
        <v>25633.018916999998</v>
      </c>
      <c r="L295" s="24">
        <f t="shared" si="67"/>
        <v>219.29</v>
      </c>
      <c r="M295" t="s">
        <v>10</v>
      </c>
      <c r="O295" s="3" t="str">
        <f t="shared" si="96"/>
        <v>E356</v>
      </c>
      <c r="P295" s="4"/>
    </row>
    <row r="296" spans="1:16" outlineLevel="2" x14ac:dyDescent="0.25">
      <c r="A296" t="s">
        <v>487</v>
      </c>
      <c r="B296" t="str">
        <f t="shared" si="94"/>
        <v>E356 TSM O/H Cond, 3rd AC Line-10</v>
      </c>
      <c r="C296" t="s">
        <v>9</v>
      </c>
      <c r="E296" s="11">
        <v>43769</v>
      </c>
      <c r="F296" s="23">
        <v>23640685.219999999</v>
      </c>
      <c r="G296" s="12">
        <v>1.2899999999999998E-2</v>
      </c>
      <c r="H296" s="24">
        <v>25413.73</v>
      </c>
      <c r="I296" s="23">
        <f t="shared" si="95"/>
        <v>23844668.760000002</v>
      </c>
      <c r="J296" s="12">
        <v>1.2899999999999998E-2</v>
      </c>
      <c r="K296" s="13">
        <f t="shared" si="97"/>
        <v>25633.018916999998</v>
      </c>
      <c r="L296" s="24">
        <f t="shared" si="67"/>
        <v>219.29</v>
      </c>
      <c r="M296" t="s">
        <v>10</v>
      </c>
      <c r="O296" s="3" t="str">
        <f t="shared" si="96"/>
        <v>E356</v>
      </c>
      <c r="P296" s="4"/>
    </row>
    <row r="297" spans="1:16" outlineLevel="2" x14ac:dyDescent="0.25">
      <c r="A297" t="s">
        <v>487</v>
      </c>
      <c r="B297" t="str">
        <f t="shared" si="94"/>
        <v>E356 TSM O/H Cond, 3rd AC Line-11</v>
      </c>
      <c r="C297" t="s">
        <v>9</v>
      </c>
      <c r="E297" s="11">
        <v>43799</v>
      </c>
      <c r="F297" s="23">
        <v>23640685.219999999</v>
      </c>
      <c r="G297" s="12">
        <v>1.2899999999999998E-2</v>
      </c>
      <c r="H297" s="24">
        <v>25413.73</v>
      </c>
      <c r="I297" s="23">
        <f t="shared" si="95"/>
        <v>23844668.760000002</v>
      </c>
      <c r="J297" s="12">
        <v>1.2899999999999998E-2</v>
      </c>
      <c r="K297" s="13">
        <f t="shared" si="97"/>
        <v>25633.018916999998</v>
      </c>
      <c r="L297" s="24">
        <f t="shared" si="67"/>
        <v>219.29</v>
      </c>
      <c r="M297" t="s">
        <v>10</v>
      </c>
      <c r="O297" s="3" t="str">
        <f t="shared" si="96"/>
        <v>E356</v>
      </c>
      <c r="P297" s="4"/>
    </row>
    <row r="298" spans="1:16" outlineLevel="2" x14ac:dyDescent="0.25">
      <c r="A298" t="s">
        <v>487</v>
      </c>
      <c r="B298" t="str">
        <f t="shared" si="94"/>
        <v>E356 TSM O/H Cond, 3rd AC Line-12</v>
      </c>
      <c r="C298" t="s">
        <v>9</v>
      </c>
      <c r="E298" s="11">
        <v>43830</v>
      </c>
      <c r="F298" s="23">
        <v>24899555.75</v>
      </c>
      <c r="G298" s="12">
        <v>1.2899999999999998E-2</v>
      </c>
      <c r="H298" s="24">
        <v>26090.379999999997</v>
      </c>
      <c r="I298" s="23">
        <f t="shared" si="95"/>
        <v>23844668.760000002</v>
      </c>
      <c r="J298" s="12">
        <v>1.2899999999999998E-2</v>
      </c>
      <c r="K298" s="13">
        <f t="shared" si="97"/>
        <v>25633.018916999998</v>
      </c>
      <c r="L298" s="24">
        <f t="shared" si="67"/>
        <v>-457.36</v>
      </c>
      <c r="M298" t="s">
        <v>10</v>
      </c>
      <c r="O298" s="3" t="str">
        <f t="shared" si="96"/>
        <v>E356</v>
      </c>
      <c r="P298" s="4"/>
    </row>
    <row r="299" spans="1:16" outlineLevel="2" x14ac:dyDescent="0.25">
      <c r="A299" t="s">
        <v>487</v>
      </c>
      <c r="B299" t="str">
        <f t="shared" si="94"/>
        <v>E356 TSM O/H Cond, 3rd AC Line-1</v>
      </c>
      <c r="C299" t="s">
        <v>9</v>
      </c>
      <c r="E299" s="11">
        <v>43861</v>
      </c>
      <c r="F299" s="23">
        <v>23844668.760000002</v>
      </c>
      <c r="G299" s="12">
        <v>1.2899999999999998E-2</v>
      </c>
      <c r="H299" s="24">
        <v>26200.02</v>
      </c>
      <c r="I299" s="23">
        <f t="shared" si="95"/>
        <v>23844668.760000002</v>
      </c>
      <c r="J299" s="12">
        <v>1.2899999999999998E-2</v>
      </c>
      <c r="K299" s="13">
        <f t="shared" si="97"/>
        <v>25633.018916999998</v>
      </c>
      <c r="L299" s="24">
        <f t="shared" si="67"/>
        <v>-567</v>
      </c>
      <c r="M299" t="s">
        <v>10</v>
      </c>
      <c r="O299" s="3" t="str">
        <f t="shared" si="96"/>
        <v>E356</v>
      </c>
      <c r="P299" s="4"/>
    </row>
    <row r="300" spans="1:16" outlineLevel="2" x14ac:dyDescent="0.25">
      <c r="A300" t="s">
        <v>487</v>
      </c>
      <c r="B300" t="str">
        <f t="shared" si="94"/>
        <v>E356 TSM O/H Cond, 3rd AC Line-2</v>
      </c>
      <c r="C300" t="s">
        <v>9</v>
      </c>
      <c r="E300" s="11">
        <v>43889</v>
      </c>
      <c r="F300" s="23">
        <v>23844668.760000002</v>
      </c>
      <c r="G300" s="12">
        <v>1.2899999999999998E-2</v>
      </c>
      <c r="H300" s="24">
        <v>25633.020000000004</v>
      </c>
      <c r="I300" s="23">
        <f t="shared" si="95"/>
        <v>23844668.760000002</v>
      </c>
      <c r="J300" s="12">
        <v>1.2899999999999998E-2</v>
      </c>
      <c r="K300" s="13">
        <f t="shared" si="97"/>
        <v>25633.018916999998</v>
      </c>
      <c r="L300" s="24">
        <f t="shared" si="67"/>
        <v>0</v>
      </c>
      <c r="M300" t="s">
        <v>10</v>
      </c>
      <c r="O300" s="3" t="str">
        <f t="shared" si="96"/>
        <v>E356</v>
      </c>
      <c r="P300" s="4"/>
    </row>
    <row r="301" spans="1:16" outlineLevel="2" x14ac:dyDescent="0.25">
      <c r="A301" t="s">
        <v>487</v>
      </c>
      <c r="B301" t="str">
        <f t="shared" si="94"/>
        <v>E356 TSM O/H Cond, 3rd AC Line-3</v>
      </c>
      <c r="C301" t="s">
        <v>9</v>
      </c>
      <c r="E301" s="11">
        <v>43921</v>
      </c>
      <c r="F301" s="23">
        <v>23844668.760000002</v>
      </c>
      <c r="G301" s="12">
        <v>1.2899999999999998E-2</v>
      </c>
      <c r="H301" s="24">
        <v>25633.020000000004</v>
      </c>
      <c r="I301" s="23">
        <f t="shared" si="95"/>
        <v>23844668.760000002</v>
      </c>
      <c r="J301" s="12">
        <v>1.2899999999999998E-2</v>
      </c>
      <c r="K301" s="13">
        <f t="shared" si="97"/>
        <v>25633.018916999998</v>
      </c>
      <c r="L301" s="24">
        <f t="shared" si="67"/>
        <v>0</v>
      </c>
      <c r="M301" t="s">
        <v>10</v>
      </c>
      <c r="O301" s="3" t="str">
        <f t="shared" si="96"/>
        <v>E356</v>
      </c>
      <c r="P301" s="4"/>
    </row>
    <row r="302" spans="1:16" outlineLevel="2" x14ac:dyDescent="0.25">
      <c r="A302" t="s">
        <v>487</v>
      </c>
      <c r="B302" t="str">
        <f t="shared" si="94"/>
        <v>E356 TSM O/H Cond, 3rd AC Line-4</v>
      </c>
      <c r="C302" t="s">
        <v>9</v>
      </c>
      <c r="E302" s="11">
        <v>43951</v>
      </c>
      <c r="F302" s="23">
        <v>23844668.760000002</v>
      </c>
      <c r="G302" s="12">
        <v>1.2899999999999998E-2</v>
      </c>
      <c r="H302" s="24">
        <v>25633.020000000004</v>
      </c>
      <c r="I302" s="23">
        <f t="shared" si="95"/>
        <v>23844668.760000002</v>
      </c>
      <c r="J302" s="12">
        <v>1.2899999999999998E-2</v>
      </c>
      <c r="K302" s="13">
        <f t="shared" si="97"/>
        <v>25633.018916999998</v>
      </c>
      <c r="L302" s="24">
        <f t="shared" ref="L302:L365" si="98">ROUND(K302-H302,2)</f>
        <v>0</v>
      </c>
      <c r="M302" t="s">
        <v>10</v>
      </c>
      <c r="O302" s="3" t="str">
        <f t="shared" si="96"/>
        <v>E356</v>
      </c>
      <c r="P302" s="4"/>
    </row>
    <row r="303" spans="1:16" outlineLevel="2" x14ac:dyDescent="0.25">
      <c r="A303" t="s">
        <v>487</v>
      </c>
      <c r="B303" t="str">
        <f t="shared" si="94"/>
        <v>E356 TSM O/H Cond, 3rd AC Line-5</v>
      </c>
      <c r="C303" t="s">
        <v>9</v>
      </c>
      <c r="E303" s="11">
        <v>43982</v>
      </c>
      <c r="F303" s="23">
        <v>23844668.760000002</v>
      </c>
      <c r="G303" s="12">
        <v>1.2899999999999998E-2</v>
      </c>
      <c r="H303" s="24">
        <v>25633.020000000004</v>
      </c>
      <c r="I303" s="23">
        <f t="shared" si="95"/>
        <v>23844668.760000002</v>
      </c>
      <c r="J303" s="12">
        <v>1.2899999999999998E-2</v>
      </c>
      <c r="K303" s="13">
        <f t="shared" si="97"/>
        <v>25633.018916999998</v>
      </c>
      <c r="L303" s="24">
        <f t="shared" si="98"/>
        <v>0</v>
      </c>
      <c r="M303" t="s">
        <v>10</v>
      </c>
      <c r="O303" s="3" t="str">
        <f t="shared" si="96"/>
        <v>E356</v>
      </c>
      <c r="P303" s="4"/>
    </row>
    <row r="304" spans="1:16" outlineLevel="2" x14ac:dyDescent="0.25">
      <c r="A304" t="s">
        <v>487</v>
      </c>
      <c r="B304" t="str">
        <f t="shared" si="94"/>
        <v>E356 TSM O/H Cond, 3rd AC Line-6</v>
      </c>
      <c r="C304" t="s">
        <v>9</v>
      </c>
      <c r="E304" s="11">
        <v>44012</v>
      </c>
      <c r="F304" s="23">
        <v>23844668.760000002</v>
      </c>
      <c r="G304" s="12">
        <v>1.2899999999999998E-2</v>
      </c>
      <c r="H304" s="24">
        <v>25633.020000000004</v>
      </c>
      <c r="I304" s="23">
        <f t="shared" si="95"/>
        <v>23844668.760000002</v>
      </c>
      <c r="J304" s="12">
        <v>1.2899999999999998E-2</v>
      </c>
      <c r="K304" s="13">
        <f t="shared" si="97"/>
        <v>25633.018916999998</v>
      </c>
      <c r="L304" s="24">
        <f t="shared" si="98"/>
        <v>0</v>
      </c>
      <c r="M304" t="s">
        <v>10</v>
      </c>
      <c r="O304" s="3" t="str">
        <f t="shared" si="96"/>
        <v>E356</v>
      </c>
      <c r="P304" s="4"/>
    </row>
    <row r="305" spans="1:16" ht="15.75" outlineLevel="1" thickBot="1" x14ac:dyDescent="0.3">
      <c r="A305" s="5" t="s">
        <v>488</v>
      </c>
      <c r="C305" s="14" t="s">
        <v>453</v>
      </c>
      <c r="E305" s="7" t="s">
        <v>5</v>
      </c>
      <c r="F305" s="8"/>
      <c r="G305" s="9"/>
      <c r="H305" s="25">
        <f>SUBTOTAL(9,H293:H304)</f>
        <v>307524.15000000008</v>
      </c>
      <c r="I305" s="8"/>
      <c r="J305" s="9"/>
      <c r="K305" s="25">
        <f>SUBTOTAL(9,K293:K304)</f>
        <v>307596.22700399999</v>
      </c>
      <c r="L305" s="25">
        <f>SUBTOTAL(9,L293:L304)</f>
        <v>72.090000000000032</v>
      </c>
      <c r="O305" s="3" t="str">
        <f>LEFT(A305,5)</f>
        <v xml:space="preserve">E356 </v>
      </c>
      <c r="P305" s="4">
        <f>-L305</f>
        <v>-72.090000000000032</v>
      </c>
    </row>
    <row r="306" spans="1:16" ht="15.75" outlineLevel="2" thickTop="1" x14ac:dyDescent="0.25">
      <c r="A306" t="s">
        <v>489</v>
      </c>
      <c r="B306" t="str">
        <f t="shared" ref="B306:B317" si="99">CONCATENATE(A306,"-",MONTH(E306))</f>
        <v>E356 TSM O/H Cond, Colstrip 1-2 Com-7</v>
      </c>
      <c r="C306" t="s">
        <v>9</v>
      </c>
      <c r="E306" s="11">
        <v>43676</v>
      </c>
      <c r="F306" s="23">
        <v>12903738.619999999</v>
      </c>
      <c r="G306" s="12">
        <v>1.2899999999999998E-2</v>
      </c>
      <c r="H306" s="13">
        <v>13871.52</v>
      </c>
      <c r="I306" s="23">
        <f t="shared" ref="I306:I317" si="100">VLOOKUP(CONCATENATE(A306,"-6"),$B$8:$F$409,5,FALSE)</f>
        <v>12903738.619999999</v>
      </c>
      <c r="J306" s="12">
        <v>1.2899999999999998E-2</v>
      </c>
      <c r="K306" s="13">
        <f>I306*J306/12</f>
        <v>13871.519016499997</v>
      </c>
      <c r="L306" s="24">
        <f t="shared" si="98"/>
        <v>0</v>
      </c>
      <c r="M306" t="s">
        <v>10</v>
      </c>
      <c r="O306" s="3" t="str">
        <f t="shared" ref="O306:O317" si="101">LEFT(A306,4)</f>
        <v>E356</v>
      </c>
      <c r="P306" s="4"/>
    </row>
    <row r="307" spans="1:16" outlineLevel="2" x14ac:dyDescent="0.25">
      <c r="A307" t="s">
        <v>489</v>
      </c>
      <c r="B307" t="str">
        <f t="shared" si="99"/>
        <v>E356 TSM O/H Cond, Colstrip 1-2 Com-8</v>
      </c>
      <c r="C307" t="s">
        <v>9</v>
      </c>
      <c r="E307" s="11">
        <v>43708</v>
      </c>
      <c r="F307" s="23">
        <v>12903738.619999999</v>
      </c>
      <c r="G307" s="12">
        <v>1.2899999999999998E-2</v>
      </c>
      <c r="H307" s="24">
        <v>13871.52</v>
      </c>
      <c r="I307" s="23">
        <f t="shared" si="100"/>
        <v>12903738.619999999</v>
      </c>
      <c r="J307" s="12">
        <v>1.2899999999999998E-2</v>
      </c>
      <c r="K307" s="13">
        <f t="shared" ref="K307:K317" si="102">I307*J307/12</f>
        <v>13871.519016499997</v>
      </c>
      <c r="L307" s="24">
        <f t="shared" si="98"/>
        <v>0</v>
      </c>
      <c r="M307" t="s">
        <v>10</v>
      </c>
      <c r="O307" s="3" t="str">
        <f t="shared" si="101"/>
        <v>E356</v>
      </c>
      <c r="P307" s="4"/>
    </row>
    <row r="308" spans="1:16" outlineLevel="2" x14ac:dyDescent="0.25">
      <c r="A308" t="s">
        <v>489</v>
      </c>
      <c r="B308" t="str">
        <f t="shared" si="99"/>
        <v>E356 TSM O/H Cond, Colstrip 1-2 Com-9</v>
      </c>
      <c r="C308" t="s">
        <v>9</v>
      </c>
      <c r="E308" s="11">
        <v>43738</v>
      </c>
      <c r="F308" s="23">
        <v>12903738.619999999</v>
      </c>
      <c r="G308" s="12">
        <v>1.2899999999999998E-2</v>
      </c>
      <c r="H308" s="24">
        <v>13871.52</v>
      </c>
      <c r="I308" s="23">
        <f t="shared" si="100"/>
        <v>12903738.619999999</v>
      </c>
      <c r="J308" s="12">
        <v>1.2899999999999998E-2</v>
      </c>
      <c r="K308" s="13">
        <f t="shared" si="102"/>
        <v>13871.519016499997</v>
      </c>
      <c r="L308" s="24">
        <f t="shared" si="98"/>
        <v>0</v>
      </c>
      <c r="M308" t="s">
        <v>10</v>
      </c>
      <c r="O308" s="3" t="str">
        <f t="shared" si="101"/>
        <v>E356</v>
      </c>
      <c r="P308" s="4"/>
    </row>
    <row r="309" spans="1:16" outlineLevel="2" x14ac:dyDescent="0.25">
      <c r="A309" t="s">
        <v>489</v>
      </c>
      <c r="B309" t="str">
        <f t="shared" si="99"/>
        <v>E356 TSM O/H Cond, Colstrip 1-2 Com-10</v>
      </c>
      <c r="C309" t="s">
        <v>9</v>
      </c>
      <c r="E309" s="11">
        <v>43769</v>
      </c>
      <c r="F309" s="23">
        <v>12903738.619999999</v>
      </c>
      <c r="G309" s="12">
        <v>1.2899999999999998E-2</v>
      </c>
      <c r="H309" s="24">
        <v>13871.52</v>
      </c>
      <c r="I309" s="23">
        <f t="shared" si="100"/>
        <v>12903738.619999999</v>
      </c>
      <c r="J309" s="12">
        <v>1.2899999999999998E-2</v>
      </c>
      <c r="K309" s="13">
        <f t="shared" si="102"/>
        <v>13871.519016499997</v>
      </c>
      <c r="L309" s="24">
        <f t="shared" si="98"/>
        <v>0</v>
      </c>
      <c r="M309" t="s">
        <v>10</v>
      </c>
      <c r="O309" s="3" t="str">
        <f t="shared" si="101"/>
        <v>E356</v>
      </c>
      <c r="P309" s="4"/>
    </row>
    <row r="310" spans="1:16" outlineLevel="2" x14ac:dyDescent="0.25">
      <c r="A310" t="s">
        <v>489</v>
      </c>
      <c r="B310" t="str">
        <f t="shared" si="99"/>
        <v>E356 TSM O/H Cond, Colstrip 1-2 Com-11</v>
      </c>
      <c r="C310" t="s">
        <v>9</v>
      </c>
      <c r="E310" s="11">
        <v>43799</v>
      </c>
      <c r="F310" s="23">
        <v>12903738.619999999</v>
      </c>
      <c r="G310" s="12">
        <v>1.2899999999999998E-2</v>
      </c>
      <c r="H310" s="24">
        <v>13871.52</v>
      </c>
      <c r="I310" s="23">
        <f t="shared" si="100"/>
        <v>12903738.619999999</v>
      </c>
      <c r="J310" s="12">
        <v>1.2899999999999998E-2</v>
      </c>
      <c r="K310" s="13">
        <f t="shared" si="102"/>
        <v>13871.519016499997</v>
      </c>
      <c r="L310" s="24">
        <f t="shared" si="98"/>
        <v>0</v>
      </c>
      <c r="M310" t="s">
        <v>10</v>
      </c>
      <c r="O310" s="3" t="str">
        <f t="shared" si="101"/>
        <v>E356</v>
      </c>
      <c r="P310" s="4"/>
    </row>
    <row r="311" spans="1:16" outlineLevel="2" x14ac:dyDescent="0.25">
      <c r="A311" t="s">
        <v>489</v>
      </c>
      <c r="B311" t="str">
        <f t="shared" si="99"/>
        <v>E356 TSM O/H Cond, Colstrip 1-2 Com-12</v>
      </c>
      <c r="C311" t="s">
        <v>9</v>
      </c>
      <c r="E311" s="11">
        <v>43830</v>
      </c>
      <c r="F311" s="23">
        <v>12903738.619999999</v>
      </c>
      <c r="G311" s="12">
        <v>1.2899999999999998E-2</v>
      </c>
      <c r="H311" s="24">
        <v>13871.52</v>
      </c>
      <c r="I311" s="23">
        <f t="shared" si="100"/>
        <v>12903738.619999999</v>
      </c>
      <c r="J311" s="12">
        <v>1.2899999999999998E-2</v>
      </c>
      <c r="K311" s="13">
        <f t="shared" si="102"/>
        <v>13871.519016499997</v>
      </c>
      <c r="L311" s="24">
        <f t="shared" si="98"/>
        <v>0</v>
      </c>
      <c r="M311" t="s">
        <v>10</v>
      </c>
      <c r="O311" s="3" t="str">
        <f t="shared" si="101"/>
        <v>E356</v>
      </c>
      <c r="P311" s="4"/>
    </row>
    <row r="312" spans="1:16" outlineLevel="2" x14ac:dyDescent="0.25">
      <c r="A312" t="s">
        <v>489</v>
      </c>
      <c r="B312" t="str">
        <f t="shared" si="99"/>
        <v>E356 TSM O/H Cond, Colstrip 1-2 Com-1</v>
      </c>
      <c r="C312" t="s">
        <v>9</v>
      </c>
      <c r="E312" s="11">
        <v>43861</v>
      </c>
      <c r="F312" s="23">
        <v>12903738.619999999</v>
      </c>
      <c r="G312" s="12">
        <v>1.2899999999999998E-2</v>
      </c>
      <c r="H312" s="24">
        <v>13871.52</v>
      </c>
      <c r="I312" s="23">
        <f t="shared" si="100"/>
        <v>12903738.619999999</v>
      </c>
      <c r="J312" s="12">
        <v>1.2899999999999998E-2</v>
      </c>
      <c r="K312" s="13">
        <f t="shared" si="102"/>
        <v>13871.519016499997</v>
      </c>
      <c r="L312" s="24">
        <f t="shared" si="98"/>
        <v>0</v>
      </c>
      <c r="M312" t="s">
        <v>10</v>
      </c>
      <c r="O312" s="3" t="str">
        <f t="shared" si="101"/>
        <v>E356</v>
      </c>
      <c r="P312" s="4"/>
    </row>
    <row r="313" spans="1:16" outlineLevel="2" x14ac:dyDescent="0.25">
      <c r="A313" t="s">
        <v>489</v>
      </c>
      <c r="B313" t="str">
        <f t="shared" si="99"/>
        <v>E356 TSM O/H Cond, Colstrip 1-2 Com-2</v>
      </c>
      <c r="C313" t="s">
        <v>9</v>
      </c>
      <c r="E313" s="11">
        <v>43889</v>
      </c>
      <c r="F313" s="23">
        <v>12903738.619999999</v>
      </c>
      <c r="G313" s="12">
        <v>1.2899999999999998E-2</v>
      </c>
      <c r="H313" s="24">
        <v>13871.52</v>
      </c>
      <c r="I313" s="23">
        <f t="shared" si="100"/>
        <v>12903738.619999999</v>
      </c>
      <c r="J313" s="12">
        <v>1.2899999999999998E-2</v>
      </c>
      <c r="K313" s="13">
        <f t="shared" si="102"/>
        <v>13871.519016499997</v>
      </c>
      <c r="L313" s="24">
        <f t="shared" si="98"/>
        <v>0</v>
      </c>
      <c r="M313" t="s">
        <v>10</v>
      </c>
      <c r="O313" s="3" t="str">
        <f t="shared" si="101"/>
        <v>E356</v>
      </c>
      <c r="P313" s="4"/>
    </row>
    <row r="314" spans="1:16" outlineLevel="2" x14ac:dyDescent="0.25">
      <c r="A314" t="s">
        <v>489</v>
      </c>
      <c r="B314" t="str">
        <f t="shared" si="99"/>
        <v>E356 TSM O/H Cond, Colstrip 1-2 Com-3</v>
      </c>
      <c r="C314" t="s">
        <v>9</v>
      </c>
      <c r="E314" s="11">
        <v>43921</v>
      </c>
      <c r="F314" s="23">
        <v>12903738.619999999</v>
      </c>
      <c r="G314" s="12">
        <v>1.2899999999999998E-2</v>
      </c>
      <c r="H314" s="24">
        <v>13871.52</v>
      </c>
      <c r="I314" s="23">
        <f t="shared" si="100"/>
        <v>12903738.619999999</v>
      </c>
      <c r="J314" s="12">
        <v>1.2899999999999998E-2</v>
      </c>
      <c r="K314" s="13">
        <f t="shared" si="102"/>
        <v>13871.519016499997</v>
      </c>
      <c r="L314" s="24">
        <f t="shared" si="98"/>
        <v>0</v>
      </c>
      <c r="M314" t="s">
        <v>10</v>
      </c>
      <c r="O314" s="3" t="str">
        <f t="shared" si="101"/>
        <v>E356</v>
      </c>
      <c r="P314" s="4"/>
    </row>
    <row r="315" spans="1:16" outlineLevel="2" x14ac:dyDescent="0.25">
      <c r="A315" t="s">
        <v>489</v>
      </c>
      <c r="B315" t="str">
        <f t="shared" si="99"/>
        <v>E356 TSM O/H Cond, Colstrip 1-2 Com-4</v>
      </c>
      <c r="C315" t="s">
        <v>9</v>
      </c>
      <c r="E315" s="11">
        <v>43951</v>
      </c>
      <c r="F315" s="23">
        <v>12903738.619999999</v>
      </c>
      <c r="G315" s="12">
        <v>1.2899999999999998E-2</v>
      </c>
      <c r="H315" s="24">
        <v>13871.52</v>
      </c>
      <c r="I315" s="23">
        <f t="shared" si="100"/>
        <v>12903738.619999999</v>
      </c>
      <c r="J315" s="12">
        <v>1.2899999999999998E-2</v>
      </c>
      <c r="K315" s="13">
        <f t="shared" si="102"/>
        <v>13871.519016499997</v>
      </c>
      <c r="L315" s="24">
        <f t="shared" si="98"/>
        <v>0</v>
      </c>
      <c r="M315" t="s">
        <v>10</v>
      </c>
      <c r="O315" s="3" t="str">
        <f t="shared" si="101"/>
        <v>E356</v>
      </c>
      <c r="P315" s="4"/>
    </row>
    <row r="316" spans="1:16" outlineLevel="2" x14ac:dyDescent="0.25">
      <c r="A316" t="s">
        <v>489</v>
      </c>
      <c r="B316" t="str">
        <f t="shared" si="99"/>
        <v>E356 TSM O/H Cond, Colstrip 1-2 Com-5</v>
      </c>
      <c r="C316" t="s">
        <v>9</v>
      </c>
      <c r="E316" s="11">
        <v>43982</v>
      </c>
      <c r="F316" s="23">
        <v>12903738.619999999</v>
      </c>
      <c r="G316" s="12">
        <v>1.2899999999999998E-2</v>
      </c>
      <c r="H316" s="24">
        <v>13871.52</v>
      </c>
      <c r="I316" s="23">
        <f t="shared" si="100"/>
        <v>12903738.619999999</v>
      </c>
      <c r="J316" s="12">
        <v>1.2899999999999998E-2</v>
      </c>
      <c r="K316" s="13">
        <f t="shared" si="102"/>
        <v>13871.519016499997</v>
      </c>
      <c r="L316" s="24">
        <f t="shared" si="98"/>
        <v>0</v>
      </c>
      <c r="M316" t="s">
        <v>10</v>
      </c>
      <c r="O316" s="3" t="str">
        <f t="shared" si="101"/>
        <v>E356</v>
      </c>
      <c r="P316" s="4"/>
    </row>
    <row r="317" spans="1:16" outlineLevel="2" x14ac:dyDescent="0.25">
      <c r="A317" t="s">
        <v>489</v>
      </c>
      <c r="B317" t="str">
        <f t="shared" si="99"/>
        <v>E356 TSM O/H Cond, Colstrip 1-2 Com-6</v>
      </c>
      <c r="C317" t="s">
        <v>9</v>
      </c>
      <c r="E317" s="11">
        <v>44012</v>
      </c>
      <c r="F317" s="23">
        <v>12903738.619999999</v>
      </c>
      <c r="G317" s="12">
        <v>1.2899999999999998E-2</v>
      </c>
      <c r="H317" s="24">
        <v>13871.52</v>
      </c>
      <c r="I317" s="23">
        <f t="shared" si="100"/>
        <v>12903738.619999999</v>
      </c>
      <c r="J317" s="12">
        <v>1.2899999999999998E-2</v>
      </c>
      <c r="K317" s="13">
        <f t="shared" si="102"/>
        <v>13871.519016499997</v>
      </c>
      <c r="L317" s="24">
        <f t="shared" si="98"/>
        <v>0</v>
      </c>
      <c r="M317" t="s">
        <v>10</v>
      </c>
      <c r="O317" s="3" t="str">
        <f t="shared" si="101"/>
        <v>E356</v>
      </c>
      <c r="P317" s="4"/>
    </row>
    <row r="318" spans="1:16" ht="15.75" outlineLevel="1" thickBot="1" x14ac:dyDescent="0.3">
      <c r="A318" s="5" t="s">
        <v>490</v>
      </c>
      <c r="C318" s="14" t="s">
        <v>453</v>
      </c>
      <c r="E318" s="7" t="s">
        <v>5</v>
      </c>
      <c r="F318" s="8"/>
      <c r="G318" s="9"/>
      <c r="H318" s="25">
        <f>SUBTOTAL(9,H306:H317)</f>
        <v>166458.23999999999</v>
      </c>
      <c r="I318" s="8"/>
      <c r="J318" s="9"/>
      <c r="K318" s="25">
        <f>SUBTOTAL(9,K306:K317)</f>
        <v>166458.228198</v>
      </c>
      <c r="L318" s="25">
        <f>SUBTOTAL(9,L306:L317)</f>
        <v>0</v>
      </c>
      <c r="O318" s="3" t="str">
        <f>LEFT(A318,5)</f>
        <v xml:space="preserve">E356 </v>
      </c>
      <c r="P318" s="4">
        <f>-L318</f>
        <v>0</v>
      </c>
    </row>
    <row r="319" spans="1:16" ht="15.75" outlineLevel="2" thickTop="1" x14ac:dyDescent="0.25">
      <c r="A319" t="s">
        <v>491</v>
      </c>
      <c r="B319" t="str">
        <f t="shared" ref="B319:B330" si="103">CONCATENATE(A319,"-",MONTH(E319))</f>
        <v>E356 TSM O/H Cond, Colstrip 3-4 Com-7</v>
      </c>
      <c r="C319" t="s">
        <v>9</v>
      </c>
      <c r="E319" s="11">
        <v>43676</v>
      </c>
      <c r="F319" s="23">
        <v>19732280.27</v>
      </c>
      <c r="G319" s="12">
        <v>1.2899999999999998E-2</v>
      </c>
      <c r="H319" s="13">
        <v>21212.2</v>
      </c>
      <c r="I319" s="23">
        <f t="shared" ref="I319:I330" si="104">VLOOKUP(CONCATENATE(A319,"-6"),$B$8:$F$409,5,FALSE)</f>
        <v>19732280.27</v>
      </c>
      <c r="J319" s="12">
        <v>1.2899999999999998E-2</v>
      </c>
      <c r="K319" s="13">
        <f>I319*J319/12</f>
        <v>21212.201290249996</v>
      </c>
      <c r="L319" s="24">
        <f t="shared" si="98"/>
        <v>0</v>
      </c>
      <c r="M319" t="s">
        <v>10</v>
      </c>
      <c r="O319" s="3" t="str">
        <f t="shared" ref="O319:O330" si="105">LEFT(A319,4)</f>
        <v>E356</v>
      </c>
      <c r="P319" s="4"/>
    </row>
    <row r="320" spans="1:16" outlineLevel="2" x14ac:dyDescent="0.25">
      <c r="A320" t="s">
        <v>491</v>
      </c>
      <c r="B320" t="str">
        <f t="shared" si="103"/>
        <v>E356 TSM O/H Cond, Colstrip 3-4 Com-8</v>
      </c>
      <c r="C320" t="s">
        <v>9</v>
      </c>
      <c r="E320" s="11">
        <v>43708</v>
      </c>
      <c r="F320" s="23">
        <v>19732280.27</v>
      </c>
      <c r="G320" s="12">
        <v>1.2899999999999998E-2</v>
      </c>
      <c r="H320" s="24">
        <v>21212.2</v>
      </c>
      <c r="I320" s="23">
        <f t="shared" si="104"/>
        <v>19732280.27</v>
      </c>
      <c r="J320" s="12">
        <v>1.2899999999999998E-2</v>
      </c>
      <c r="K320" s="13">
        <f t="shared" ref="K320:K330" si="106">I320*J320/12</f>
        <v>21212.201290249996</v>
      </c>
      <c r="L320" s="24">
        <f t="shared" si="98"/>
        <v>0</v>
      </c>
      <c r="M320" t="s">
        <v>10</v>
      </c>
      <c r="O320" s="3" t="str">
        <f t="shared" si="105"/>
        <v>E356</v>
      </c>
      <c r="P320" s="4"/>
    </row>
    <row r="321" spans="1:16" outlineLevel="2" x14ac:dyDescent="0.25">
      <c r="A321" t="s">
        <v>491</v>
      </c>
      <c r="B321" t="str">
        <f t="shared" si="103"/>
        <v>E356 TSM O/H Cond, Colstrip 3-4 Com-9</v>
      </c>
      <c r="C321" t="s">
        <v>9</v>
      </c>
      <c r="E321" s="11">
        <v>43738</v>
      </c>
      <c r="F321" s="23">
        <v>19732280.27</v>
      </c>
      <c r="G321" s="12">
        <v>1.2899999999999998E-2</v>
      </c>
      <c r="H321" s="24">
        <v>21212.2</v>
      </c>
      <c r="I321" s="23">
        <f t="shared" si="104"/>
        <v>19732280.27</v>
      </c>
      <c r="J321" s="12">
        <v>1.2899999999999998E-2</v>
      </c>
      <c r="K321" s="13">
        <f t="shared" si="106"/>
        <v>21212.201290249996</v>
      </c>
      <c r="L321" s="24">
        <f t="shared" si="98"/>
        <v>0</v>
      </c>
      <c r="M321" t="s">
        <v>10</v>
      </c>
      <c r="O321" s="3" t="str">
        <f t="shared" si="105"/>
        <v>E356</v>
      </c>
      <c r="P321" s="4"/>
    </row>
    <row r="322" spans="1:16" outlineLevel="2" x14ac:dyDescent="0.25">
      <c r="A322" t="s">
        <v>491</v>
      </c>
      <c r="B322" t="str">
        <f t="shared" si="103"/>
        <v>E356 TSM O/H Cond, Colstrip 3-4 Com-10</v>
      </c>
      <c r="C322" t="s">
        <v>9</v>
      </c>
      <c r="E322" s="11">
        <v>43769</v>
      </c>
      <c r="F322" s="23">
        <v>19732280.27</v>
      </c>
      <c r="G322" s="12">
        <v>1.2899999999999998E-2</v>
      </c>
      <c r="H322" s="24">
        <v>21212.2</v>
      </c>
      <c r="I322" s="23">
        <f t="shared" si="104"/>
        <v>19732280.27</v>
      </c>
      <c r="J322" s="12">
        <v>1.2899999999999998E-2</v>
      </c>
      <c r="K322" s="13">
        <f t="shared" si="106"/>
        <v>21212.201290249996</v>
      </c>
      <c r="L322" s="24">
        <f t="shared" si="98"/>
        <v>0</v>
      </c>
      <c r="M322" t="s">
        <v>10</v>
      </c>
      <c r="O322" s="3" t="str">
        <f t="shared" si="105"/>
        <v>E356</v>
      </c>
      <c r="P322" s="4"/>
    </row>
    <row r="323" spans="1:16" outlineLevel="2" x14ac:dyDescent="0.25">
      <c r="A323" t="s">
        <v>491</v>
      </c>
      <c r="B323" t="str">
        <f t="shared" si="103"/>
        <v>E356 TSM O/H Cond, Colstrip 3-4 Com-11</v>
      </c>
      <c r="C323" t="s">
        <v>9</v>
      </c>
      <c r="E323" s="11">
        <v>43799</v>
      </c>
      <c r="F323" s="23">
        <v>19732280.27</v>
      </c>
      <c r="G323" s="12">
        <v>1.2899999999999998E-2</v>
      </c>
      <c r="H323" s="24">
        <v>21212.2</v>
      </c>
      <c r="I323" s="23">
        <f t="shared" si="104"/>
        <v>19732280.27</v>
      </c>
      <c r="J323" s="12">
        <v>1.2899999999999998E-2</v>
      </c>
      <c r="K323" s="13">
        <f t="shared" si="106"/>
        <v>21212.201290249996</v>
      </c>
      <c r="L323" s="24">
        <f t="shared" si="98"/>
        <v>0</v>
      </c>
      <c r="M323" t="s">
        <v>10</v>
      </c>
      <c r="O323" s="3" t="str">
        <f t="shared" si="105"/>
        <v>E356</v>
      </c>
      <c r="P323" s="4"/>
    </row>
    <row r="324" spans="1:16" outlineLevel="2" x14ac:dyDescent="0.25">
      <c r="A324" t="s">
        <v>491</v>
      </c>
      <c r="B324" t="str">
        <f t="shared" si="103"/>
        <v>E356 TSM O/H Cond, Colstrip 3-4 Com-12</v>
      </c>
      <c r="C324" t="s">
        <v>9</v>
      </c>
      <c r="E324" s="11">
        <v>43830</v>
      </c>
      <c r="F324" s="23">
        <v>19732280.27</v>
      </c>
      <c r="G324" s="12">
        <v>1.2899999999999998E-2</v>
      </c>
      <c r="H324" s="24">
        <v>21212.2</v>
      </c>
      <c r="I324" s="23">
        <f t="shared" si="104"/>
        <v>19732280.27</v>
      </c>
      <c r="J324" s="12">
        <v>1.2899999999999998E-2</v>
      </c>
      <c r="K324" s="13">
        <f t="shared" si="106"/>
        <v>21212.201290249996</v>
      </c>
      <c r="L324" s="24">
        <f t="shared" si="98"/>
        <v>0</v>
      </c>
      <c r="M324" t="s">
        <v>10</v>
      </c>
      <c r="O324" s="3" t="str">
        <f t="shared" si="105"/>
        <v>E356</v>
      </c>
      <c r="P324" s="4"/>
    </row>
    <row r="325" spans="1:16" outlineLevel="2" x14ac:dyDescent="0.25">
      <c r="A325" t="s">
        <v>491</v>
      </c>
      <c r="B325" t="str">
        <f t="shared" si="103"/>
        <v>E356 TSM O/H Cond, Colstrip 3-4 Com-1</v>
      </c>
      <c r="C325" t="s">
        <v>9</v>
      </c>
      <c r="E325" s="11">
        <v>43861</v>
      </c>
      <c r="F325" s="23">
        <v>19732280.27</v>
      </c>
      <c r="G325" s="12">
        <v>1.2899999999999998E-2</v>
      </c>
      <c r="H325" s="24">
        <v>21212.2</v>
      </c>
      <c r="I325" s="23">
        <f t="shared" si="104"/>
        <v>19732280.27</v>
      </c>
      <c r="J325" s="12">
        <v>1.2899999999999998E-2</v>
      </c>
      <c r="K325" s="13">
        <f t="shared" si="106"/>
        <v>21212.201290249996</v>
      </c>
      <c r="L325" s="24">
        <f t="shared" si="98"/>
        <v>0</v>
      </c>
      <c r="M325" t="s">
        <v>10</v>
      </c>
      <c r="O325" s="3" t="str">
        <f t="shared" si="105"/>
        <v>E356</v>
      </c>
      <c r="P325" s="4"/>
    </row>
    <row r="326" spans="1:16" outlineLevel="2" x14ac:dyDescent="0.25">
      <c r="A326" t="s">
        <v>491</v>
      </c>
      <c r="B326" t="str">
        <f t="shared" si="103"/>
        <v>E356 TSM O/H Cond, Colstrip 3-4 Com-2</v>
      </c>
      <c r="C326" t="s">
        <v>9</v>
      </c>
      <c r="E326" s="11">
        <v>43889</v>
      </c>
      <c r="F326" s="23">
        <v>19732280.27</v>
      </c>
      <c r="G326" s="12">
        <v>1.2899999999999998E-2</v>
      </c>
      <c r="H326" s="24">
        <v>21212.2</v>
      </c>
      <c r="I326" s="23">
        <f t="shared" si="104"/>
        <v>19732280.27</v>
      </c>
      <c r="J326" s="12">
        <v>1.2899999999999998E-2</v>
      </c>
      <c r="K326" s="13">
        <f t="shared" si="106"/>
        <v>21212.201290249996</v>
      </c>
      <c r="L326" s="24">
        <f t="shared" si="98"/>
        <v>0</v>
      </c>
      <c r="M326" t="s">
        <v>10</v>
      </c>
      <c r="O326" s="3" t="str">
        <f t="shared" si="105"/>
        <v>E356</v>
      </c>
      <c r="P326" s="4"/>
    </row>
    <row r="327" spans="1:16" outlineLevel="2" x14ac:dyDescent="0.25">
      <c r="A327" t="s">
        <v>491</v>
      </c>
      <c r="B327" t="str">
        <f t="shared" si="103"/>
        <v>E356 TSM O/H Cond, Colstrip 3-4 Com-3</v>
      </c>
      <c r="C327" t="s">
        <v>9</v>
      </c>
      <c r="E327" s="11">
        <v>43921</v>
      </c>
      <c r="F327" s="23">
        <v>19732280.27</v>
      </c>
      <c r="G327" s="12">
        <v>1.2899999999999998E-2</v>
      </c>
      <c r="H327" s="24">
        <v>21212.2</v>
      </c>
      <c r="I327" s="23">
        <f t="shared" si="104"/>
        <v>19732280.27</v>
      </c>
      <c r="J327" s="12">
        <v>1.2899999999999998E-2</v>
      </c>
      <c r="K327" s="13">
        <f t="shared" si="106"/>
        <v>21212.201290249996</v>
      </c>
      <c r="L327" s="24">
        <f t="shared" si="98"/>
        <v>0</v>
      </c>
      <c r="M327" t="s">
        <v>10</v>
      </c>
      <c r="O327" s="3" t="str">
        <f t="shared" si="105"/>
        <v>E356</v>
      </c>
      <c r="P327" s="4"/>
    </row>
    <row r="328" spans="1:16" outlineLevel="2" x14ac:dyDescent="0.25">
      <c r="A328" t="s">
        <v>491</v>
      </c>
      <c r="B328" t="str">
        <f t="shared" si="103"/>
        <v>E356 TSM O/H Cond, Colstrip 3-4 Com-4</v>
      </c>
      <c r="C328" t="s">
        <v>9</v>
      </c>
      <c r="E328" s="11">
        <v>43951</v>
      </c>
      <c r="F328" s="23">
        <v>19732280.27</v>
      </c>
      <c r="G328" s="12">
        <v>1.2899999999999998E-2</v>
      </c>
      <c r="H328" s="24">
        <v>21212.2</v>
      </c>
      <c r="I328" s="23">
        <f t="shared" si="104"/>
        <v>19732280.27</v>
      </c>
      <c r="J328" s="12">
        <v>1.2899999999999998E-2</v>
      </c>
      <c r="K328" s="13">
        <f t="shared" si="106"/>
        <v>21212.201290249996</v>
      </c>
      <c r="L328" s="24">
        <f t="shared" si="98"/>
        <v>0</v>
      </c>
      <c r="M328" t="s">
        <v>10</v>
      </c>
      <c r="O328" s="3" t="str">
        <f t="shared" si="105"/>
        <v>E356</v>
      </c>
      <c r="P328" s="4"/>
    </row>
    <row r="329" spans="1:16" outlineLevel="2" x14ac:dyDescent="0.25">
      <c r="A329" t="s">
        <v>491</v>
      </c>
      <c r="B329" t="str">
        <f t="shared" si="103"/>
        <v>E356 TSM O/H Cond, Colstrip 3-4 Com-5</v>
      </c>
      <c r="C329" t="s">
        <v>9</v>
      </c>
      <c r="E329" s="11">
        <v>43982</v>
      </c>
      <c r="F329" s="23">
        <v>19732280.27</v>
      </c>
      <c r="G329" s="12">
        <v>1.2899999999999998E-2</v>
      </c>
      <c r="H329" s="24">
        <v>21212.2</v>
      </c>
      <c r="I329" s="23">
        <f t="shared" si="104"/>
        <v>19732280.27</v>
      </c>
      <c r="J329" s="12">
        <v>1.2899999999999998E-2</v>
      </c>
      <c r="K329" s="13">
        <f t="shared" si="106"/>
        <v>21212.201290249996</v>
      </c>
      <c r="L329" s="24">
        <f t="shared" si="98"/>
        <v>0</v>
      </c>
      <c r="M329" t="s">
        <v>10</v>
      </c>
      <c r="O329" s="3" t="str">
        <f t="shared" si="105"/>
        <v>E356</v>
      </c>
      <c r="P329" s="4"/>
    </row>
    <row r="330" spans="1:16" outlineLevel="2" x14ac:dyDescent="0.25">
      <c r="A330" t="s">
        <v>491</v>
      </c>
      <c r="B330" t="str">
        <f t="shared" si="103"/>
        <v>E356 TSM O/H Cond, Colstrip 3-4 Com-6</v>
      </c>
      <c r="C330" t="s">
        <v>9</v>
      </c>
      <c r="E330" s="11">
        <v>44012</v>
      </c>
      <c r="F330" s="23">
        <v>19732280.27</v>
      </c>
      <c r="G330" s="12">
        <v>1.2899999999999998E-2</v>
      </c>
      <c r="H330" s="24">
        <v>21212.2</v>
      </c>
      <c r="I330" s="23">
        <f t="shared" si="104"/>
        <v>19732280.27</v>
      </c>
      <c r="J330" s="12">
        <v>1.2899999999999998E-2</v>
      </c>
      <c r="K330" s="13">
        <f t="shared" si="106"/>
        <v>21212.201290249996</v>
      </c>
      <c r="L330" s="24">
        <f t="shared" si="98"/>
        <v>0</v>
      </c>
      <c r="M330" t="s">
        <v>10</v>
      </c>
      <c r="O330" s="3" t="str">
        <f t="shared" si="105"/>
        <v>E356</v>
      </c>
      <c r="P330" s="4"/>
    </row>
    <row r="331" spans="1:16" ht="15.75" outlineLevel="1" thickBot="1" x14ac:dyDescent="0.3">
      <c r="A331" s="5" t="s">
        <v>492</v>
      </c>
      <c r="C331" s="14" t="s">
        <v>453</v>
      </c>
      <c r="E331" s="7" t="s">
        <v>5</v>
      </c>
      <c r="F331" s="8"/>
      <c r="G331" s="9"/>
      <c r="H331" s="25">
        <f>SUBTOTAL(9,H319:H330)</f>
        <v>254546.40000000005</v>
      </c>
      <c r="I331" s="8"/>
      <c r="J331" s="9"/>
      <c r="K331" s="25">
        <f>SUBTOTAL(9,K319:K330)</f>
        <v>254546.41548299996</v>
      </c>
      <c r="L331" s="25">
        <f>SUBTOTAL(9,L319:L330)</f>
        <v>0</v>
      </c>
      <c r="O331" s="3" t="str">
        <f>LEFT(A331,5)</f>
        <v xml:space="preserve">E356 </v>
      </c>
      <c r="P331" s="4">
        <f>-L331</f>
        <v>0</v>
      </c>
    </row>
    <row r="332" spans="1:16" ht="15.75" outlineLevel="2" thickTop="1" x14ac:dyDescent="0.25">
      <c r="A332" t="s">
        <v>493</v>
      </c>
      <c r="B332" t="str">
        <f t="shared" ref="B332:B343" si="107">CONCATENATE(A332,"-",MONTH(E332))</f>
        <v>E356 TSM O/H Cond, N Intertie-7</v>
      </c>
      <c r="C332" t="s">
        <v>9</v>
      </c>
      <c r="E332" s="11">
        <v>43676</v>
      </c>
      <c r="F332" s="23">
        <v>12700859.529999999</v>
      </c>
      <c r="G332" s="12">
        <v>1.2899999999999998E-2</v>
      </c>
      <c r="H332" s="13">
        <v>13653.43</v>
      </c>
      <c r="I332" s="23">
        <f t="shared" ref="I332:I343" si="108">VLOOKUP(CONCATENATE(A332,"-6"),$B$8:$F$409,5,FALSE)</f>
        <v>12700859.529999999</v>
      </c>
      <c r="J332" s="12">
        <v>1.2899999999999998E-2</v>
      </c>
      <c r="K332" s="13">
        <f>I332*J332/12</f>
        <v>13653.423994749997</v>
      </c>
      <c r="L332" s="24">
        <f t="shared" si="98"/>
        <v>-0.01</v>
      </c>
      <c r="M332" t="s">
        <v>10</v>
      </c>
      <c r="O332" s="3" t="str">
        <f t="shared" ref="O332:O343" si="109">LEFT(A332,4)</f>
        <v>E356</v>
      </c>
      <c r="P332" s="4"/>
    </row>
    <row r="333" spans="1:16" outlineLevel="2" x14ac:dyDescent="0.25">
      <c r="A333" t="s">
        <v>493</v>
      </c>
      <c r="B333" t="str">
        <f t="shared" si="107"/>
        <v>E356 TSM O/H Cond, N Intertie-8</v>
      </c>
      <c r="C333" t="s">
        <v>9</v>
      </c>
      <c r="E333" s="11">
        <v>43708</v>
      </c>
      <c r="F333" s="23">
        <v>12700859.529999999</v>
      </c>
      <c r="G333" s="12">
        <v>1.2899999999999998E-2</v>
      </c>
      <c r="H333" s="24">
        <v>13653.43</v>
      </c>
      <c r="I333" s="23">
        <f t="shared" si="108"/>
        <v>12700859.529999999</v>
      </c>
      <c r="J333" s="12">
        <v>1.2899999999999998E-2</v>
      </c>
      <c r="K333" s="13">
        <f t="shared" ref="K333:K343" si="110">I333*J333/12</f>
        <v>13653.423994749997</v>
      </c>
      <c r="L333" s="24">
        <f t="shared" si="98"/>
        <v>-0.01</v>
      </c>
      <c r="M333" t="s">
        <v>10</v>
      </c>
      <c r="O333" s="3" t="str">
        <f t="shared" si="109"/>
        <v>E356</v>
      </c>
      <c r="P333" s="4"/>
    </row>
    <row r="334" spans="1:16" outlineLevel="2" x14ac:dyDescent="0.25">
      <c r="A334" t="s">
        <v>493</v>
      </c>
      <c r="B334" t="str">
        <f t="shared" si="107"/>
        <v>E356 TSM O/H Cond, N Intertie-9</v>
      </c>
      <c r="C334" t="s">
        <v>9</v>
      </c>
      <c r="E334" s="11">
        <v>43738</v>
      </c>
      <c r="F334" s="23">
        <v>12700859.529999999</v>
      </c>
      <c r="G334" s="12">
        <v>1.2899999999999998E-2</v>
      </c>
      <c r="H334" s="24">
        <v>13653.43</v>
      </c>
      <c r="I334" s="23">
        <f t="shared" si="108"/>
        <v>12700859.529999999</v>
      </c>
      <c r="J334" s="12">
        <v>1.2899999999999998E-2</v>
      </c>
      <c r="K334" s="13">
        <f t="shared" si="110"/>
        <v>13653.423994749997</v>
      </c>
      <c r="L334" s="24">
        <f t="shared" si="98"/>
        <v>-0.01</v>
      </c>
      <c r="M334" t="s">
        <v>10</v>
      </c>
      <c r="O334" s="3" t="str">
        <f t="shared" si="109"/>
        <v>E356</v>
      </c>
      <c r="P334" s="4"/>
    </row>
    <row r="335" spans="1:16" outlineLevel="2" x14ac:dyDescent="0.25">
      <c r="A335" t="s">
        <v>493</v>
      </c>
      <c r="B335" t="str">
        <f t="shared" si="107"/>
        <v>E356 TSM O/H Cond, N Intertie-10</v>
      </c>
      <c r="C335" t="s">
        <v>9</v>
      </c>
      <c r="E335" s="11">
        <v>43769</v>
      </c>
      <c r="F335" s="23">
        <v>12700859.529999999</v>
      </c>
      <c r="G335" s="12">
        <v>1.2899999999999998E-2</v>
      </c>
      <c r="H335" s="24">
        <v>13653.43</v>
      </c>
      <c r="I335" s="23">
        <f t="shared" si="108"/>
        <v>12700859.529999999</v>
      </c>
      <c r="J335" s="12">
        <v>1.2899999999999998E-2</v>
      </c>
      <c r="K335" s="13">
        <f t="shared" si="110"/>
        <v>13653.423994749997</v>
      </c>
      <c r="L335" s="24">
        <f t="shared" si="98"/>
        <v>-0.01</v>
      </c>
      <c r="M335" t="s">
        <v>10</v>
      </c>
      <c r="O335" s="3" t="str">
        <f t="shared" si="109"/>
        <v>E356</v>
      </c>
      <c r="P335" s="4"/>
    </row>
    <row r="336" spans="1:16" outlineLevel="2" x14ac:dyDescent="0.25">
      <c r="A336" t="s">
        <v>493</v>
      </c>
      <c r="B336" t="str">
        <f t="shared" si="107"/>
        <v>E356 TSM O/H Cond, N Intertie-11</v>
      </c>
      <c r="C336" t="s">
        <v>9</v>
      </c>
      <c r="E336" s="11">
        <v>43799</v>
      </c>
      <c r="F336" s="23">
        <v>12700859.529999999</v>
      </c>
      <c r="G336" s="12">
        <v>1.2899999999999998E-2</v>
      </c>
      <c r="H336" s="24">
        <v>13653.43</v>
      </c>
      <c r="I336" s="23">
        <f t="shared" si="108"/>
        <v>12700859.529999999</v>
      </c>
      <c r="J336" s="12">
        <v>1.2899999999999998E-2</v>
      </c>
      <c r="K336" s="13">
        <f t="shared" si="110"/>
        <v>13653.423994749997</v>
      </c>
      <c r="L336" s="24">
        <f t="shared" si="98"/>
        <v>-0.01</v>
      </c>
      <c r="M336" t="s">
        <v>10</v>
      </c>
      <c r="O336" s="3" t="str">
        <f t="shared" si="109"/>
        <v>E356</v>
      </c>
      <c r="P336" s="4"/>
    </row>
    <row r="337" spans="1:16" outlineLevel="2" x14ac:dyDescent="0.25">
      <c r="A337" t="s">
        <v>493</v>
      </c>
      <c r="B337" t="str">
        <f t="shared" si="107"/>
        <v>E356 TSM O/H Cond, N Intertie-12</v>
      </c>
      <c r="C337" t="s">
        <v>9</v>
      </c>
      <c r="E337" s="11">
        <v>43830</v>
      </c>
      <c r="F337" s="23">
        <v>12700859.529999999</v>
      </c>
      <c r="G337" s="12">
        <v>1.2899999999999998E-2</v>
      </c>
      <c r="H337" s="24">
        <v>13653.43</v>
      </c>
      <c r="I337" s="23">
        <f t="shared" si="108"/>
        <v>12700859.529999999</v>
      </c>
      <c r="J337" s="12">
        <v>1.2899999999999998E-2</v>
      </c>
      <c r="K337" s="13">
        <f t="shared" si="110"/>
        <v>13653.423994749997</v>
      </c>
      <c r="L337" s="24">
        <f t="shared" si="98"/>
        <v>-0.01</v>
      </c>
      <c r="M337" t="s">
        <v>10</v>
      </c>
      <c r="O337" s="3" t="str">
        <f t="shared" si="109"/>
        <v>E356</v>
      </c>
      <c r="P337" s="4"/>
    </row>
    <row r="338" spans="1:16" outlineLevel="2" x14ac:dyDescent="0.25">
      <c r="A338" t="s">
        <v>493</v>
      </c>
      <c r="B338" t="str">
        <f t="shared" si="107"/>
        <v>E356 TSM O/H Cond, N Intertie-1</v>
      </c>
      <c r="C338" t="s">
        <v>9</v>
      </c>
      <c r="E338" s="11">
        <v>43861</v>
      </c>
      <c r="F338" s="23">
        <v>12700859.529999999</v>
      </c>
      <c r="G338" s="12">
        <v>1.2899999999999998E-2</v>
      </c>
      <c r="H338" s="24">
        <v>13653.43</v>
      </c>
      <c r="I338" s="23">
        <f t="shared" si="108"/>
        <v>12700859.529999999</v>
      </c>
      <c r="J338" s="12">
        <v>1.2899999999999998E-2</v>
      </c>
      <c r="K338" s="13">
        <f t="shared" si="110"/>
        <v>13653.423994749997</v>
      </c>
      <c r="L338" s="24">
        <f t="shared" si="98"/>
        <v>-0.01</v>
      </c>
      <c r="M338" t="s">
        <v>10</v>
      </c>
      <c r="O338" s="3" t="str">
        <f t="shared" si="109"/>
        <v>E356</v>
      </c>
      <c r="P338" s="4"/>
    </row>
    <row r="339" spans="1:16" outlineLevel="2" x14ac:dyDescent="0.25">
      <c r="A339" t="s">
        <v>493</v>
      </c>
      <c r="B339" t="str">
        <f t="shared" si="107"/>
        <v>E356 TSM O/H Cond, N Intertie-2</v>
      </c>
      <c r="C339" t="s">
        <v>9</v>
      </c>
      <c r="E339" s="11">
        <v>43889</v>
      </c>
      <c r="F339" s="23">
        <v>12700859.529999999</v>
      </c>
      <c r="G339" s="12">
        <v>1.2899999999999998E-2</v>
      </c>
      <c r="H339" s="24">
        <v>13653.43</v>
      </c>
      <c r="I339" s="23">
        <f t="shared" si="108"/>
        <v>12700859.529999999</v>
      </c>
      <c r="J339" s="12">
        <v>1.2899999999999998E-2</v>
      </c>
      <c r="K339" s="13">
        <f t="shared" si="110"/>
        <v>13653.423994749997</v>
      </c>
      <c r="L339" s="24">
        <f t="shared" si="98"/>
        <v>-0.01</v>
      </c>
      <c r="M339" t="s">
        <v>10</v>
      </c>
      <c r="O339" s="3" t="str">
        <f t="shared" si="109"/>
        <v>E356</v>
      </c>
      <c r="P339" s="4"/>
    </row>
    <row r="340" spans="1:16" outlineLevel="2" x14ac:dyDescent="0.25">
      <c r="A340" t="s">
        <v>493</v>
      </c>
      <c r="B340" t="str">
        <f t="shared" si="107"/>
        <v>E356 TSM O/H Cond, N Intertie-3</v>
      </c>
      <c r="C340" t="s">
        <v>9</v>
      </c>
      <c r="E340" s="11">
        <v>43921</v>
      </c>
      <c r="F340" s="23">
        <v>12700859.529999999</v>
      </c>
      <c r="G340" s="12">
        <v>1.2899999999999998E-2</v>
      </c>
      <c r="H340" s="24">
        <v>13653.43</v>
      </c>
      <c r="I340" s="23">
        <f t="shared" si="108"/>
        <v>12700859.529999999</v>
      </c>
      <c r="J340" s="12">
        <v>1.2899999999999998E-2</v>
      </c>
      <c r="K340" s="13">
        <f t="shared" si="110"/>
        <v>13653.423994749997</v>
      </c>
      <c r="L340" s="24">
        <f t="shared" si="98"/>
        <v>-0.01</v>
      </c>
      <c r="M340" t="s">
        <v>10</v>
      </c>
      <c r="O340" s="3" t="str">
        <f t="shared" si="109"/>
        <v>E356</v>
      </c>
      <c r="P340" s="4"/>
    </row>
    <row r="341" spans="1:16" outlineLevel="2" x14ac:dyDescent="0.25">
      <c r="A341" t="s">
        <v>493</v>
      </c>
      <c r="B341" t="str">
        <f t="shared" si="107"/>
        <v>E356 TSM O/H Cond, N Intertie-4</v>
      </c>
      <c r="C341" t="s">
        <v>9</v>
      </c>
      <c r="E341" s="11">
        <v>43951</v>
      </c>
      <c r="F341" s="23">
        <v>12700859.529999999</v>
      </c>
      <c r="G341" s="12">
        <v>1.2899999999999998E-2</v>
      </c>
      <c r="H341" s="24">
        <v>13653.43</v>
      </c>
      <c r="I341" s="23">
        <f t="shared" si="108"/>
        <v>12700859.529999999</v>
      </c>
      <c r="J341" s="12">
        <v>1.2899999999999998E-2</v>
      </c>
      <c r="K341" s="13">
        <f t="shared" si="110"/>
        <v>13653.423994749997</v>
      </c>
      <c r="L341" s="24">
        <f t="shared" si="98"/>
        <v>-0.01</v>
      </c>
      <c r="M341" t="s">
        <v>10</v>
      </c>
      <c r="O341" s="3" t="str">
        <f t="shared" si="109"/>
        <v>E356</v>
      </c>
      <c r="P341" s="4"/>
    </row>
    <row r="342" spans="1:16" outlineLevel="2" x14ac:dyDescent="0.25">
      <c r="A342" t="s">
        <v>493</v>
      </c>
      <c r="B342" t="str">
        <f t="shared" si="107"/>
        <v>E356 TSM O/H Cond, N Intertie-5</v>
      </c>
      <c r="C342" t="s">
        <v>9</v>
      </c>
      <c r="E342" s="11">
        <v>43982</v>
      </c>
      <c r="F342" s="23">
        <v>12700859.529999999</v>
      </c>
      <c r="G342" s="12">
        <v>1.2899999999999998E-2</v>
      </c>
      <c r="H342" s="24">
        <v>13653.43</v>
      </c>
      <c r="I342" s="23">
        <f t="shared" si="108"/>
        <v>12700859.529999999</v>
      </c>
      <c r="J342" s="12">
        <v>1.2899999999999998E-2</v>
      </c>
      <c r="K342" s="13">
        <f t="shared" si="110"/>
        <v>13653.423994749997</v>
      </c>
      <c r="L342" s="24">
        <f t="shared" si="98"/>
        <v>-0.01</v>
      </c>
      <c r="M342" t="s">
        <v>10</v>
      </c>
      <c r="O342" s="3" t="str">
        <f t="shared" si="109"/>
        <v>E356</v>
      </c>
      <c r="P342" s="4"/>
    </row>
    <row r="343" spans="1:16" outlineLevel="2" x14ac:dyDescent="0.25">
      <c r="A343" t="s">
        <v>493</v>
      </c>
      <c r="B343" t="str">
        <f t="shared" si="107"/>
        <v>E356 TSM O/H Cond, N Intertie-6</v>
      </c>
      <c r="C343" t="s">
        <v>9</v>
      </c>
      <c r="E343" s="11">
        <v>44012</v>
      </c>
      <c r="F343" s="23">
        <v>12700859.529999999</v>
      </c>
      <c r="G343" s="12">
        <v>1.2899999999999998E-2</v>
      </c>
      <c r="H343" s="24">
        <v>13653.43</v>
      </c>
      <c r="I343" s="23">
        <f t="shared" si="108"/>
        <v>12700859.529999999</v>
      </c>
      <c r="J343" s="12">
        <v>1.2899999999999998E-2</v>
      </c>
      <c r="K343" s="13">
        <f t="shared" si="110"/>
        <v>13653.423994749997</v>
      </c>
      <c r="L343" s="24">
        <f t="shared" si="98"/>
        <v>-0.01</v>
      </c>
      <c r="M343" t="s">
        <v>10</v>
      </c>
      <c r="O343" s="3" t="str">
        <f t="shared" si="109"/>
        <v>E356</v>
      </c>
      <c r="P343" s="4"/>
    </row>
    <row r="344" spans="1:16" ht="15.75" outlineLevel="1" thickBot="1" x14ac:dyDescent="0.3">
      <c r="A344" s="5" t="s">
        <v>494</v>
      </c>
      <c r="C344" s="14" t="s">
        <v>453</v>
      </c>
      <c r="E344" s="7" t="s">
        <v>5</v>
      </c>
      <c r="F344" s="8"/>
      <c r="G344" s="9"/>
      <c r="H344" s="25">
        <f>SUBTOTAL(9,H332:H343)</f>
        <v>163841.15999999995</v>
      </c>
      <c r="I344" s="8"/>
      <c r="J344" s="9"/>
      <c r="K344" s="25">
        <f>SUBTOTAL(9,K332:K343)</f>
        <v>163841.08793699997</v>
      </c>
      <c r="L344" s="25">
        <f>SUBTOTAL(9,L332:L343)</f>
        <v>-0.11999999999999998</v>
      </c>
      <c r="O344" s="3" t="str">
        <f>LEFT(A344,5)</f>
        <v xml:space="preserve">E356 </v>
      </c>
      <c r="P344" s="4">
        <f>-L344</f>
        <v>0.11999999999999998</v>
      </c>
    </row>
    <row r="345" spans="1:16" ht="15.75" outlineLevel="2" thickTop="1" x14ac:dyDescent="0.25">
      <c r="A345" t="s">
        <v>495</v>
      </c>
      <c r="B345" t="str">
        <f t="shared" ref="B345:B356" si="111">CONCATENATE(A345,"-",MONTH(E345))</f>
        <v>E3569 (GIF) O/H Cond, Colstrip 1-2-7</v>
      </c>
      <c r="C345" t="s">
        <v>9</v>
      </c>
      <c r="E345" s="11">
        <v>43676</v>
      </c>
      <c r="F345" s="23">
        <v>254414.09</v>
      </c>
      <c r="G345" s="12">
        <v>1.6E-2</v>
      </c>
      <c r="H345" s="13">
        <v>339.22</v>
      </c>
      <c r="I345" s="23">
        <f t="shared" ref="I345:I356" si="112">VLOOKUP(CONCATENATE(A345,"-6"),$B$8:$F$409,5,FALSE)</f>
        <v>0</v>
      </c>
      <c r="J345" s="12">
        <v>1.6E-2</v>
      </c>
      <c r="K345" s="13">
        <f>I345*J345/12</f>
        <v>0</v>
      </c>
      <c r="L345" s="24">
        <f t="shared" si="98"/>
        <v>-339.22</v>
      </c>
      <c r="M345" t="s">
        <v>10</v>
      </c>
      <c r="O345" s="3" t="str">
        <f t="shared" ref="O345:O356" si="113">LEFT(A345,5)</f>
        <v>E3569</v>
      </c>
      <c r="P345" s="4"/>
    </row>
    <row r="346" spans="1:16" outlineLevel="2" x14ac:dyDescent="0.25">
      <c r="A346" t="s">
        <v>495</v>
      </c>
      <c r="B346" t="str">
        <f t="shared" si="111"/>
        <v>E3569 (GIF) O/H Cond, Colstrip 1-2-8</v>
      </c>
      <c r="C346" t="s">
        <v>9</v>
      </c>
      <c r="E346" s="11">
        <v>43708</v>
      </c>
      <c r="F346" s="23">
        <v>254414.09</v>
      </c>
      <c r="G346" s="12">
        <v>1.6E-2</v>
      </c>
      <c r="H346" s="24">
        <v>339.22</v>
      </c>
      <c r="I346" s="23">
        <f t="shared" si="112"/>
        <v>0</v>
      </c>
      <c r="J346" s="12">
        <v>1.6E-2</v>
      </c>
      <c r="K346" s="13">
        <f t="shared" ref="K346:K356" si="114">I346*J346/12</f>
        <v>0</v>
      </c>
      <c r="L346" s="24">
        <f t="shared" si="98"/>
        <v>-339.22</v>
      </c>
      <c r="M346" t="s">
        <v>10</v>
      </c>
      <c r="O346" s="3" t="str">
        <f t="shared" si="113"/>
        <v>E3569</v>
      </c>
      <c r="P346" s="4"/>
    </row>
    <row r="347" spans="1:16" outlineLevel="2" x14ac:dyDescent="0.25">
      <c r="A347" t="s">
        <v>495</v>
      </c>
      <c r="B347" t="str">
        <f t="shared" si="111"/>
        <v>E3569 (GIF) O/H Cond, Colstrip 1-2-9</v>
      </c>
      <c r="C347" t="s">
        <v>9</v>
      </c>
      <c r="E347" s="11">
        <v>43738</v>
      </c>
      <c r="F347" s="23">
        <v>254414.09</v>
      </c>
      <c r="G347" s="12">
        <v>1.6E-2</v>
      </c>
      <c r="H347" s="24">
        <v>339.22</v>
      </c>
      <c r="I347" s="23">
        <f t="shared" si="112"/>
        <v>0</v>
      </c>
      <c r="J347" s="12">
        <v>1.6E-2</v>
      </c>
      <c r="K347" s="13">
        <f t="shared" si="114"/>
        <v>0</v>
      </c>
      <c r="L347" s="24">
        <f t="shared" si="98"/>
        <v>-339.22</v>
      </c>
      <c r="M347" t="s">
        <v>10</v>
      </c>
      <c r="O347" s="3" t="str">
        <f t="shared" si="113"/>
        <v>E3569</v>
      </c>
      <c r="P347" s="4"/>
    </row>
    <row r="348" spans="1:16" outlineLevel="2" x14ac:dyDescent="0.25">
      <c r="A348" t="s">
        <v>495</v>
      </c>
      <c r="B348" t="str">
        <f t="shared" si="111"/>
        <v>E3569 (GIF) O/H Cond, Colstrip 1-2-10</v>
      </c>
      <c r="C348" t="s">
        <v>9</v>
      </c>
      <c r="E348" s="11">
        <v>43769</v>
      </c>
      <c r="F348" s="23">
        <v>254414.09</v>
      </c>
      <c r="G348" s="12">
        <v>1.6E-2</v>
      </c>
      <c r="H348" s="24">
        <v>339.22</v>
      </c>
      <c r="I348" s="23">
        <f t="shared" si="112"/>
        <v>0</v>
      </c>
      <c r="J348" s="12">
        <v>1.6E-2</v>
      </c>
      <c r="K348" s="13">
        <f t="shared" si="114"/>
        <v>0</v>
      </c>
      <c r="L348" s="24">
        <f t="shared" si="98"/>
        <v>-339.22</v>
      </c>
      <c r="M348" t="s">
        <v>10</v>
      </c>
      <c r="O348" s="3" t="str">
        <f t="shared" si="113"/>
        <v>E3569</v>
      </c>
      <c r="P348" s="4"/>
    </row>
    <row r="349" spans="1:16" outlineLevel="2" x14ac:dyDescent="0.25">
      <c r="A349" t="s">
        <v>495</v>
      </c>
      <c r="B349" t="str">
        <f t="shared" si="111"/>
        <v>E3569 (GIF) O/H Cond, Colstrip 1-2-11</v>
      </c>
      <c r="C349" t="s">
        <v>9</v>
      </c>
      <c r="E349" s="11">
        <v>43799</v>
      </c>
      <c r="F349" s="23">
        <v>254414.09</v>
      </c>
      <c r="G349" s="12">
        <v>1.6E-2</v>
      </c>
      <c r="H349" s="24">
        <v>339.22</v>
      </c>
      <c r="I349" s="23">
        <f t="shared" si="112"/>
        <v>0</v>
      </c>
      <c r="J349" s="12">
        <v>1.6E-2</v>
      </c>
      <c r="K349" s="13">
        <f t="shared" si="114"/>
        <v>0</v>
      </c>
      <c r="L349" s="24">
        <f t="shared" si="98"/>
        <v>-339.22</v>
      </c>
      <c r="M349" t="s">
        <v>10</v>
      </c>
      <c r="O349" s="3" t="str">
        <f t="shared" si="113"/>
        <v>E3569</v>
      </c>
      <c r="P349" s="4"/>
    </row>
    <row r="350" spans="1:16" outlineLevel="2" x14ac:dyDescent="0.25">
      <c r="A350" t="s">
        <v>495</v>
      </c>
      <c r="B350" t="str">
        <f t="shared" si="111"/>
        <v>E3569 (GIF) O/H Cond, Colstrip 1-2-12</v>
      </c>
      <c r="C350" t="s">
        <v>9</v>
      </c>
      <c r="E350" s="11">
        <v>43830</v>
      </c>
      <c r="F350" s="23">
        <v>254414.09</v>
      </c>
      <c r="G350" s="12">
        <v>1.6E-2</v>
      </c>
      <c r="H350" s="24">
        <v>-185189.69</v>
      </c>
      <c r="I350" s="23">
        <f t="shared" si="112"/>
        <v>0</v>
      </c>
      <c r="J350" s="12">
        <v>1.6E-2</v>
      </c>
      <c r="K350" s="13">
        <f t="shared" si="114"/>
        <v>0</v>
      </c>
      <c r="L350" s="24">
        <f t="shared" si="98"/>
        <v>185189.69</v>
      </c>
      <c r="M350" t="s">
        <v>10</v>
      </c>
      <c r="O350" s="3" t="str">
        <f t="shared" si="113"/>
        <v>E3569</v>
      </c>
      <c r="P350" s="4"/>
    </row>
    <row r="351" spans="1:16" outlineLevel="2" x14ac:dyDescent="0.25">
      <c r="A351" t="s">
        <v>495</v>
      </c>
      <c r="B351" t="str">
        <f t="shared" si="111"/>
        <v>E3569 (GIF) O/H Cond, Colstrip 1-2-1</v>
      </c>
      <c r="C351" t="s">
        <v>9</v>
      </c>
      <c r="E351" s="11">
        <v>43861</v>
      </c>
      <c r="F351" s="23">
        <v>0</v>
      </c>
      <c r="G351" s="12">
        <v>1.6E-2</v>
      </c>
      <c r="H351" s="24">
        <v>254414.09000000003</v>
      </c>
      <c r="I351" s="23">
        <f t="shared" si="112"/>
        <v>0</v>
      </c>
      <c r="J351" s="12">
        <v>1.6E-2</v>
      </c>
      <c r="K351" s="13">
        <f t="shared" si="114"/>
        <v>0</v>
      </c>
      <c r="L351" s="24">
        <f t="shared" si="98"/>
        <v>-254414.09</v>
      </c>
      <c r="M351" t="s">
        <v>10</v>
      </c>
      <c r="O351" s="3" t="str">
        <f t="shared" si="113"/>
        <v>E3569</v>
      </c>
      <c r="P351" s="4"/>
    </row>
    <row r="352" spans="1:16" outlineLevel="2" x14ac:dyDescent="0.25">
      <c r="A352" t="s">
        <v>495</v>
      </c>
      <c r="B352" t="str">
        <f t="shared" si="111"/>
        <v>E3569 (GIF) O/H Cond, Colstrip 1-2-2</v>
      </c>
      <c r="C352" t="s">
        <v>9</v>
      </c>
      <c r="E352" s="11">
        <v>43889</v>
      </c>
      <c r="F352" s="23">
        <v>0</v>
      </c>
      <c r="G352" s="12">
        <v>1.6E-2</v>
      </c>
      <c r="H352" s="24">
        <v>0</v>
      </c>
      <c r="I352" s="23">
        <f t="shared" si="112"/>
        <v>0</v>
      </c>
      <c r="J352" s="12">
        <v>1.6E-2</v>
      </c>
      <c r="K352" s="13">
        <f t="shared" si="114"/>
        <v>0</v>
      </c>
      <c r="L352" s="24">
        <f t="shared" si="98"/>
        <v>0</v>
      </c>
      <c r="M352" t="s">
        <v>10</v>
      </c>
      <c r="O352" s="3" t="str">
        <f t="shared" si="113"/>
        <v>E3569</v>
      </c>
      <c r="P352" s="4"/>
    </row>
    <row r="353" spans="1:16" outlineLevel="2" x14ac:dyDescent="0.25">
      <c r="A353" t="s">
        <v>495</v>
      </c>
      <c r="B353" t="str">
        <f t="shared" si="111"/>
        <v>E3569 (GIF) O/H Cond, Colstrip 1-2-3</v>
      </c>
      <c r="C353" t="s">
        <v>9</v>
      </c>
      <c r="E353" s="11">
        <v>43921</v>
      </c>
      <c r="F353" s="23">
        <v>0</v>
      </c>
      <c r="G353" s="12">
        <v>1.6E-2</v>
      </c>
      <c r="H353" s="24">
        <v>0</v>
      </c>
      <c r="I353" s="23">
        <f t="shared" si="112"/>
        <v>0</v>
      </c>
      <c r="J353" s="12">
        <v>1.6E-2</v>
      </c>
      <c r="K353" s="13">
        <f t="shared" si="114"/>
        <v>0</v>
      </c>
      <c r="L353" s="24">
        <f t="shared" si="98"/>
        <v>0</v>
      </c>
      <c r="M353" t="s">
        <v>10</v>
      </c>
      <c r="O353" s="3" t="str">
        <f t="shared" si="113"/>
        <v>E3569</v>
      </c>
      <c r="P353" s="4"/>
    </row>
    <row r="354" spans="1:16" outlineLevel="2" x14ac:dyDescent="0.25">
      <c r="A354" t="s">
        <v>495</v>
      </c>
      <c r="B354" t="str">
        <f t="shared" si="111"/>
        <v>E3569 (GIF) O/H Cond, Colstrip 1-2-4</v>
      </c>
      <c r="C354" t="s">
        <v>9</v>
      </c>
      <c r="E354" s="11">
        <v>43951</v>
      </c>
      <c r="F354" s="23">
        <v>0</v>
      </c>
      <c r="G354" s="12">
        <v>1.6E-2</v>
      </c>
      <c r="H354" s="24">
        <v>0</v>
      </c>
      <c r="I354" s="23">
        <f t="shared" si="112"/>
        <v>0</v>
      </c>
      <c r="J354" s="12">
        <v>1.6E-2</v>
      </c>
      <c r="K354" s="13">
        <f t="shared" si="114"/>
        <v>0</v>
      </c>
      <c r="L354" s="24">
        <f t="shared" si="98"/>
        <v>0</v>
      </c>
      <c r="M354" t="s">
        <v>10</v>
      </c>
      <c r="O354" s="3" t="str">
        <f t="shared" si="113"/>
        <v>E3569</v>
      </c>
      <c r="P354" s="4"/>
    </row>
    <row r="355" spans="1:16" outlineLevel="2" x14ac:dyDescent="0.25">
      <c r="A355" t="s">
        <v>495</v>
      </c>
      <c r="B355" t="str">
        <f t="shared" si="111"/>
        <v>E3569 (GIF) O/H Cond, Colstrip 1-2-5</v>
      </c>
      <c r="C355" t="s">
        <v>9</v>
      </c>
      <c r="E355" s="11">
        <v>43982</v>
      </c>
      <c r="F355" s="23">
        <v>0</v>
      </c>
      <c r="G355" s="12">
        <v>1.6E-2</v>
      </c>
      <c r="H355" s="24">
        <v>0</v>
      </c>
      <c r="I355" s="23">
        <f t="shared" si="112"/>
        <v>0</v>
      </c>
      <c r="J355" s="12">
        <v>1.6E-2</v>
      </c>
      <c r="K355" s="13">
        <f t="shared" si="114"/>
        <v>0</v>
      </c>
      <c r="L355" s="24">
        <f t="shared" si="98"/>
        <v>0</v>
      </c>
      <c r="M355" t="s">
        <v>10</v>
      </c>
      <c r="O355" s="3" t="str">
        <f t="shared" si="113"/>
        <v>E3569</v>
      </c>
      <c r="P355" s="4"/>
    </row>
    <row r="356" spans="1:16" outlineLevel="2" x14ac:dyDescent="0.25">
      <c r="A356" t="s">
        <v>495</v>
      </c>
      <c r="B356" t="str">
        <f t="shared" si="111"/>
        <v>E3569 (GIF) O/H Cond, Colstrip 1-2-6</v>
      </c>
      <c r="C356" t="s">
        <v>9</v>
      </c>
      <c r="E356" s="11">
        <v>44012</v>
      </c>
      <c r="F356" s="23">
        <v>0</v>
      </c>
      <c r="G356" s="12">
        <v>1.6E-2</v>
      </c>
      <c r="H356" s="24">
        <v>0</v>
      </c>
      <c r="I356" s="23">
        <f t="shared" si="112"/>
        <v>0</v>
      </c>
      <c r="J356" s="12">
        <v>1.6E-2</v>
      </c>
      <c r="K356" s="13">
        <f t="shared" si="114"/>
        <v>0</v>
      </c>
      <c r="L356" s="24">
        <f t="shared" si="98"/>
        <v>0</v>
      </c>
      <c r="M356" t="s">
        <v>10</v>
      </c>
      <c r="O356" s="3" t="str">
        <f t="shared" si="113"/>
        <v>E3569</v>
      </c>
      <c r="P356" s="4"/>
    </row>
    <row r="357" spans="1:16" ht="15.75" outlineLevel="1" thickBot="1" x14ac:dyDescent="0.3">
      <c r="A357" s="5" t="s">
        <v>496</v>
      </c>
      <c r="C357" s="14" t="s">
        <v>453</v>
      </c>
      <c r="E357" s="7" t="s">
        <v>5</v>
      </c>
      <c r="F357" s="8"/>
      <c r="G357" s="9"/>
      <c r="H357" s="25">
        <f>SUBTOTAL(9,H345:H356)</f>
        <v>70920.500000000029</v>
      </c>
      <c r="I357" s="8"/>
      <c r="J357" s="9"/>
      <c r="K357" s="25">
        <f>SUBTOTAL(9,K345:K356)</f>
        <v>0</v>
      </c>
      <c r="L357" s="25">
        <f>SUBTOTAL(9,L345:L356)</f>
        <v>-70920.5</v>
      </c>
      <c r="O357" s="3" t="str">
        <f>LEFT(A357,5)</f>
        <v>E3569</v>
      </c>
      <c r="P357" s="4">
        <f>-L357</f>
        <v>70920.5</v>
      </c>
    </row>
    <row r="358" spans="1:16" ht="15.75" outlineLevel="2" thickTop="1" x14ac:dyDescent="0.25">
      <c r="A358" t="s">
        <v>497</v>
      </c>
      <c r="B358" t="str">
        <f t="shared" ref="B358:B369" si="115">CONCATENATE(A358,"-",MONTH(E358))</f>
        <v>E3569 (GIF) O/H Cond, Colstrip 3-4-7</v>
      </c>
      <c r="C358" t="s">
        <v>9</v>
      </c>
      <c r="E358" s="11">
        <v>43676</v>
      </c>
      <c r="F358" s="23">
        <v>268533.32</v>
      </c>
      <c r="G358" s="12">
        <v>1.6E-2</v>
      </c>
      <c r="H358" s="13">
        <v>358.04</v>
      </c>
      <c r="I358" s="23">
        <f t="shared" ref="I358:I369" si="116">VLOOKUP(CONCATENATE(A358,"-6"),$B$8:$F$409,5,FALSE)</f>
        <v>268533.32</v>
      </c>
      <c r="J358" s="12">
        <v>1.6E-2</v>
      </c>
      <c r="K358" s="13">
        <f>I358*J358/12</f>
        <v>358.04442666666665</v>
      </c>
      <c r="L358" s="24">
        <f t="shared" si="98"/>
        <v>0</v>
      </c>
      <c r="M358" t="s">
        <v>10</v>
      </c>
      <c r="O358" s="3" t="str">
        <f t="shared" ref="O358:O369" si="117">LEFT(A358,5)</f>
        <v>E3569</v>
      </c>
      <c r="P358" s="4"/>
    </row>
    <row r="359" spans="1:16" outlineLevel="2" x14ac:dyDescent="0.25">
      <c r="A359" t="s">
        <v>497</v>
      </c>
      <c r="B359" t="str">
        <f t="shared" si="115"/>
        <v>E3569 (GIF) O/H Cond, Colstrip 3-4-8</v>
      </c>
      <c r="C359" t="s">
        <v>9</v>
      </c>
      <c r="E359" s="11">
        <v>43708</v>
      </c>
      <c r="F359" s="23">
        <v>268533.32</v>
      </c>
      <c r="G359" s="12">
        <v>1.6E-2</v>
      </c>
      <c r="H359" s="24">
        <v>358.04</v>
      </c>
      <c r="I359" s="23">
        <f t="shared" si="116"/>
        <v>268533.32</v>
      </c>
      <c r="J359" s="12">
        <v>1.6E-2</v>
      </c>
      <c r="K359" s="13">
        <f t="shared" ref="K359:K369" si="118">I359*J359/12</f>
        <v>358.04442666666665</v>
      </c>
      <c r="L359" s="24">
        <f t="shared" si="98"/>
        <v>0</v>
      </c>
      <c r="M359" t="s">
        <v>10</v>
      </c>
      <c r="O359" s="3" t="str">
        <f t="shared" si="117"/>
        <v>E3569</v>
      </c>
      <c r="P359" s="4"/>
    </row>
    <row r="360" spans="1:16" outlineLevel="2" x14ac:dyDescent="0.25">
      <c r="A360" t="s">
        <v>497</v>
      </c>
      <c r="B360" t="str">
        <f t="shared" si="115"/>
        <v>E3569 (GIF) O/H Cond, Colstrip 3-4-9</v>
      </c>
      <c r="C360" t="s">
        <v>9</v>
      </c>
      <c r="E360" s="11">
        <v>43738</v>
      </c>
      <c r="F360" s="23">
        <v>268533.32</v>
      </c>
      <c r="G360" s="12">
        <v>1.6E-2</v>
      </c>
      <c r="H360" s="24">
        <v>358.04</v>
      </c>
      <c r="I360" s="23">
        <f t="shared" si="116"/>
        <v>268533.32</v>
      </c>
      <c r="J360" s="12">
        <v>1.6E-2</v>
      </c>
      <c r="K360" s="13">
        <f t="shared" si="118"/>
        <v>358.04442666666665</v>
      </c>
      <c r="L360" s="24">
        <f t="shared" si="98"/>
        <v>0</v>
      </c>
      <c r="M360" t="s">
        <v>10</v>
      </c>
      <c r="O360" s="3" t="str">
        <f t="shared" si="117"/>
        <v>E3569</v>
      </c>
      <c r="P360" s="4"/>
    </row>
    <row r="361" spans="1:16" outlineLevel="2" x14ac:dyDescent="0.25">
      <c r="A361" t="s">
        <v>497</v>
      </c>
      <c r="B361" t="str">
        <f t="shared" si="115"/>
        <v>E3569 (GIF) O/H Cond, Colstrip 3-4-10</v>
      </c>
      <c r="C361" t="s">
        <v>9</v>
      </c>
      <c r="E361" s="11">
        <v>43769</v>
      </c>
      <c r="F361" s="23">
        <v>268533.32</v>
      </c>
      <c r="G361" s="12">
        <v>1.6E-2</v>
      </c>
      <c r="H361" s="24">
        <v>358.04</v>
      </c>
      <c r="I361" s="23">
        <f t="shared" si="116"/>
        <v>268533.32</v>
      </c>
      <c r="J361" s="12">
        <v>1.6E-2</v>
      </c>
      <c r="K361" s="13">
        <f t="shared" si="118"/>
        <v>358.04442666666665</v>
      </c>
      <c r="L361" s="24">
        <f t="shared" si="98"/>
        <v>0</v>
      </c>
      <c r="M361" t="s">
        <v>10</v>
      </c>
      <c r="O361" s="3" t="str">
        <f t="shared" si="117"/>
        <v>E3569</v>
      </c>
      <c r="P361" s="4"/>
    </row>
    <row r="362" spans="1:16" outlineLevel="2" x14ac:dyDescent="0.25">
      <c r="A362" t="s">
        <v>497</v>
      </c>
      <c r="B362" t="str">
        <f t="shared" si="115"/>
        <v>E3569 (GIF) O/H Cond, Colstrip 3-4-11</v>
      </c>
      <c r="C362" t="s">
        <v>9</v>
      </c>
      <c r="E362" s="11">
        <v>43799</v>
      </c>
      <c r="F362" s="23">
        <v>268533.32</v>
      </c>
      <c r="G362" s="12">
        <v>1.6E-2</v>
      </c>
      <c r="H362" s="24">
        <v>358.04</v>
      </c>
      <c r="I362" s="23">
        <f t="shared" si="116"/>
        <v>268533.32</v>
      </c>
      <c r="J362" s="12">
        <v>1.6E-2</v>
      </c>
      <c r="K362" s="13">
        <f t="shared" si="118"/>
        <v>358.04442666666665</v>
      </c>
      <c r="L362" s="24">
        <f t="shared" si="98"/>
        <v>0</v>
      </c>
      <c r="M362" t="s">
        <v>10</v>
      </c>
      <c r="O362" s="3" t="str">
        <f t="shared" si="117"/>
        <v>E3569</v>
      </c>
      <c r="P362" s="4"/>
    </row>
    <row r="363" spans="1:16" outlineLevel="2" x14ac:dyDescent="0.25">
      <c r="A363" t="s">
        <v>497</v>
      </c>
      <c r="B363" t="str">
        <f t="shared" si="115"/>
        <v>E3569 (GIF) O/H Cond, Colstrip 3-4-12</v>
      </c>
      <c r="C363" t="s">
        <v>9</v>
      </c>
      <c r="E363" s="11">
        <v>43830</v>
      </c>
      <c r="F363" s="23">
        <v>268533.32</v>
      </c>
      <c r="G363" s="12">
        <v>1.6E-2</v>
      </c>
      <c r="H363" s="24">
        <v>358.04</v>
      </c>
      <c r="I363" s="23">
        <f t="shared" si="116"/>
        <v>268533.32</v>
      </c>
      <c r="J363" s="12">
        <v>1.6E-2</v>
      </c>
      <c r="K363" s="13">
        <f t="shared" si="118"/>
        <v>358.04442666666665</v>
      </c>
      <c r="L363" s="24">
        <f t="shared" si="98"/>
        <v>0</v>
      </c>
      <c r="M363" t="s">
        <v>10</v>
      </c>
      <c r="O363" s="3" t="str">
        <f t="shared" si="117"/>
        <v>E3569</v>
      </c>
      <c r="P363" s="4"/>
    </row>
    <row r="364" spans="1:16" outlineLevel="2" x14ac:dyDescent="0.25">
      <c r="A364" t="s">
        <v>497</v>
      </c>
      <c r="B364" t="str">
        <f t="shared" si="115"/>
        <v>E3569 (GIF) O/H Cond, Colstrip 3-4-1</v>
      </c>
      <c r="C364" t="s">
        <v>9</v>
      </c>
      <c r="E364" s="11">
        <v>43861</v>
      </c>
      <c r="F364" s="23">
        <v>268533.32</v>
      </c>
      <c r="G364" s="12">
        <v>1.6E-2</v>
      </c>
      <c r="H364" s="24">
        <v>358.04</v>
      </c>
      <c r="I364" s="23">
        <f t="shared" si="116"/>
        <v>268533.32</v>
      </c>
      <c r="J364" s="12">
        <v>1.6E-2</v>
      </c>
      <c r="K364" s="13">
        <f t="shared" si="118"/>
        <v>358.04442666666665</v>
      </c>
      <c r="L364" s="24">
        <f t="shared" si="98"/>
        <v>0</v>
      </c>
      <c r="M364" t="s">
        <v>10</v>
      </c>
      <c r="O364" s="3" t="str">
        <f t="shared" si="117"/>
        <v>E3569</v>
      </c>
      <c r="P364" s="4"/>
    </row>
    <row r="365" spans="1:16" outlineLevel="2" x14ac:dyDescent="0.25">
      <c r="A365" t="s">
        <v>497</v>
      </c>
      <c r="B365" t="str">
        <f t="shared" si="115"/>
        <v>E3569 (GIF) O/H Cond, Colstrip 3-4-2</v>
      </c>
      <c r="C365" t="s">
        <v>9</v>
      </c>
      <c r="E365" s="11">
        <v>43889</v>
      </c>
      <c r="F365" s="23">
        <v>268533.32</v>
      </c>
      <c r="G365" s="12">
        <v>1.6E-2</v>
      </c>
      <c r="H365" s="24">
        <v>358.04</v>
      </c>
      <c r="I365" s="23">
        <f t="shared" si="116"/>
        <v>268533.32</v>
      </c>
      <c r="J365" s="12">
        <v>1.6E-2</v>
      </c>
      <c r="K365" s="13">
        <f t="shared" si="118"/>
        <v>358.04442666666665</v>
      </c>
      <c r="L365" s="24">
        <f t="shared" si="98"/>
        <v>0</v>
      </c>
      <c r="M365" t="s">
        <v>10</v>
      </c>
      <c r="O365" s="3" t="str">
        <f t="shared" si="117"/>
        <v>E3569</v>
      </c>
      <c r="P365" s="4"/>
    </row>
    <row r="366" spans="1:16" outlineLevel="2" x14ac:dyDescent="0.25">
      <c r="A366" t="s">
        <v>497</v>
      </c>
      <c r="B366" t="str">
        <f t="shared" si="115"/>
        <v>E3569 (GIF) O/H Cond, Colstrip 3-4-3</v>
      </c>
      <c r="C366" t="s">
        <v>9</v>
      </c>
      <c r="E366" s="11">
        <v>43921</v>
      </c>
      <c r="F366" s="23">
        <v>268533.32</v>
      </c>
      <c r="G366" s="12">
        <v>1.6E-2</v>
      </c>
      <c r="H366" s="24">
        <v>358.04</v>
      </c>
      <c r="I366" s="23">
        <f t="shared" si="116"/>
        <v>268533.32</v>
      </c>
      <c r="J366" s="12">
        <v>1.6E-2</v>
      </c>
      <c r="K366" s="13">
        <f t="shared" si="118"/>
        <v>358.04442666666665</v>
      </c>
      <c r="L366" s="24">
        <f t="shared" ref="L366:L408" si="119">ROUND(K366-H366,2)</f>
        <v>0</v>
      </c>
      <c r="M366" t="s">
        <v>10</v>
      </c>
      <c r="O366" s="3" t="str">
        <f t="shared" si="117"/>
        <v>E3569</v>
      </c>
      <c r="P366" s="4"/>
    </row>
    <row r="367" spans="1:16" outlineLevel="2" x14ac:dyDescent="0.25">
      <c r="A367" t="s">
        <v>497</v>
      </c>
      <c r="B367" t="str">
        <f t="shared" si="115"/>
        <v>E3569 (GIF) O/H Cond, Colstrip 3-4-4</v>
      </c>
      <c r="C367" t="s">
        <v>9</v>
      </c>
      <c r="E367" s="11">
        <v>43951</v>
      </c>
      <c r="F367" s="23">
        <v>268533.32</v>
      </c>
      <c r="G367" s="12">
        <v>1.6E-2</v>
      </c>
      <c r="H367" s="24">
        <v>358.04</v>
      </c>
      <c r="I367" s="23">
        <f t="shared" si="116"/>
        <v>268533.32</v>
      </c>
      <c r="J367" s="12">
        <v>1.6E-2</v>
      </c>
      <c r="K367" s="13">
        <f t="shared" si="118"/>
        <v>358.04442666666665</v>
      </c>
      <c r="L367" s="24">
        <f t="shared" si="119"/>
        <v>0</v>
      </c>
      <c r="M367" t="s">
        <v>10</v>
      </c>
      <c r="O367" s="3" t="str">
        <f t="shared" si="117"/>
        <v>E3569</v>
      </c>
      <c r="P367" s="4"/>
    </row>
    <row r="368" spans="1:16" outlineLevel="2" x14ac:dyDescent="0.25">
      <c r="A368" t="s">
        <v>497</v>
      </c>
      <c r="B368" t="str">
        <f t="shared" si="115"/>
        <v>E3569 (GIF) O/H Cond, Colstrip 3-4-5</v>
      </c>
      <c r="C368" t="s">
        <v>9</v>
      </c>
      <c r="E368" s="11">
        <v>43982</v>
      </c>
      <c r="F368" s="23">
        <v>268533.32</v>
      </c>
      <c r="G368" s="12">
        <v>1.6E-2</v>
      </c>
      <c r="H368" s="24">
        <v>358.04</v>
      </c>
      <c r="I368" s="23">
        <f t="shared" si="116"/>
        <v>268533.32</v>
      </c>
      <c r="J368" s="12">
        <v>1.6E-2</v>
      </c>
      <c r="K368" s="13">
        <f t="shared" si="118"/>
        <v>358.04442666666665</v>
      </c>
      <c r="L368" s="24">
        <f t="shared" si="119"/>
        <v>0</v>
      </c>
      <c r="M368" t="s">
        <v>10</v>
      </c>
      <c r="O368" s="3" t="str">
        <f t="shared" si="117"/>
        <v>E3569</v>
      </c>
      <c r="P368" s="4"/>
    </row>
    <row r="369" spans="1:16" outlineLevel="2" x14ac:dyDescent="0.25">
      <c r="A369" t="s">
        <v>497</v>
      </c>
      <c r="B369" t="str">
        <f t="shared" si="115"/>
        <v>E3569 (GIF) O/H Cond, Colstrip 3-4-6</v>
      </c>
      <c r="C369" t="s">
        <v>9</v>
      </c>
      <c r="E369" s="11">
        <v>44012</v>
      </c>
      <c r="F369" s="23">
        <v>268533.32</v>
      </c>
      <c r="G369" s="12">
        <v>1.6E-2</v>
      </c>
      <c r="H369" s="24">
        <v>358.04</v>
      </c>
      <c r="I369" s="23">
        <f t="shared" si="116"/>
        <v>268533.32</v>
      </c>
      <c r="J369" s="12">
        <v>1.6E-2</v>
      </c>
      <c r="K369" s="13">
        <f t="shared" si="118"/>
        <v>358.04442666666665</v>
      </c>
      <c r="L369" s="24">
        <f t="shared" si="119"/>
        <v>0</v>
      </c>
      <c r="M369" t="s">
        <v>10</v>
      </c>
      <c r="O369" s="3" t="str">
        <f t="shared" si="117"/>
        <v>E3569</v>
      </c>
      <c r="P369" s="4"/>
    </row>
    <row r="370" spans="1:16" ht="15.75" outlineLevel="1" thickBot="1" x14ac:dyDescent="0.3">
      <c r="A370" s="5" t="s">
        <v>498</v>
      </c>
      <c r="C370" s="14" t="s">
        <v>453</v>
      </c>
      <c r="E370" s="7" t="s">
        <v>5</v>
      </c>
      <c r="F370" s="8"/>
      <c r="G370" s="9"/>
      <c r="H370" s="25">
        <f>SUBTOTAL(9,H358:H369)</f>
        <v>4296.4800000000005</v>
      </c>
      <c r="I370" s="8"/>
      <c r="J370" s="9"/>
      <c r="K370" s="25">
        <f>SUBTOTAL(9,K358:K369)</f>
        <v>4296.533120000001</v>
      </c>
      <c r="L370" s="25">
        <f>SUBTOTAL(9,L358:L369)</f>
        <v>0</v>
      </c>
      <c r="O370" s="3" t="str">
        <f>LEFT(A370,5)</f>
        <v>E3569</v>
      </c>
      <c r="P370" s="4">
        <f>-L370</f>
        <v>0</v>
      </c>
    </row>
    <row r="371" spans="1:16" ht="15.75" outlineLevel="2" thickTop="1" x14ac:dyDescent="0.25">
      <c r="A371" t="s">
        <v>499</v>
      </c>
      <c r="B371" t="str">
        <f t="shared" ref="B371:B382" si="120">CONCATENATE(A371,"-",MONTH(E371))</f>
        <v>E3590 TSM Roads, 3rd AC Line-7</v>
      </c>
      <c r="C371" t="s">
        <v>9</v>
      </c>
      <c r="E371" s="11">
        <v>43676</v>
      </c>
      <c r="F371" s="23">
        <v>464774.48</v>
      </c>
      <c r="G371" s="12">
        <v>1.4E-2</v>
      </c>
      <c r="H371" s="13">
        <v>542.24</v>
      </c>
      <c r="I371" s="23">
        <f t="shared" ref="I371:I382" si="121">VLOOKUP(CONCATENATE(A371,"-6"),$B$8:$F$409,5,FALSE)</f>
        <v>464774.48</v>
      </c>
      <c r="J371" s="12">
        <v>1.4E-2</v>
      </c>
      <c r="K371" s="13">
        <f>I371*J371/12</f>
        <v>542.23689333333334</v>
      </c>
      <c r="L371" s="24">
        <f t="shared" si="119"/>
        <v>0</v>
      </c>
      <c r="M371" t="s">
        <v>10</v>
      </c>
      <c r="O371" s="3" t="str">
        <f t="shared" ref="O371:O382" si="122">LEFT(A371,4)</f>
        <v>E359</v>
      </c>
      <c r="P371" s="4"/>
    </row>
    <row r="372" spans="1:16" outlineLevel="2" x14ac:dyDescent="0.25">
      <c r="A372" t="s">
        <v>499</v>
      </c>
      <c r="B372" t="str">
        <f t="shared" si="120"/>
        <v>E3590 TSM Roads, 3rd AC Line-8</v>
      </c>
      <c r="C372" t="s">
        <v>9</v>
      </c>
      <c r="E372" s="11">
        <v>43708</v>
      </c>
      <c r="F372" s="23">
        <v>464774.48</v>
      </c>
      <c r="G372" s="12">
        <v>1.4E-2</v>
      </c>
      <c r="H372" s="24">
        <v>542.24</v>
      </c>
      <c r="I372" s="23">
        <f t="shared" si="121"/>
        <v>464774.48</v>
      </c>
      <c r="J372" s="12">
        <v>1.4E-2</v>
      </c>
      <c r="K372" s="13">
        <f t="shared" ref="K372:K382" si="123">I372*J372/12</f>
        <v>542.23689333333334</v>
      </c>
      <c r="L372" s="24">
        <f t="shared" si="119"/>
        <v>0</v>
      </c>
      <c r="M372" t="s">
        <v>10</v>
      </c>
      <c r="O372" s="3" t="str">
        <f t="shared" si="122"/>
        <v>E359</v>
      </c>
      <c r="P372" s="4"/>
    </row>
    <row r="373" spans="1:16" outlineLevel="2" x14ac:dyDescent="0.25">
      <c r="A373" t="s">
        <v>499</v>
      </c>
      <c r="B373" t="str">
        <f t="shared" si="120"/>
        <v>E3590 TSM Roads, 3rd AC Line-9</v>
      </c>
      <c r="C373" t="s">
        <v>9</v>
      </c>
      <c r="E373" s="11">
        <v>43738</v>
      </c>
      <c r="F373" s="23">
        <v>464774.48</v>
      </c>
      <c r="G373" s="12">
        <v>1.4E-2</v>
      </c>
      <c r="H373" s="24">
        <v>542.24</v>
      </c>
      <c r="I373" s="23">
        <f t="shared" si="121"/>
        <v>464774.48</v>
      </c>
      <c r="J373" s="12">
        <v>1.4E-2</v>
      </c>
      <c r="K373" s="13">
        <f t="shared" si="123"/>
        <v>542.23689333333334</v>
      </c>
      <c r="L373" s="24">
        <f t="shared" si="119"/>
        <v>0</v>
      </c>
      <c r="M373" t="s">
        <v>10</v>
      </c>
      <c r="O373" s="3" t="str">
        <f t="shared" si="122"/>
        <v>E359</v>
      </c>
      <c r="P373" s="4"/>
    </row>
    <row r="374" spans="1:16" outlineLevel="2" x14ac:dyDescent="0.25">
      <c r="A374" t="s">
        <v>499</v>
      </c>
      <c r="B374" t="str">
        <f t="shared" si="120"/>
        <v>E3590 TSM Roads, 3rd AC Line-10</v>
      </c>
      <c r="C374" t="s">
        <v>9</v>
      </c>
      <c r="E374" s="11">
        <v>43769</v>
      </c>
      <c r="F374" s="23">
        <v>464774.48</v>
      </c>
      <c r="G374" s="12">
        <v>1.4E-2</v>
      </c>
      <c r="H374" s="24">
        <v>542.24</v>
      </c>
      <c r="I374" s="23">
        <f t="shared" si="121"/>
        <v>464774.48</v>
      </c>
      <c r="J374" s="12">
        <v>1.4E-2</v>
      </c>
      <c r="K374" s="13">
        <f t="shared" si="123"/>
        <v>542.23689333333334</v>
      </c>
      <c r="L374" s="24">
        <f t="shared" si="119"/>
        <v>0</v>
      </c>
      <c r="M374" t="s">
        <v>10</v>
      </c>
      <c r="O374" s="3" t="str">
        <f t="shared" si="122"/>
        <v>E359</v>
      </c>
      <c r="P374" s="4"/>
    </row>
    <row r="375" spans="1:16" outlineLevel="2" x14ac:dyDescent="0.25">
      <c r="A375" t="s">
        <v>499</v>
      </c>
      <c r="B375" t="str">
        <f t="shared" si="120"/>
        <v>E3590 TSM Roads, 3rd AC Line-11</v>
      </c>
      <c r="C375" t="s">
        <v>9</v>
      </c>
      <c r="E375" s="11">
        <v>43799</v>
      </c>
      <c r="F375" s="23">
        <v>464774.48</v>
      </c>
      <c r="G375" s="12">
        <v>1.4E-2</v>
      </c>
      <c r="H375" s="24">
        <v>542.24</v>
      </c>
      <c r="I375" s="23">
        <f t="shared" si="121"/>
        <v>464774.48</v>
      </c>
      <c r="J375" s="12">
        <v>1.4E-2</v>
      </c>
      <c r="K375" s="13">
        <f t="shared" si="123"/>
        <v>542.23689333333334</v>
      </c>
      <c r="L375" s="24">
        <f t="shared" si="119"/>
        <v>0</v>
      </c>
      <c r="M375" t="s">
        <v>10</v>
      </c>
      <c r="O375" s="3" t="str">
        <f t="shared" si="122"/>
        <v>E359</v>
      </c>
      <c r="P375" s="4"/>
    </row>
    <row r="376" spans="1:16" outlineLevel="2" x14ac:dyDescent="0.25">
      <c r="A376" t="s">
        <v>499</v>
      </c>
      <c r="B376" t="str">
        <f t="shared" si="120"/>
        <v>E3590 TSM Roads, 3rd AC Line-12</v>
      </c>
      <c r="C376" t="s">
        <v>9</v>
      </c>
      <c r="E376" s="11">
        <v>43830</v>
      </c>
      <c r="F376" s="23">
        <v>464774.48</v>
      </c>
      <c r="G376" s="12">
        <v>1.4E-2</v>
      </c>
      <c r="H376" s="24">
        <v>542.24</v>
      </c>
      <c r="I376" s="23">
        <f t="shared" si="121"/>
        <v>464774.48</v>
      </c>
      <c r="J376" s="12">
        <v>1.4E-2</v>
      </c>
      <c r="K376" s="13">
        <f t="shared" si="123"/>
        <v>542.23689333333334</v>
      </c>
      <c r="L376" s="24">
        <f t="shared" si="119"/>
        <v>0</v>
      </c>
      <c r="M376" t="s">
        <v>10</v>
      </c>
      <c r="O376" s="3" t="str">
        <f t="shared" si="122"/>
        <v>E359</v>
      </c>
      <c r="P376" s="4"/>
    </row>
    <row r="377" spans="1:16" outlineLevel="2" x14ac:dyDescent="0.25">
      <c r="A377" t="s">
        <v>499</v>
      </c>
      <c r="B377" t="str">
        <f t="shared" si="120"/>
        <v>E3590 TSM Roads, 3rd AC Line-1</v>
      </c>
      <c r="C377" t="s">
        <v>9</v>
      </c>
      <c r="E377" s="11">
        <v>43861</v>
      </c>
      <c r="F377" s="23">
        <v>464774.48</v>
      </c>
      <c r="G377" s="12">
        <v>1.4E-2</v>
      </c>
      <c r="H377" s="24">
        <v>542.24</v>
      </c>
      <c r="I377" s="23">
        <f t="shared" si="121"/>
        <v>464774.48</v>
      </c>
      <c r="J377" s="12">
        <v>1.4E-2</v>
      </c>
      <c r="K377" s="13">
        <f t="shared" si="123"/>
        <v>542.23689333333334</v>
      </c>
      <c r="L377" s="24">
        <f t="shared" si="119"/>
        <v>0</v>
      </c>
      <c r="M377" t="s">
        <v>10</v>
      </c>
      <c r="O377" s="3" t="str">
        <f t="shared" si="122"/>
        <v>E359</v>
      </c>
      <c r="P377" s="4"/>
    </row>
    <row r="378" spans="1:16" outlineLevel="2" x14ac:dyDescent="0.25">
      <c r="A378" t="s">
        <v>499</v>
      </c>
      <c r="B378" t="str">
        <f t="shared" si="120"/>
        <v>E3590 TSM Roads, 3rd AC Line-2</v>
      </c>
      <c r="C378" t="s">
        <v>9</v>
      </c>
      <c r="E378" s="11">
        <v>43889</v>
      </c>
      <c r="F378" s="23">
        <v>464774.48</v>
      </c>
      <c r="G378" s="12">
        <v>1.4E-2</v>
      </c>
      <c r="H378" s="24">
        <v>542.24</v>
      </c>
      <c r="I378" s="23">
        <f t="shared" si="121"/>
        <v>464774.48</v>
      </c>
      <c r="J378" s="12">
        <v>1.4E-2</v>
      </c>
      <c r="K378" s="13">
        <f t="shared" si="123"/>
        <v>542.23689333333334</v>
      </c>
      <c r="L378" s="24">
        <f t="shared" si="119"/>
        <v>0</v>
      </c>
      <c r="M378" t="s">
        <v>10</v>
      </c>
      <c r="O378" s="3" t="str">
        <f t="shared" si="122"/>
        <v>E359</v>
      </c>
      <c r="P378" s="4"/>
    </row>
    <row r="379" spans="1:16" outlineLevel="2" x14ac:dyDescent="0.25">
      <c r="A379" t="s">
        <v>499</v>
      </c>
      <c r="B379" t="str">
        <f t="shared" si="120"/>
        <v>E3590 TSM Roads, 3rd AC Line-3</v>
      </c>
      <c r="C379" t="s">
        <v>9</v>
      </c>
      <c r="E379" s="11">
        <v>43921</v>
      </c>
      <c r="F379" s="23">
        <v>464774.48</v>
      </c>
      <c r="G379" s="12">
        <v>1.4E-2</v>
      </c>
      <c r="H379" s="24">
        <v>542.24</v>
      </c>
      <c r="I379" s="23">
        <f t="shared" si="121"/>
        <v>464774.48</v>
      </c>
      <c r="J379" s="12">
        <v>1.4E-2</v>
      </c>
      <c r="K379" s="13">
        <f t="shared" si="123"/>
        <v>542.23689333333334</v>
      </c>
      <c r="L379" s="24">
        <f t="shared" si="119"/>
        <v>0</v>
      </c>
      <c r="M379" t="s">
        <v>10</v>
      </c>
      <c r="O379" s="3" t="str">
        <f t="shared" si="122"/>
        <v>E359</v>
      </c>
      <c r="P379" s="4"/>
    </row>
    <row r="380" spans="1:16" outlineLevel="2" x14ac:dyDescent="0.25">
      <c r="A380" t="s">
        <v>499</v>
      </c>
      <c r="B380" t="str">
        <f t="shared" si="120"/>
        <v>E3590 TSM Roads, 3rd AC Line-4</v>
      </c>
      <c r="C380" t="s">
        <v>9</v>
      </c>
      <c r="E380" s="11">
        <v>43951</v>
      </c>
      <c r="F380" s="23">
        <v>464774.48</v>
      </c>
      <c r="G380" s="12">
        <v>1.4E-2</v>
      </c>
      <c r="H380" s="24">
        <v>542.24</v>
      </c>
      <c r="I380" s="23">
        <f t="shared" si="121"/>
        <v>464774.48</v>
      </c>
      <c r="J380" s="12">
        <v>1.4E-2</v>
      </c>
      <c r="K380" s="13">
        <f t="shared" si="123"/>
        <v>542.23689333333334</v>
      </c>
      <c r="L380" s="24">
        <f t="shared" si="119"/>
        <v>0</v>
      </c>
      <c r="M380" t="s">
        <v>10</v>
      </c>
      <c r="O380" s="3" t="str">
        <f t="shared" si="122"/>
        <v>E359</v>
      </c>
      <c r="P380" s="4"/>
    </row>
    <row r="381" spans="1:16" outlineLevel="2" x14ac:dyDescent="0.25">
      <c r="A381" t="s">
        <v>499</v>
      </c>
      <c r="B381" t="str">
        <f t="shared" si="120"/>
        <v>E3590 TSM Roads, 3rd AC Line-5</v>
      </c>
      <c r="C381" t="s">
        <v>9</v>
      </c>
      <c r="E381" s="11">
        <v>43982</v>
      </c>
      <c r="F381" s="23">
        <v>464774.48</v>
      </c>
      <c r="G381" s="12">
        <v>1.4E-2</v>
      </c>
      <c r="H381" s="24">
        <v>542.24</v>
      </c>
      <c r="I381" s="23">
        <f t="shared" si="121"/>
        <v>464774.48</v>
      </c>
      <c r="J381" s="12">
        <v>1.4E-2</v>
      </c>
      <c r="K381" s="13">
        <f t="shared" si="123"/>
        <v>542.23689333333334</v>
      </c>
      <c r="L381" s="24">
        <f t="shared" si="119"/>
        <v>0</v>
      </c>
      <c r="M381" t="s">
        <v>10</v>
      </c>
      <c r="O381" s="3" t="str">
        <f t="shared" si="122"/>
        <v>E359</v>
      </c>
      <c r="P381" s="4"/>
    </row>
    <row r="382" spans="1:16" outlineLevel="2" x14ac:dyDescent="0.25">
      <c r="A382" t="s">
        <v>499</v>
      </c>
      <c r="B382" t="str">
        <f t="shared" si="120"/>
        <v>E3590 TSM Roads, 3rd AC Line-6</v>
      </c>
      <c r="C382" t="s">
        <v>9</v>
      </c>
      <c r="E382" s="11">
        <v>44012</v>
      </c>
      <c r="F382" s="23">
        <v>464774.48</v>
      </c>
      <c r="G382" s="12">
        <v>1.4E-2</v>
      </c>
      <c r="H382" s="24">
        <v>542.24</v>
      </c>
      <c r="I382" s="23">
        <f t="shared" si="121"/>
        <v>464774.48</v>
      </c>
      <c r="J382" s="12">
        <v>1.4E-2</v>
      </c>
      <c r="K382" s="13">
        <f t="shared" si="123"/>
        <v>542.23689333333334</v>
      </c>
      <c r="L382" s="24">
        <f t="shared" si="119"/>
        <v>0</v>
      </c>
      <c r="M382" t="s">
        <v>10</v>
      </c>
      <c r="O382" s="3" t="str">
        <f t="shared" si="122"/>
        <v>E359</v>
      </c>
      <c r="P382" s="4"/>
    </row>
    <row r="383" spans="1:16" ht="15.75" outlineLevel="1" thickBot="1" x14ac:dyDescent="0.3">
      <c r="A383" s="5" t="s">
        <v>500</v>
      </c>
      <c r="C383" s="14" t="s">
        <v>453</v>
      </c>
      <c r="E383" s="7" t="s">
        <v>5</v>
      </c>
      <c r="F383" s="8"/>
      <c r="G383" s="9"/>
      <c r="H383" s="25">
        <f>SUBTOTAL(9,H371:H382)</f>
        <v>6506.8799999999983</v>
      </c>
      <c r="I383" s="8"/>
      <c r="J383" s="9"/>
      <c r="K383" s="25">
        <f>SUBTOTAL(9,K371:K382)</f>
        <v>6506.8427200000015</v>
      </c>
      <c r="L383" s="25">
        <f>SUBTOTAL(9,L371:L382)</f>
        <v>0</v>
      </c>
      <c r="O383" s="3" t="str">
        <f>LEFT(A383,4)</f>
        <v>E359</v>
      </c>
      <c r="P383" s="4">
        <f>-L383</f>
        <v>0</v>
      </c>
    </row>
    <row r="384" spans="1:16" ht="15.75" outlineLevel="2" thickTop="1" x14ac:dyDescent="0.25">
      <c r="A384" t="s">
        <v>501</v>
      </c>
      <c r="B384" t="str">
        <f t="shared" ref="B384:B395" si="124">CONCATENATE(A384,"-",MONTH(E384))</f>
        <v>E3590 TSM Roads, Colstrip 1-2 Com-7</v>
      </c>
      <c r="C384" t="s">
        <v>9</v>
      </c>
      <c r="E384" s="11">
        <v>43676</v>
      </c>
      <c r="F384" s="23">
        <v>113968.39</v>
      </c>
      <c r="G384" s="12">
        <v>1.4E-2</v>
      </c>
      <c r="H384" s="13">
        <v>132.96</v>
      </c>
      <c r="I384" s="23">
        <f t="shared" ref="I384:I395" si="125">VLOOKUP(CONCATENATE(A384,"-6"),$B$8:$F$409,5,FALSE)</f>
        <v>113968.39</v>
      </c>
      <c r="J384" s="12">
        <v>1.4E-2</v>
      </c>
      <c r="K384" s="13">
        <f>I384*J384/12</f>
        <v>132.96312166666667</v>
      </c>
      <c r="L384" s="24">
        <f t="shared" si="119"/>
        <v>0</v>
      </c>
      <c r="M384" t="s">
        <v>10</v>
      </c>
      <c r="O384" s="3" t="str">
        <f t="shared" ref="O384:O395" si="126">LEFT(A384,4)</f>
        <v>E359</v>
      </c>
      <c r="P384" s="4"/>
    </row>
    <row r="385" spans="1:16" outlineLevel="2" x14ac:dyDescent="0.25">
      <c r="A385" t="s">
        <v>501</v>
      </c>
      <c r="B385" t="str">
        <f t="shared" si="124"/>
        <v>E3590 TSM Roads, Colstrip 1-2 Com-8</v>
      </c>
      <c r="C385" t="s">
        <v>9</v>
      </c>
      <c r="E385" s="11">
        <v>43708</v>
      </c>
      <c r="F385" s="23">
        <v>113968.39</v>
      </c>
      <c r="G385" s="12">
        <v>1.4E-2</v>
      </c>
      <c r="H385" s="24">
        <v>132.96</v>
      </c>
      <c r="I385" s="23">
        <f t="shared" si="125"/>
        <v>113968.39</v>
      </c>
      <c r="J385" s="12">
        <v>1.4E-2</v>
      </c>
      <c r="K385" s="13">
        <f t="shared" ref="K385:K395" si="127">I385*J385/12</f>
        <v>132.96312166666667</v>
      </c>
      <c r="L385" s="24">
        <f t="shared" si="119"/>
        <v>0</v>
      </c>
      <c r="M385" t="s">
        <v>10</v>
      </c>
      <c r="O385" s="3" t="str">
        <f t="shared" si="126"/>
        <v>E359</v>
      </c>
      <c r="P385" s="4"/>
    </row>
    <row r="386" spans="1:16" outlineLevel="2" x14ac:dyDescent="0.25">
      <c r="A386" t="s">
        <v>501</v>
      </c>
      <c r="B386" t="str">
        <f t="shared" si="124"/>
        <v>E3590 TSM Roads, Colstrip 1-2 Com-9</v>
      </c>
      <c r="C386" t="s">
        <v>9</v>
      </c>
      <c r="E386" s="11">
        <v>43738</v>
      </c>
      <c r="F386" s="23">
        <v>113968.39</v>
      </c>
      <c r="G386" s="12">
        <v>1.4E-2</v>
      </c>
      <c r="H386" s="24">
        <v>132.96</v>
      </c>
      <c r="I386" s="23">
        <f t="shared" si="125"/>
        <v>113968.39</v>
      </c>
      <c r="J386" s="12">
        <v>1.4E-2</v>
      </c>
      <c r="K386" s="13">
        <f t="shared" si="127"/>
        <v>132.96312166666667</v>
      </c>
      <c r="L386" s="24">
        <f t="shared" si="119"/>
        <v>0</v>
      </c>
      <c r="M386" t="s">
        <v>10</v>
      </c>
      <c r="O386" s="3" t="str">
        <f t="shared" si="126"/>
        <v>E359</v>
      </c>
      <c r="P386" s="4"/>
    </row>
    <row r="387" spans="1:16" outlineLevel="2" x14ac:dyDescent="0.25">
      <c r="A387" t="s">
        <v>501</v>
      </c>
      <c r="B387" t="str">
        <f t="shared" si="124"/>
        <v>E3590 TSM Roads, Colstrip 1-2 Com-10</v>
      </c>
      <c r="C387" t="s">
        <v>9</v>
      </c>
      <c r="E387" s="11">
        <v>43769</v>
      </c>
      <c r="F387" s="23">
        <v>113968.39</v>
      </c>
      <c r="G387" s="12">
        <v>1.4E-2</v>
      </c>
      <c r="H387" s="24">
        <v>132.96</v>
      </c>
      <c r="I387" s="23">
        <f t="shared" si="125"/>
        <v>113968.39</v>
      </c>
      <c r="J387" s="12">
        <v>1.4E-2</v>
      </c>
      <c r="K387" s="13">
        <f t="shared" si="127"/>
        <v>132.96312166666667</v>
      </c>
      <c r="L387" s="24">
        <f t="shared" si="119"/>
        <v>0</v>
      </c>
      <c r="M387" t="s">
        <v>10</v>
      </c>
      <c r="O387" s="3" t="str">
        <f t="shared" si="126"/>
        <v>E359</v>
      </c>
      <c r="P387" s="4"/>
    </row>
    <row r="388" spans="1:16" outlineLevel="2" x14ac:dyDescent="0.25">
      <c r="A388" t="s">
        <v>501</v>
      </c>
      <c r="B388" t="str">
        <f t="shared" si="124"/>
        <v>E3590 TSM Roads, Colstrip 1-2 Com-11</v>
      </c>
      <c r="C388" t="s">
        <v>9</v>
      </c>
      <c r="E388" s="11">
        <v>43799</v>
      </c>
      <c r="F388" s="23">
        <v>113968.39</v>
      </c>
      <c r="G388" s="12">
        <v>1.4E-2</v>
      </c>
      <c r="H388" s="24">
        <v>132.96</v>
      </c>
      <c r="I388" s="23">
        <f t="shared" si="125"/>
        <v>113968.39</v>
      </c>
      <c r="J388" s="12">
        <v>1.4E-2</v>
      </c>
      <c r="K388" s="13">
        <f t="shared" si="127"/>
        <v>132.96312166666667</v>
      </c>
      <c r="L388" s="24">
        <f t="shared" si="119"/>
        <v>0</v>
      </c>
      <c r="M388" t="s">
        <v>10</v>
      </c>
      <c r="O388" s="3" t="str">
        <f t="shared" si="126"/>
        <v>E359</v>
      </c>
      <c r="P388" s="4"/>
    </row>
    <row r="389" spans="1:16" outlineLevel="2" x14ac:dyDescent="0.25">
      <c r="A389" t="s">
        <v>501</v>
      </c>
      <c r="B389" t="str">
        <f t="shared" si="124"/>
        <v>E3590 TSM Roads, Colstrip 1-2 Com-12</v>
      </c>
      <c r="C389" t="s">
        <v>9</v>
      </c>
      <c r="E389" s="11">
        <v>43830</v>
      </c>
      <c r="F389" s="23">
        <v>113968.39</v>
      </c>
      <c r="G389" s="12">
        <v>1.4E-2</v>
      </c>
      <c r="H389" s="24">
        <v>132.96</v>
      </c>
      <c r="I389" s="23">
        <f t="shared" si="125"/>
        <v>113968.39</v>
      </c>
      <c r="J389" s="12">
        <v>1.4E-2</v>
      </c>
      <c r="K389" s="13">
        <f t="shared" si="127"/>
        <v>132.96312166666667</v>
      </c>
      <c r="L389" s="24">
        <f t="shared" si="119"/>
        <v>0</v>
      </c>
      <c r="M389" t="s">
        <v>10</v>
      </c>
      <c r="O389" s="3" t="str">
        <f t="shared" si="126"/>
        <v>E359</v>
      </c>
      <c r="P389" s="4"/>
    </row>
    <row r="390" spans="1:16" outlineLevel="2" x14ac:dyDescent="0.25">
      <c r="A390" t="s">
        <v>501</v>
      </c>
      <c r="B390" t="str">
        <f t="shared" si="124"/>
        <v>E3590 TSM Roads, Colstrip 1-2 Com-1</v>
      </c>
      <c r="C390" t="s">
        <v>9</v>
      </c>
      <c r="E390" s="11">
        <v>43861</v>
      </c>
      <c r="F390" s="23">
        <v>113968.39</v>
      </c>
      <c r="G390" s="12">
        <v>1.4E-2</v>
      </c>
      <c r="H390" s="24">
        <v>132.96</v>
      </c>
      <c r="I390" s="23">
        <f t="shared" si="125"/>
        <v>113968.39</v>
      </c>
      <c r="J390" s="12">
        <v>1.4E-2</v>
      </c>
      <c r="K390" s="13">
        <f t="shared" si="127"/>
        <v>132.96312166666667</v>
      </c>
      <c r="L390" s="24">
        <f t="shared" si="119"/>
        <v>0</v>
      </c>
      <c r="M390" t="s">
        <v>10</v>
      </c>
      <c r="O390" s="3" t="str">
        <f t="shared" si="126"/>
        <v>E359</v>
      </c>
      <c r="P390" s="4"/>
    </row>
    <row r="391" spans="1:16" outlineLevel="2" x14ac:dyDescent="0.25">
      <c r="A391" t="s">
        <v>501</v>
      </c>
      <c r="B391" t="str">
        <f t="shared" si="124"/>
        <v>E3590 TSM Roads, Colstrip 1-2 Com-2</v>
      </c>
      <c r="C391" t="s">
        <v>9</v>
      </c>
      <c r="E391" s="11">
        <v>43889</v>
      </c>
      <c r="F391" s="23">
        <v>113968.39</v>
      </c>
      <c r="G391" s="12">
        <v>1.4E-2</v>
      </c>
      <c r="H391" s="24">
        <v>132.96</v>
      </c>
      <c r="I391" s="23">
        <f t="shared" si="125"/>
        <v>113968.39</v>
      </c>
      <c r="J391" s="12">
        <v>1.4E-2</v>
      </c>
      <c r="K391" s="13">
        <f t="shared" si="127"/>
        <v>132.96312166666667</v>
      </c>
      <c r="L391" s="24">
        <f t="shared" si="119"/>
        <v>0</v>
      </c>
      <c r="M391" t="s">
        <v>10</v>
      </c>
      <c r="O391" s="3" t="str">
        <f t="shared" si="126"/>
        <v>E359</v>
      </c>
      <c r="P391" s="4"/>
    </row>
    <row r="392" spans="1:16" outlineLevel="2" x14ac:dyDescent="0.25">
      <c r="A392" t="s">
        <v>501</v>
      </c>
      <c r="B392" t="str">
        <f t="shared" si="124"/>
        <v>E3590 TSM Roads, Colstrip 1-2 Com-3</v>
      </c>
      <c r="C392" t="s">
        <v>9</v>
      </c>
      <c r="E392" s="11">
        <v>43921</v>
      </c>
      <c r="F392" s="23">
        <v>113968.39</v>
      </c>
      <c r="G392" s="12">
        <v>1.4E-2</v>
      </c>
      <c r="H392" s="24">
        <v>132.96</v>
      </c>
      <c r="I392" s="23">
        <f t="shared" si="125"/>
        <v>113968.39</v>
      </c>
      <c r="J392" s="12">
        <v>1.4E-2</v>
      </c>
      <c r="K392" s="13">
        <f t="shared" si="127"/>
        <v>132.96312166666667</v>
      </c>
      <c r="L392" s="24">
        <f t="shared" si="119"/>
        <v>0</v>
      </c>
      <c r="M392" t="s">
        <v>10</v>
      </c>
      <c r="O392" s="3" t="str">
        <f t="shared" si="126"/>
        <v>E359</v>
      </c>
      <c r="P392" s="4"/>
    </row>
    <row r="393" spans="1:16" outlineLevel="2" x14ac:dyDescent="0.25">
      <c r="A393" t="s">
        <v>501</v>
      </c>
      <c r="B393" t="str">
        <f t="shared" si="124"/>
        <v>E3590 TSM Roads, Colstrip 1-2 Com-4</v>
      </c>
      <c r="C393" t="s">
        <v>9</v>
      </c>
      <c r="E393" s="11">
        <v>43951</v>
      </c>
      <c r="F393" s="23">
        <v>113968.39</v>
      </c>
      <c r="G393" s="12">
        <v>1.4E-2</v>
      </c>
      <c r="H393" s="24">
        <v>132.96</v>
      </c>
      <c r="I393" s="23">
        <f t="shared" si="125"/>
        <v>113968.39</v>
      </c>
      <c r="J393" s="12">
        <v>1.4E-2</v>
      </c>
      <c r="K393" s="13">
        <f t="shared" si="127"/>
        <v>132.96312166666667</v>
      </c>
      <c r="L393" s="24">
        <f t="shared" si="119"/>
        <v>0</v>
      </c>
      <c r="M393" t="s">
        <v>10</v>
      </c>
      <c r="O393" s="3" t="str">
        <f t="shared" si="126"/>
        <v>E359</v>
      </c>
      <c r="P393" s="4"/>
    </row>
    <row r="394" spans="1:16" outlineLevel="2" x14ac:dyDescent="0.25">
      <c r="A394" t="s">
        <v>501</v>
      </c>
      <c r="B394" t="str">
        <f t="shared" si="124"/>
        <v>E3590 TSM Roads, Colstrip 1-2 Com-5</v>
      </c>
      <c r="C394" t="s">
        <v>9</v>
      </c>
      <c r="E394" s="11">
        <v>43982</v>
      </c>
      <c r="F394" s="23">
        <v>113968.39</v>
      </c>
      <c r="G394" s="12">
        <v>1.4E-2</v>
      </c>
      <c r="H394" s="24">
        <v>132.96</v>
      </c>
      <c r="I394" s="23">
        <f t="shared" si="125"/>
        <v>113968.39</v>
      </c>
      <c r="J394" s="12">
        <v>1.4E-2</v>
      </c>
      <c r="K394" s="13">
        <f t="shared" si="127"/>
        <v>132.96312166666667</v>
      </c>
      <c r="L394" s="24">
        <f t="shared" si="119"/>
        <v>0</v>
      </c>
      <c r="M394" t="s">
        <v>10</v>
      </c>
      <c r="O394" s="3" t="str">
        <f t="shared" si="126"/>
        <v>E359</v>
      </c>
      <c r="P394" s="4"/>
    </row>
    <row r="395" spans="1:16" outlineLevel="2" x14ac:dyDescent="0.25">
      <c r="A395" t="s">
        <v>501</v>
      </c>
      <c r="B395" t="str">
        <f t="shared" si="124"/>
        <v>E3590 TSM Roads, Colstrip 1-2 Com-6</v>
      </c>
      <c r="C395" t="s">
        <v>9</v>
      </c>
      <c r="E395" s="11">
        <v>44012</v>
      </c>
      <c r="F395" s="23">
        <v>113968.39</v>
      </c>
      <c r="G395" s="12">
        <v>1.4E-2</v>
      </c>
      <c r="H395" s="24">
        <v>132.96</v>
      </c>
      <c r="I395" s="23">
        <f t="shared" si="125"/>
        <v>113968.39</v>
      </c>
      <c r="J395" s="12">
        <v>1.4E-2</v>
      </c>
      <c r="K395" s="13">
        <f t="shared" si="127"/>
        <v>132.96312166666667</v>
      </c>
      <c r="L395" s="24">
        <f t="shared" si="119"/>
        <v>0</v>
      </c>
      <c r="M395" t="s">
        <v>10</v>
      </c>
      <c r="O395" s="3" t="str">
        <f t="shared" si="126"/>
        <v>E359</v>
      </c>
      <c r="P395" s="4"/>
    </row>
    <row r="396" spans="1:16" ht="15.75" outlineLevel="1" thickBot="1" x14ac:dyDescent="0.3">
      <c r="A396" s="5" t="s">
        <v>502</v>
      </c>
      <c r="C396" s="14" t="s">
        <v>453</v>
      </c>
      <c r="E396" s="7" t="s">
        <v>5</v>
      </c>
      <c r="F396" s="8"/>
      <c r="G396" s="9"/>
      <c r="H396" s="25">
        <f>SUBTOTAL(9,H384:H395)</f>
        <v>1595.5200000000002</v>
      </c>
      <c r="I396" s="8"/>
      <c r="J396" s="9"/>
      <c r="K396" s="25">
        <f>SUBTOTAL(9,K384:K395)</f>
        <v>1595.55746</v>
      </c>
      <c r="L396" s="25">
        <f>SUBTOTAL(9,L384:L395)</f>
        <v>0</v>
      </c>
      <c r="O396" s="3" t="str">
        <f>LEFT(A396,4)</f>
        <v>E359</v>
      </c>
      <c r="P396" s="4">
        <f>-L396</f>
        <v>0</v>
      </c>
    </row>
    <row r="397" spans="1:16" ht="15.75" outlineLevel="2" thickTop="1" x14ac:dyDescent="0.25">
      <c r="A397" t="s">
        <v>503</v>
      </c>
      <c r="B397" t="str">
        <f t="shared" ref="B397:B408" si="128">CONCATENATE(A397,"-",MONTH(E397))</f>
        <v>E3590 TSM Roads, Colstrip 3-4 Com-7</v>
      </c>
      <c r="C397" t="s">
        <v>9</v>
      </c>
      <c r="E397" s="11">
        <v>43676</v>
      </c>
      <c r="F397" s="23">
        <v>331427.41000000003</v>
      </c>
      <c r="G397" s="12">
        <v>1.4E-2</v>
      </c>
      <c r="H397" s="13">
        <v>386.67</v>
      </c>
      <c r="I397" s="23">
        <f t="shared" ref="I397:I408" si="129">VLOOKUP(CONCATENATE(A397,"-6"),$B$8:$F$409,5,FALSE)</f>
        <v>331427.41000000003</v>
      </c>
      <c r="J397" s="12">
        <v>1.4E-2</v>
      </c>
      <c r="K397" s="13">
        <f>I397*J397/12</f>
        <v>386.6653116666667</v>
      </c>
      <c r="L397" s="24">
        <f t="shared" si="119"/>
        <v>0</v>
      </c>
      <c r="M397" t="s">
        <v>10</v>
      </c>
      <c r="O397" s="3" t="str">
        <f t="shared" ref="O397:O408" si="130">LEFT(A397,4)</f>
        <v>E359</v>
      </c>
      <c r="P397" s="4"/>
    </row>
    <row r="398" spans="1:16" outlineLevel="2" x14ac:dyDescent="0.25">
      <c r="A398" t="s">
        <v>503</v>
      </c>
      <c r="B398" t="str">
        <f t="shared" si="128"/>
        <v>E3590 TSM Roads, Colstrip 3-4 Com-8</v>
      </c>
      <c r="C398" t="s">
        <v>9</v>
      </c>
      <c r="E398" s="11">
        <v>43708</v>
      </c>
      <c r="F398" s="23">
        <v>331427.41000000003</v>
      </c>
      <c r="G398" s="12">
        <v>1.4E-2</v>
      </c>
      <c r="H398" s="24">
        <v>386.67</v>
      </c>
      <c r="I398" s="23">
        <f t="shared" si="129"/>
        <v>331427.41000000003</v>
      </c>
      <c r="J398" s="12">
        <v>1.4E-2</v>
      </c>
      <c r="K398" s="13">
        <f t="shared" ref="K398:K408" si="131">I398*J398/12</f>
        <v>386.6653116666667</v>
      </c>
      <c r="L398" s="24">
        <f t="shared" si="119"/>
        <v>0</v>
      </c>
      <c r="M398" t="s">
        <v>10</v>
      </c>
      <c r="O398" s="3" t="str">
        <f t="shared" si="130"/>
        <v>E359</v>
      </c>
      <c r="P398" s="4"/>
    </row>
    <row r="399" spans="1:16" outlineLevel="2" x14ac:dyDescent="0.25">
      <c r="A399" t="s">
        <v>503</v>
      </c>
      <c r="B399" t="str">
        <f t="shared" si="128"/>
        <v>E3590 TSM Roads, Colstrip 3-4 Com-9</v>
      </c>
      <c r="C399" t="s">
        <v>9</v>
      </c>
      <c r="E399" s="11">
        <v>43738</v>
      </c>
      <c r="F399" s="23">
        <v>331427.41000000003</v>
      </c>
      <c r="G399" s="12">
        <v>1.4E-2</v>
      </c>
      <c r="H399" s="24">
        <v>386.67</v>
      </c>
      <c r="I399" s="23">
        <f t="shared" si="129"/>
        <v>331427.41000000003</v>
      </c>
      <c r="J399" s="12">
        <v>1.4E-2</v>
      </c>
      <c r="K399" s="13">
        <f t="shared" si="131"/>
        <v>386.6653116666667</v>
      </c>
      <c r="L399" s="24">
        <f t="shared" si="119"/>
        <v>0</v>
      </c>
      <c r="M399" t="s">
        <v>10</v>
      </c>
      <c r="O399" s="3" t="str">
        <f t="shared" si="130"/>
        <v>E359</v>
      </c>
      <c r="P399" s="4"/>
    </row>
    <row r="400" spans="1:16" outlineLevel="2" x14ac:dyDescent="0.25">
      <c r="A400" t="s">
        <v>503</v>
      </c>
      <c r="B400" t="str">
        <f t="shared" si="128"/>
        <v>E3590 TSM Roads, Colstrip 3-4 Com-10</v>
      </c>
      <c r="C400" t="s">
        <v>9</v>
      </c>
      <c r="E400" s="11">
        <v>43769</v>
      </c>
      <c r="F400" s="23">
        <v>331427.41000000003</v>
      </c>
      <c r="G400" s="12">
        <v>1.4E-2</v>
      </c>
      <c r="H400" s="24">
        <v>386.67</v>
      </c>
      <c r="I400" s="23">
        <f t="shared" si="129"/>
        <v>331427.41000000003</v>
      </c>
      <c r="J400" s="12">
        <v>1.4E-2</v>
      </c>
      <c r="K400" s="13">
        <f t="shared" si="131"/>
        <v>386.6653116666667</v>
      </c>
      <c r="L400" s="24">
        <f t="shared" si="119"/>
        <v>0</v>
      </c>
      <c r="M400" t="s">
        <v>10</v>
      </c>
      <c r="O400" s="3" t="str">
        <f t="shared" si="130"/>
        <v>E359</v>
      </c>
      <c r="P400" s="4"/>
    </row>
    <row r="401" spans="1:16" outlineLevel="2" x14ac:dyDescent="0.25">
      <c r="A401" t="s">
        <v>503</v>
      </c>
      <c r="B401" t="str">
        <f t="shared" si="128"/>
        <v>E3590 TSM Roads, Colstrip 3-4 Com-11</v>
      </c>
      <c r="C401" t="s">
        <v>9</v>
      </c>
      <c r="E401" s="11">
        <v>43799</v>
      </c>
      <c r="F401" s="23">
        <v>331427.41000000003</v>
      </c>
      <c r="G401" s="12">
        <v>1.4E-2</v>
      </c>
      <c r="H401" s="24">
        <v>386.67</v>
      </c>
      <c r="I401" s="23">
        <f t="shared" si="129"/>
        <v>331427.41000000003</v>
      </c>
      <c r="J401" s="12">
        <v>1.4E-2</v>
      </c>
      <c r="K401" s="13">
        <f t="shared" si="131"/>
        <v>386.6653116666667</v>
      </c>
      <c r="L401" s="24">
        <f t="shared" si="119"/>
        <v>0</v>
      </c>
      <c r="M401" t="s">
        <v>10</v>
      </c>
      <c r="O401" s="3" t="str">
        <f t="shared" si="130"/>
        <v>E359</v>
      </c>
      <c r="P401" s="4"/>
    </row>
    <row r="402" spans="1:16" outlineLevel="2" x14ac:dyDescent="0.25">
      <c r="A402" t="s">
        <v>503</v>
      </c>
      <c r="B402" t="str">
        <f t="shared" si="128"/>
        <v>E3590 TSM Roads, Colstrip 3-4 Com-12</v>
      </c>
      <c r="C402" t="s">
        <v>9</v>
      </c>
      <c r="E402" s="11">
        <v>43830</v>
      </c>
      <c r="F402" s="23">
        <v>331427.41000000003</v>
      </c>
      <c r="G402" s="12">
        <v>1.4E-2</v>
      </c>
      <c r="H402" s="24">
        <v>386.67</v>
      </c>
      <c r="I402" s="23">
        <f t="shared" si="129"/>
        <v>331427.41000000003</v>
      </c>
      <c r="J402" s="12">
        <v>1.4E-2</v>
      </c>
      <c r="K402" s="13">
        <f t="shared" si="131"/>
        <v>386.6653116666667</v>
      </c>
      <c r="L402" s="24">
        <f t="shared" si="119"/>
        <v>0</v>
      </c>
      <c r="M402" t="s">
        <v>10</v>
      </c>
      <c r="O402" s="3" t="str">
        <f t="shared" si="130"/>
        <v>E359</v>
      </c>
      <c r="P402" s="4"/>
    </row>
    <row r="403" spans="1:16" outlineLevel="2" x14ac:dyDescent="0.25">
      <c r="A403" t="s">
        <v>503</v>
      </c>
      <c r="B403" t="str">
        <f t="shared" si="128"/>
        <v>E3590 TSM Roads, Colstrip 3-4 Com-1</v>
      </c>
      <c r="C403" t="s">
        <v>9</v>
      </c>
      <c r="E403" s="11">
        <v>43861</v>
      </c>
      <c r="F403" s="23">
        <v>331427.41000000003</v>
      </c>
      <c r="G403" s="12">
        <v>1.4E-2</v>
      </c>
      <c r="H403" s="24">
        <v>386.67</v>
      </c>
      <c r="I403" s="23">
        <f t="shared" si="129"/>
        <v>331427.41000000003</v>
      </c>
      <c r="J403" s="12">
        <v>1.4E-2</v>
      </c>
      <c r="K403" s="13">
        <f t="shared" si="131"/>
        <v>386.6653116666667</v>
      </c>
      <c r="L403" s="24">
        <f t="shared" si="119"/>
        <v>0</v>
      </c>
      <c r="M403" t="s">
        <v>10</v>
      </c>
      <c r="O403" s="3" t="str">
        <f t="shared" si="130"/>
        <v>E359</v>
      </c>
      <c r="P403" s="4"/>
    </row>
    <row r="404" spans="1:16" outlineLevel="2" x14ac:dyDescent="0.25">
      <c r="A404" t="s">
        <v>503</v>
      </c>
      <c r="B404" t="str">
        <f t="shared" si="128"/>
        <v>E3590 TSM Roads, Colstrip 3-4 Com-2</v>
      </c>
      <c r="C404" t="s">
        <v>9</v>
      </c>
      <c r="E404" s="11">
        <v>43889</v>
      </c>
      <c r="F404" s="23">
        <v>331427.41000000003</v>
      </c>
      <c r="G404" s="12">
        <v>1.4E-2</v>
      </c>
      <c r="H404" s="24">
        <v>386.67</v>
      </c>
      <c r="I404" s="23">
        <f t="shared" si="129"/>
        <v>331427.41000000003</v>
      </c>
      <c r="J404" s="12">
        <v>1.4E-2</v>
      </c>
      <c r="K404" s="13">
        <f t="shared" si="131"/>
        <v>386.6653116666667</v>
      </c>
      <c r="L404" s="24">
        <f t="shared" si="119"/>
        <v>0</v>
      </c>
      <c r="M404" t="s">
        <v>10</v>
      </c>
      <c r="O404" s="3" t="str">
        <f t="shared" si="130"/>
        <v>E359</v>
      </c>
      <c r="P404" s="4"/>
    </row>
    <row r="405" spans="1:16" outlineLevel="2" x14ac:dyDescent="0.25">
      <c r="A405" t="s">
        <v>503</v>
      </c>
      <c r="B405" t="str">
        <f t="shared" si="128"/>
        <v>E3590 TSM Roads, Colstrip 3-4 Com-3</v>
      </c>
      <c r="C405" t="s">
        <v>9</v>
      </c>
      <c r="E405" s="11">
        <v>43921</v>
      </c>
      <c r="F405" s="23">
        <v>331427.41000000003</v>
      </c>
      <c r="G405" s="12">
        <v>1.4E-2</v>
      </c>
      <c r="H405" s="24">
        <v>386.67</v>
      </c>
      <c r="I405" s="23">
        <f t="shared" si="129"/>
        <v>331427.41000000003</v>
      </c>
      <c r="J405" s="12">
        <v>1.4E-2</v>
      </c>
      <c r="K405" s="13">
        <f t="shared" si="131"/>
        <v>386.6653116666667</v>
      </c>
      <c r="L405" s="24">
        <f t="shared" si="119"/>
        <v>0</v>
      </c>
      <c r="M405" t="s">
        <v>10</v>
      </c>
      <c r="O405" s="3" t="str">
        <f t="shared" si="130"/>
        <v>E359</v>
      </c>
      <c r="P405" s="4"/>
    </row>
    <row r="406" spans="1:16" outlineLevel="2" x14ac:dyDescent="0.25">
      <c r="A406" t="s">
        <v>503</v>
      </c>
      <c r="B406" t="str">
        <f t="shared" si="128"/>
        <v>E3590 TSM Roads, Colstrip 3-4 Com-4</v>
      </c>
      <c r="C406" t="s">
        <v>9</v>
      </c>
      <c r="E406" s="11">
        <v>43951</v>
      </c>
      <c r="F406" s="23">
        <v>331427.41000000003</v>
      </c>
      <c r="G406" s="12">
        <v>1.4E-2</v>
      </c>
      <c r="H406" s="24">
        <v>386.67</v>
      </c>
      <c r="I406" s="23">
        <f t="shared" si="129"/>
        <v>331427.41000000003</v>
      </c>
      <c r="J406" s="12">
        <v>1.4E-2</v>
      </c>
      <c r="K406" s="13">
        <f t="shared" si="131"/>
        <v>386.6653116666667</v>
      </c>
      <c r="L406" s="24">
        <f t="shared" si="119"/>
        <v>0</v>
      </c>
      <c r="M406" t="s">
        <v>10</v>
      </c>
      <c r="O406" s="3" t="str">
        <f t="shared" si="130"/>
        <v>E359</v>
      </c>
      <c r="P406" s="4"/>
    </row>
    <row r="407" spans="1:16" outlineLevel="2" x14ac:dyDescent="0.25">
      <c r="A407" t="s">
        <v>503</v>
      </c>
      <c r="B407" t="str">
        <f t="shared" si="128"/>
        <v>E3590 TSM Roads, Colstrip 3-4 Com-5</v>
      </c>
      <c r="C407" t="s">
        <v>9</v>
      </c>
      <c r="E407" s="11">
        <v>43982</v>
      </c>
      <c r="F407" s="23">
        <v>331427.41000000003</v>
      </c>
      <c r="G407" s="12">
        <v>1.4E-2</v>
      </c>
      <c r="H407" s="24">
        <v>386.67</v>
      </c>
      <c r="I407" s="23">
        <f t="shared" si="129"/>
        <v>331427.41000000003</v>
      </c>
      <c r="J407" s="12">
        <v>1.4E-2</v>
      </c>
      <c r="K407" s="13">
        <f t="shared" si="131"/>
        <v>386.6653116666667</v>
      </c>
      <c r="L407" s="24">
        <f t="shared" si="119"/>
        <v>0</v>
      </c>
      <c r="M407" t="s">
        <v>10</v>
      </c>
      <c r="O407" s="3" t="str">
        <f t="shared" si="130"/>
        <v>E359</v>
      </c>
      <c r="P407" s="4"/>
    </row>
    <row r="408" spans="1:16" outlineLevel="2" x14ac:dyDescent="0.25">
      <c r="A408" t="s">
        <v>503</v>
      </c>
      <c r="B408" t="str">
        <f t="shared" si="128"/>
        <v>E3590 TSM Roads, Colstrip 3-4 Com-6</v>
      </c>
      <c r="C408" t="s">
        <v>9</v>
      </c>
      <c r="E408" s="11">
        <v>44012</v>
      </c>
      <c r="F408" s="23">
        <v>331427.41000000003</v>
      </c>
      <c r="G408" s="12">
        <v>1.4E-2</v>
      </c>
      <c r="H408" s="24">
        <v>386.67</v>
      </c>
      <c r="I408" s="23">
        <f t="shared" si="129"/>
        <v>331427.41000000003</v>
      </c>
      <c r="J408" s="12">
        <v>1.4E-2</v>
      </c>
      <c r="K408" s="13">
        <f t="shared" si="131"/>
        <v>386.6653116666667</v>
      </c>
      <c r="L408" s="24">
        <f t="shared" si="119"/>
        <v>0</v>
      </c>
      <c r="M408" t="s">
        <v>10</v>
      </c>
      <c r="O408" s="3" t="str">
        <f t="shared" si="130"/>
        <v>E359</v>
      </c>
      <c r="P408" s="4"/>
    </row>
    <row r="409" spans="1:16" ht="15.75" outlineLevel="1" thickBot="1" x14ac:dyDescent="0.3">
      <c r="A409" s="5" t="s">
        <v>504</v>
      </c>
      <c r="C409" s="14" t="s">
        <v>453</v>
      </c>
      <c r="E409" s="7" t="s">
        <v>5</v>
      </c>
      <c r="F409" s="8"/>
      <c r="G409" s="9"/>
      <c r="H409" s="25">
        <f>SUBTOTAL(9,H397:H408)</f>
        <v>4640.04</v>
      </c>
      <c r="I409" s="8"/>
      <c r="J409" s="9"/>
      <c r="K409" s="25">
        <f>SUBTOTAL(9,K397:K408)</f>
        <v>4639.9837400000006</v>
      </c>
      <c r="L409" s="25">
        <f>SUBTOTAL(9,L397:L408)</f>
        <v>0</v>
      </c>
      <c r="O409" s="3" t="str">
        <f>LEFT(A409,4)</f>
        <v>E359</v>
      </c>
      <c r="P409" s="4">
        <f>-L409</f>
        <v>0</v>
      </c>
    </row>
    <row r="410" spans="1:16" ht="16.5" thickTop="1" thickBot="1" x14ac:dyDescent="0.3">
      <c r="A410" s="102" t="s">
        <v>526</v>
      </c>
      <c r="B410" s="97"/>
      <c r="C410" s="97"/>
      <c r="D410" s="97"/>
      <c r="E410" s="103"/>
      <c r="F410" s="98"/>
      <c r="G410" s="99"/>
      <c r="H410" s="100">
        <f>SUBTOTAL(9,H7:H409)</f>
        <v>3510506.9600000023</v>
      </c>
      <c r="I410" s="98"/>
      <c r="J410" s="99"/>
      <c r="K410" s="100">
        <f>SUBTOTAL(9,K7:K408)</f>
        <v>3433556.0410089949</v>
      </c>
      <c r="L410" s="100">
        <f>SUBTOTAL(9,L7:L408)</f>
        <v>-76951.039999999746</v>
      </c>
      <c r="M410" s="97"/>
      <c r="N410" s="97"/>
      <c r="O410" s="99"/>
      <c r="P410" s="4">
        <f>-L410</f>
        <v>76951.039999999746</v>
      </c>
    </row>
    <row r="411" spans="1:16" x14ac:dyDescent="0.25">
      <c r="A411" s="74"/>
      <c r="B411" s="67"/>
      <c r="C411" s="67"/>
      <c r="D411" s="68" t="s">
        <v>527</v>
      </c>
      <c r="E411" s="81">
        <f>SUMIF($C$7:$C$409,"403E",$H$7:$H$409)</f>
        <v>3510506.9600000023</v>
      </c>
      <c r="F411" s="70"/>
      <c r="G411" s="71"/>
      <c r="H411" s="68"/>
      <c r="I411" s="81">
        <f>SUMIF($C$7:$C$409,"403E",$K$7:$K$409)</f>
        <v>3433556.0410089949</v>
      </c>
      <c r="J411" s="72"/>
      <c r="K411" s="72"/>
      <c r="L411" s="81">
        <f>I411-E411</f>
        <v>-76950.918991007376</v>
      </c>
      <c r="M411" s="81"/>
      <c r="N411" s="67"/>
      <c r="O411" s="3"/>
      <c r="P411" s="65"/>
    </row>
    <row r="412" spans="1:16" x14ac:dyDescent="0.25">
      <c r="A412" s="74"/>
      <c r="B412" s="67"/>
      <c r="C412" s="67"/>
      <c r="D412" s="68" t="s">
        <v>528</v>
      </c>
      <c r="E412" s="69">
        <f>SUMIF($C$7:$C$409,"404E",$H$7:$H$409)</f>
        <v>0</v>
      </c>
      <c r="F412" s="70"/>
      <c r="G412" s="71"/>
      <c r="H412" s="68"/>
      <c r="I412" s="69">
        <f>SUMIF($C$7:$C$409,"404E",$K$7:$K$409)</f>
        <v>0</v>
      </c>
      <c r="J412" s="72"/>
      <c r="K412" s="72"/>
      <c r="L412" s="69">
        <f t="shared" ref="L412:L414" si="132">I412-E412</f>
        <v>0</v>
      </c>
      <c r="M412" s="69"/>
      <c r="N412" s="67"/>
      <c r="O412" s="3"/>
    </row>
    <row r="413" spans="1:16" x14ac:dyDescent="0.25">
      <c r="A413" s="73"/>
      <c r="B413" s="67"/>
      <c r="C413" s="67"/>
      <c r="D413" s="68" t="s">
        <v>529</v>
      </c>
      <c r="E413" s="69">
        <f>SUMIF($C$7:$C$408,"403.1E",$H$7:$H$408)</f>
        <v>0</v>
      </c>
      <c r="F413" s="70"/>
      <c r="G413" s="71"/>
      <c r="H413" s="68"/>
      <c r="I413" s="69">
        <f>SUMIF($C$7:$C$409,"403.1E",$K$7:$K$409)</f>
        <v>0</v>
      </c>
      <c r="J413" s="72"/>
      <c r="K413" s="72"/>
      <c r="L413" s="69">
        <f t="shared" si="132"/>
        <v>0</v>
      </c>
      <c r="M413" s="69"/>
      <c r="N413" s="67"/>
      <c r="O413" s="3"/>
    </row>
    <row r="414" spans="1:16" ht="15.75" thickBot="1" x14ac:dyDescent="0.3">
      <c r="A414" s="73"/>
      <c r="B414" s="67"/>
      <c r="C414" s="67"/>
      <c r="D414" s="68" t="s">
        <v>530</v>
      </c>
      <c r="E414" s="75">
        <f>E411+E412+E413</f>
        <v>3510506.9600000023</v>
      </c>
      <c r="F414" s="70"/>
      <c r="G414" s="76"/>
      <c r="H414" s="68"/>
      <c r="I414" s="75">
        <f>I411+I412+I413</f>
        <v>3433556.0410089949</v>
      </c>
      <c r="J414" s="72"/>
      <c r="K414" s="72"/>
      <c r="L414" s="75">
        <f t="shared" si="132"/>
        <v>-76950.918991007376</v>
      </c>
      <c r="M414" s="69"/>
      <c r="N414" s="67"/>
      <c r="O414" s="3"/>
    </row>
    <row r="415" spans="1:16" ht="15.75" thickTop="1" x14ac:dyDescent="0.25">
      <c r="A415" s="77"/>
      <c r="B415" s="67"/>
      <c r="C415" s="67"/>
      <c r="D415" s="67"/>
      <c r="E415" s="78">
        <f>E417-E414</f>
        <v>0</v>
      </c>
      <c r="F415" s="13"/>
      <c r="G415" s="72"/>
      <c r="H415" s="72"/>
      <c r="I415" s="78">
        <f>I417-I414</f>
        <v>5.5879354476928711E-9</v>
      </c>
      <c r="J415" s="72">
        <f>I414-K410</f>
        <v>0</v>
      </c>
      <c r="K415" s="72"/>
      <c r="L415" s="12"/>
      <c r="M415" s="69"/>
      <c r="N415" s="67"/>
      <c r="O415" s="3"/>
    </row>
    <row r="416" spans="1:16" ht="15.75" thickBot="1" x14ac:dyDescent="0.3">
      <c r="A416" s="22"/>
      <c r="B416" s="104"/>
      <c r="C416" s="104"/>
      <c r="D416" s="104"/>
      <c r="E416" s="105"/>
      <c r="F416" s="106"/>
      <c r="G416" s="107"/>
      <c r="H416" s="107"/>
      <c r="I416" s="106"/>
      <c r="J416" s="107"/>
      <c r="K416" s="107"/>
      <c r="L416" s="22"/>
      <c r="M416" s="104"/>
      <c r="N416" s="105"/>
      <c r="O416" s="99"/>
      <c r="P416" s="97"/>
    </row>
    <row r="417" spans="1:16" x14ac:dyDescent="0.25">
      <c r="A417" s="66"/>
      <c r="B417" s="67"/>
      <c r="C417" s="67"/>
      <c r="D417" s="68" t="s">
        <v>526</v>
      </c>
      <c r="E417" s="81">
        <f>SUMIF($E$7:$E$409,"Total",$H$7:$H$409)</f>
        <v>3510506.9600000004</v>
      </c>
      <c r="F417" s="71"/>
      <c r="G417" s="72"/>
      <c r="H417" s="68" t="s">
        <v>526</v>
      </c>
      <c r="I417" s="81">
        <f>SUMIF($E$7:$E$409,"Total",$K$7:$K$409)</f>
        <v>3433556.0410090005</v>
      </c>
      <c r="J417" s="81">
        <f>I417-E417</f>
        <v>-76950.918990999926</v>
      </c>
      <c r="K417" s="72"/>
      <c r="L417" s="68"/>
      <c r="M417" s="81"/>
      <c r="N417" s="81"/>
      <c r="O417" s="3"/>
    </row>
    <row r="418" spans="1:16" x14ac:dyDescent="0.25">
      <c r="A418" s="66"/>
      <c r="B418" s="67"/>
      <c r="C418" s="67"/>
      <c r="D418" s="68" t="s">
        <v>10</v>
      </c>
      <c r="E418" s="69">
        <f>SUMIF($M$7:$M$409,D418,$H$7:$H$409)</f>
        <v>3510506.9600000023</v>
      </c>
      <c r="F418" s="71"/>
      <c r="G418" s="72"/>
      <c r="H418" s="68" t="s">
        <v>10</v>
      </c>
      <c r="I418" s="82">
        <f>SUMIF($M$7:$M$409,H418,$K$7:$K$409)</f>
        <v>3433556.0410089949</v>
      </c>
      <c r="J418" s="82">
        <f>I418-E418</f>
        <v>-76950.918991007376</v>
      </c>
      <c r="K418" s="72"/>
      <c r="L418" s="68"/>
      <c r="M418" s="69"/>
      <c r="N418" s="47"/>
      <c r="O418" s="3"/>
    </row>
    <row r="419" spans="1:16" x14ac:dyDescent="0.25">
      <c r="A419" s="66"/>
      <c r="B419" s="67"/>
      <c r="C419" s="67"/>
      <c r="D419" s="68" t="s">
        <v>2</v>
      </c>
      <c r="E419" s="69">
        <f>SUMIF($M$7:$M$409,D419,$H$7:$H$409)</f>
        <v>0</v>
      </c>
      <c r="F419" s="71"/>
      <c r="G419" s="72"/>
      <c r="H419" s="68" t="s">
        <v>2</v>
      </c>
      <c r="I419" s="82">
        <f>SUMIF($M$7:$M$409,H419,$K$7:$K$409)</f>
        <v>0</v>
      </c>
      <c r="J419" s="82">
        <f>I419-E419</f>
        <v>0</v>
      </c>
      <c r="K419" s="72"/>
      <c r="L419" s="68"/>
      <c r="M419" s="69"/>
      <c r="N419" s="69"/>
      <c r="O419" s="3"/>
    </row>
    <row r="420" spans="1:16" x14ac:dyDescent="0.25">
      <c r="A420" s="66"/>
      <c r="B420" s="67"/>
      <c r="C420" s="67"/>
      <c r="D420" s="68" t="s">
        <v>27</v>
      </c>
      <c r="E420" s="69">
        <f>SUMIF($M$7:$M$409,D420,$H$7:$H$409)</f>
        <v>0</v>
      </c>
      <c r="F420" s="71"/>
      <c r="G420" s="72"/>
      <c r="H420" s="68" t="s">
        <v>27</v>
      </c>
      <c r="I420" s="82">
        <f>SUMIF($M$7:$M$409,H420,$K$7:$K$409)</f>
        <v>0</v>
      </c>
      <c r="J420" s="82">
        <f>I420-E420</f>
        <v>0</v>
      </c>
      <c r="K420" s="72"/>
      <c r="L420" s="68"/>
      <c r="M420" s="69"/>
      <c r="N420" s="69"/>
      <c r="O420" s="3"/>
    </row>
    <row r="421" spans="1:16" x14ac:dyDescent="0.25">
      <c r="A421" s="66"/>
      <c r="B421" s="67"/>
      <c r="C421" s="67"/>
      <c r="D421" s="68" t="s">
        <v>505</v>
      </c>
      <c r="E421" s="69">
        <f>SUMIF($M$7:$M$409,D421,$H$7:$H$409)</f>
        <v>0</v>
      </c>
      <c r="F421" s="71"/>
      <c r="G421" s="72"/>
      <c r="H421" s="68" t="s">
        <v>505</v>
      </c>
      <c r="I421" s="82">
        <f>SUMIF($M$7:$M$409,H421,$K$7:$K$409)</f>
        <v>0</v>
      </c>
      <c r="J421" s="72"/>
      <c r="K421" s="72"/>
      <c r="L421" s="68"/>
      <c r="M421" s="69"/>
      <c r="N421" s="69"/>
      <c r="O421" s="3"/>
    </row>
    <row r="422" spans="1:16" x14ac:dyDescent="0.25">
      <c r="A422" s="79"/>
      <c r="B422" s="47"/>
      <c r="C422" s="47"/>
      <c r="D422" s="47"/>
      <c r="E422" s="82">
        <f>SUM(E418:E421)-E417</f>
        <v>0</v>
      </c>
      <c r="F422" s="47"/>
      <c r="G422" s="83"/>
      <c r="H422" s="83"/>
      <c r="I422" s="82">
        <f>SUM(I418:I421)-I417</f>
        <v>-5.5879354476928711E-9</v>
      </c>
      <c r="J422" s="83"/>
      <c r="K422" s="83"/>
      <c r="L422" s="47"/>
      <c r="M422" s="69"/>
      <c r="N422" s="82"/>
      <c r="O422" s="3"/>
    </row>
    <row r="423" spans="1:16" ht="15.75" thickBot="1" x14ac:dyDescent="0.3">
      <c r="A423" s="108"/>
      <c r="B423" s="97"/>
      <c r="C423" s="97"/>
      <c r="D423" s="97"/>
      <c r="E423" s="105"/>
      <c r="F423" s="97"/>
      <c r="G423" s="109"/>
      <c r="H423" s="109"/>
      <c r="I423" s="97"/>
      <c r="J423" s="109"/>
      <c r="K423" s="109"/>
      <c r="L423" s="97"/>
      <c r="M423" s="97"/>
      <c r="N423" s="97"/>
      <c r="O423" s="99"/>
      <c r="P423" s="97"/>
    </row>
    <row r="424" spans="1:16" x14ac:dyDescent="0.25">
      <c r="E424" s="84"/>
      <c r="G424" s="85"/>
      <c r="H424" s="85"/>
      <c r="J424" s="85"/>
      <c r="K424" s="85"/>
      <c r="O424" s="110" t="s">
        <v>586</v>
      </c>
      <c r="P424" s="60">
        <f t="shared" ref="P424:P436" si="133">SUMIF($O$7:$O$409,O424,$P$7:$P$409)</f>
        <v>0</v>
      </c>
    </row>
    <row r="425" spans="1:16" x14ac:dyDescent="0.25">
      <c r="A425" s="47"/>
      <c r="B425" s="47"/>
      <c r="C425" s="47"/>
      <c r="D425" s="47"/>
      <c r="E425" s="69"/>
      <c r="F425" s="47"/>
      <c r="G425" s="83"/>
      <c r="H425" s="83"/>
      <c r="I425" s="47"/>
      <c r="J425" s="83"/>
      <c r="K425" s="83"/>
      <c r="L425" s="47"/>
      <c r="M425" s="47"/>
      <c r="N425" s="47"/>
      <c r="O425" s="111" t="s">
        <v>570</v>
      </c>
      <c r="P425" s="62">
        <f t="shared" si="133"/>
        <v>0</v>
      </c>
    </row>
    <row r="426" spans="1:16" x14ac:dyDescent="0.25">
      <c r="A426" s="79">
        <v>403</v>
      </c>
      <c r="B426" s="47" t="s">
        <v>562</v>
      </c>
      <c r="C426" s="47"/>
      <c r="D426" s="47"/>
      <c r="E426" s="69">
        <f>SUMIF($C$7:$C$409,"ETSM",$H$7:$H$409)-E431</f>
        <v>3510506.9600000004</v>
      </c>
      <c r="F426" s="81"/>
      <c r="G426" s="87"/>
      <c r="H426" s="87"/>
      <c r="I426" s="86">
        <f>SUMIF($C$7:$C$409,"ETSM",$K$7:$K$409)-I431</f>
        <v>3433556.0410090005</v>
      </c>
      <c r="J426" s="86">
        <f>I426-E426</f>
        <v>-76950.918990999926</v>
      </c>
      <c r="K426" s="87"/>
      <c r="L426" s="81"/>
      <c r="M426" s="86"/>
      <c r="N426" s="86"/>
      <c r="O426" s="111" t="s">
        <v>571</v>
      </c>
      <c r="P426" s="62">
        <f t="shared" si="133"/>
        <v>440.01000000000022</v>
      </c>
    </row>
    <row r="427" spans="1:16" x14ac:dyDescent="0.25">
      <c r="A427" s="79"/>
      <c r="B427" s="47"/>
      <c r="C427" s="47"/>
      <c r="D427" s="47"/>
      <c r="E427" s="69"/>
      <c r="F427" s="69"/>
      <c r="G427" s="82"/>
      <c r="H427" s="82"/>
      <c r="I427" s="69"/>
      <c r="J427" s="69">
        <f>I427-E427</f>
        <v>0</v>
      </c>
      <c r="K427" s="82"/>
      <c r="L427" s="69"/>
      <c r="M427" s="69"/>
      <c r="N427" s="69"/>
      <c r="O427" s="111" t="s">
        <v>572</v>
      </c>
      <c r="P427" s="62">
        <f t="shared" si="133"/>
        <v>0</v>
      </c>
    </row>
    <row r="428" spans="1:16" x14ac:dyDescent="0.25">
      <c r="A428" s="79"/>
      <c r="B428" s="47"/>
      <c r="C428" s="47"/>
      <c r="D428" s="47"/>
      <c r="E428" s="69"/>
      <c r="F428" s="69"/>
      <c r="G428" s="82"/>
      <c r="H428" s="82"/>
      <c r="I428" s="69"/>
      <c r="J428" s="69">
        <f>I428-E428</f>
        <v>0</v>
      </c>
      <c r="K428" s="82"/>
      <c r="L428" s="69"/>
      <c r="M428" s="69"/>
      <c r="N428" s="69"/>
      <c r="O428" s="111" t="s">
        <v>573</v>
      </c>
      <c r="P428" s="62">
        <f t="shared" si="133"/>
        <v>-7996.93</v>
      </c>
    </row>
    <row r="429" spans="1:16" ht="15.75" thickBot="1" x14ac:dyDescent="0.3">
      <c r="A429" s="79"/>
      <c r="B429" s="64" t="s">
        <v>590</v>
      </c>
      <c r="C429" s="47"/>
      <c r="D429" s="47"/>
      <c r="E429" s="75">
        <f>SUBTOTAL(9,E426:E428)</f>
        <v>3510506.9600000004</v>
      </c>
      <c r="F429" s="81"/>
      <c r="G429" s="87"/>
      <c r="H429" s="87"/>
      <c r="I429" s="75">
        <f>SUBTOTAL(9,I426:I428)</f>
        <v>3433556.0410090005</v>
      </c>
      <c r="J429" s="75">
        <f>SUBTOTAL(9,J426:J428)</f>
        <v>-76950.918990999926</v>
      </c>
      <c r="K429" s="87"/>
      <c r="L429" s="81"/>
      <c r="M429" s="69"/>
      <c r="N429" s="69"/>
      <c r="O429" s="111" t="s">
        <v>574</v>
      </c>
      <c r="P429" s="62">
        <f t="shared" si="133"/>
        <v>20518.299999999927</v>
      </c>
    </row>
    <row r="430" spans="1:16" ht="15.75" thickTop="1" x14ac:dyDescent="0.25">
      <c r="A430" s="79"/>
      <c r="B430" s="47"/>
      <c r="C430" s="47"/>
      <c r="D430" s="47"/>
      <c r="E430" s="69"/>
      <c r="F430" s="69"/>
      <c r="G430" s="82"/>
      <c r="H430" s="82"/>
      <c r="I430" s="69"/>
      <c r="J430" s="82"/>
      <c r="K430" s="82"/>
      <c r="L430" s="69"/>
      <c r="M430" s="69"/>
      <c r="N430" s="69"/>
      <c r="O430" s="111" t="s">
        <v>587</v>
      </c>
      <c r="P430" s="62">
        <f t="shared" si="133"/>
        <v>0</v>
      </c>
    </row>
    <row r="431" spans="1:16" x14ac:dyDescent="0.25">
      <c r="A431" s="88" t="s">
        <v>535</v>
      </c>
      <c r="B431" s="47" t="s">
        <v>562</v>
      </c>
      <c r="C431" s="47"/>
      <c r="D431" s="47"/>
      <c r="E431" s="89">
        <v>0</v>
      </c>
      <c r="F431" s="69"/>
      <c r="G431" s="82"/>
      <c r="H431" s="82"/>
      <c r="I431" s="89"/>
      <c r="J431" s="89">
        <f>I431-E431</f>
        <v>0</v>
      </c>
      <c r="K431" s="82"/>
      <c r="L431" s="69"/>
      <c r="M431" s="69"/>
      <c r="N431" s="69"/>
      <c r="O431" s="111" t="s">
        <v>575</v>
      </c>
      <c r="P431" s="62">
        <f t="shared" si="133"/>
        <v>6493.4199999999983</v>
      </c>
    </row>
    <row r="432" spans="1:16" x14ac:dyDescent="0.25">
      <c r="A432" s="79"/>
      <c r="B432" s="47"/>
      <c r="C432" s="47"/>
      <c r="D432" s="47"/>
      <c r="E432" s="80">
        <v>0</v>
      </c>
      <c r="F432" s="69"/>
      <c r="G432" s="82"/>
      <c r="H432" s="82"/>
      <c r="I432" s="80"/>
      <c r="J432" s="80">
        <f>I432-E432</f>
        <v>0</v>
      </c>
      <c r="K432" s="82"/>
      <c r="L432" s="69"/>
      <c r="M432" s="69"/>
      <c r="N432" s="69"/>
      <c r="O432" s="111" t="s">
        <v>588</v>
      </c>
      <c r="P432" s="62">
        <f t="shared" si="133"/>
        <v>0</v>
      </c>
    </row>
    <row r="433" spans="1:16" x14ac:dyDescent="0.25">
      <c r="A433" s="79"/>
      <c r="B433" s="47"/>
      <c r="C433" s="47"/>
      <c r="D433" s="47"/>
      <c r="E433" s="80">
        <v>0</v>
      </c>
      <c r="F433" s="69"/>
      <c r="G433" s="82"/>
      <c r="H433" s="82"/>
      <c r="I433" s="80"/>
      <c r="J433" s="80">
        <f>I433-E433</f>
        <v>0</v>
      </c>
      <c r="K433" s="82"/>
      <c r="L433" s="69"/>
      <c r="M433" s="69"/>
      <c r="N433" s="69"/>
      <c r="O433" s="111" t="s">
        <v>576</v>
      </c>
      <c r="P433" s="62">
        <f t="shared" si="133"/>
        <v>-13352.29</v>
      </c>
    </row>
    <row r="434" spans="1:16" ht="15.75" thickBot="1" x14ac:dyDescent="0.3">
      <c r="A434" s="79"/>
      <c r="B434" s="64" t="s">
        <v>590</v>
      </c>
      <c r="C434" s="47"/>
      <c r="D434" s="47"/>
      <c r="E434" s="90">
        <f>SUBTOTAL(9,E431:E433)</f>
        <v>0</v>
      </c>
      <c r="F434" s="69"/>
      <c r="G434" s="82"/>
      <c r="H434" s="82"/>
      <c r="I434" s="90">
        <f>SUBTOTAL(9,I431:I433)</f>
        <v>0</v>
      </c>
      <c r="J434" s="90">
        <f>SUBTOTAL(9,J431:J433)</f>
        <v>0</v>
      </c>
      <c r="K434" s="82"/>
      <c r="L434" s="69"/>
      <c r="M434" s="69"/>
      <c r="N434" s="69"/>
      <c r="O434" s="111" t="s">
        <v>577</v>
      </c>
      <c r="P434" s="62">
        <f t="shared" si="133"/>
        <v>-71.970000000000027</v>
      </c>
    </row>
    <row r="435" spans="1:16" ht="15.75" thickTop="1" x14ac:dyDescent="0.25">
      <c r="A435" s="79"/>
      <c r="B435" s="64"/>
      <c r="C435" s="47"/>
      <c r="D435" s="47"/>
      <c r="E435" s="80"/>
      <c r="F435" s="69"/>
      <c r="G435" s="82"/>
      <c r="H435" s="82"/>
      <c r="I435" s="69"/>
      <c r="J435" s="82"/>
      <c r="K435" s="82"/>
      <c r="L435" s="69"/>
      <c r="M435" s="69"/>
      <c r="N435" s="69"/>
      <c r="O435" s="111" t="s">
        <v>578</v>
      </c>
      <c r="P435" s="62">
        <f t="shared" si="133"/>
        <v>70920.5</v>
      </c>
    </row>
    <row r="436" spans="1:16" x14ac:dyDescent="0.25">
      <c r="A436" s="88" t="s">
        <v>536</v>
      </c>
      <c r="B436" s="47" t="s">
        <v>562</v>
      </c>
      <c r="C436" s="47"/>
      <c r="D436" s="47"/>
      <c r="E436" s="89">
        <v>0</v>
      </c>
      <c r="F436" s="80"/>
      <c r="G436" s="237"/>
      <c r="H436" s="237"/>
      <c r="I436" s="89"/>
      <c r="J436" s="89">
        <f>I436-E436</f>
        <v>0</v>
      </c>
      <c r="K436" s="82"/>
      <c r="L436" s="69"/>
      <c r="M436" s="69"/>
      <c r="N436" s="69"/>
      <c r="O436" s="111" t="s">
        <v>589</v>
      </c>
      <c r="P436" s="62">
        <f t="shared" si="133"/>
        <v>0</v>
      </c>
    </row>
    <row r="437" spans="1:16" x14ac:dyDescent="0.25">
      <c r="A437" s="79"/>
      <c r="B437" s="47"/>
      <c r="C437" s="47"/>
      <c r="D437" s="47"/>
      <c r="E437" s="80">
        <v>0</v>
      </c>
      <c r="F437" s="80"/>
      <c r="G437" s="237"/>
      <c r="H437" s="237"/>
      <c r="I437" s="80"/>
      <c r="J437" s="80">
        <f>I437-E437</f>
        <v>0</v>
      </c>
      <c r="K437" s="82"/>
      <c r="L437" s="69"/>
      <c r="M437" s="69"/>
      <c r="N437" s="69"/>
      <c r="O437" s="111"/>
      <c r="P437" s="62"/>
    </row>
    <row r="438" spans="1:16" x14ac:dyDescent="0.25">
      <c r="A438" s="79"/>
      <c r="B438" s="47"/>
      <c r="C438" s="47"/>
      <c r="D438" s="47"/>
      <c r="E438" s="80"/>
      <c r="F438" s="80"/>
      <c r="G438" s="237"/>
      <c r="H438" s="237"/>
      <c r="I438" s="80"/>
      <c r="J438" s="80">
        <f>I438-E438</f>
        <v>0</v>
      </c>
      <c r="K438" s="82"/>
      <c r="L438" s="69"/>
      <c r="M438" s="69"/>
      <c r="N438" s="69"/>
      <c r="O438" s="111"/>
      <c r="P438" s="62"/>
    </row>
    <row r="439" spans="1:16" ht="15.75" thickBot="1" x14ac:dyDescent="0.3">
      <c r="A439" s="79"/>
      <c r="B439" s="64" t="s">
        <v>590</v>
      </c>
      <c r="C439" s="47"/>
      <c r="D439" s="47"/>
      <c r="E439" s="90">
        <f>SUM(E436:E438)</f>
        <v>0</v>
      </c>
      <c r="F439" s="69"/>
      <c r="G439" s="82"/>
      <c r="H439" s="82"/>
      <c r="I439" s="90">
        <f>SUM(I436:I438)</f>
        <v>0</v>
      </c>
      <c r="J439" s="90">
        <f>SUM(J436:J438)</f>
        <v>0</v>
      </c>
      <c r="K439" s="82"/>
      <c r="L439" s="69"/>
      <c r="M439" s="69"/>
      <c r="N439" s="69"/>
      <c r="O439" s="111"/>
      <c r="P439" s="62"/>
    </row>
    <row r="440" spans="1:16" ht="15.75" thickTop="1" x14ac:dyDescent="0.25">
      <c r="A440" s="79"/>
      <c r="B440" s="64"/>
      <c r="C440" s="47"/>
      <c r="D440" s="47"/>
      <c r="E440" s="69"/>
      <c r="F440" s="69"/>
      <c r="G440" s="82"/>
      <c r="H440" s="82"/>
      <c r="I440" s="69"/>
      <c r="J440" s="69"/>
      <c r="K440" s="82"/>
      <c r="L440" s="69"/>
      <c r="M440" s="69"/>
      <c r="N440" s="69"/>
      <c r="O440" s="111"/>
      <c r="P440" s="62"/>
    </row>
    <row r="441" spans="1:16" x14ac:dyDescent="0.25">
      <c r="A441" s="88" t="s">
        <v>5</v>
      </c>
      <c r="B441" s="47" t="s">
        <v>562</v>
      </c>
      <c r="C441" s="47"/>
      <c r="D441" s="47"/>
      <c r="E441" s="89">
        <f>E426+E431+E436</f>
        <v>3510506.9600000004</v>
      </c>
      <c r="F441" s="69"/>
      <c r="G441" s="82"/>
      <c r="H441" s="82"/>
      <c r="I441" s="89">
        <f>I426+I431+I436</f>
        <v>3433556.0410090005</v>
      </c>
      <c r="J441" s="89">
        <f>I441-E441</f>
        <v>-76950.918990999926</v>
      </c>
      <c r="K441" s="82"/>
      <c r="L441" s="69"/>
      <c r="M441" s="69"/>
      <c r="N441" s="69"/>
      <c r="O441" s="111"/>
      <c r="P441" s="62"/>
    </row>
    <row r="442" spans="1:16" x14ac:dyDescent="0.25">
      <c r="A442" s="79"/>
      <c r="B442" s="47"/>
      <c r="C442" s="47"/>
      <c r="D442" s="47"/>
      <c r="E442" s="80">
        <f>E427+E432+E437</f>
        <v>0</v>
      </c>
      <c r="F442" s="69"/>
      <c r="G442" s="82"/>
      <c r="H442" s="82"/>
      <c r="I442" s="80">
        <f>I427+I432+I437</f>
        <v>0</v>
      </c>
      <c r="J442" s="80">
        <f>I442-E442</f>
        <v>0</v>
      </c>
      <c r="K442" s="82"/>
      <c r="L442" s="69"/>
      <c r="M442" s="69"/>
      <c r="N442" s="69"/>
      <c r="O442" s="111"/>
      <c r="P442" s="62"/>
    </row>
    <row r="443" spans="1:16" x14ac:dyDescent="0.25">
      <c r="A443" s="79"/>
      <c r="B443" s="47"/>
      <c r="C443" s="47"/>
      <c r="D443" s="47"/>
      <c r="E443" s="80">
        <f>E428+E433+E438</f>
        <v>0</v>
      </c>
      <c r="F443" s="69"/>
      <c r="G443" s="82"/>
      <c r="H443" s="82"/>
      <c r="I443" s="80">
        <f>I428+I433+I438</f>
        <v>0</v>
      </c>
      <c r="J443" s="80">
        <f>I443-E443</f>
        <v>0</v>
      </c>
      <c r="K443" s="82"/>
      <c r="L443" s="69"/>
      <c r="M443" s="69"/>
      <c r="N443" s="69"/>
      <c r="O443" s="111"/>
      <c r="P443" s="62"/>
    </row>
    <row r="444" spans="1:16" ht="15.75" thickBot="1" x14ac:dyDescent="0.3">
      <c r="A444" s="79"/>
      <c r="B444" s="64" t="s">
        <v>590</v>
      </c>
      <c r="C444" s="47"/>
      <c r="D444" s="47"/>
      <c r="E444" s="90">
        <f>SUM(E441:E443)</f>
        <v>3510506.9600000004</v>
      </c>
      <c r="F444" s="69"/>
      <c r="G444" s="82"/>
      <c r="H444" s="82"/>
      <c r="I444" s="90">
        <f>SUM(I441:I443)</f>
        <v>3433556.0410090005</v>
      </c>
      <c r="J444" s="90">
        <f>SUM(J441:J443)</f>
        <v>-76950.918990999926</v>
      </c>
      <c r="K444" s="82"/>
      <c r="L444" s="69"/>
      <c r="M444" s="69"/>
      <c r="N444" s="69"/>
      <c r="O444" s="111"/>
      <c r="P444" s="62"/>
    </row>
    <row r="445" spans="1:16" ht="16.5" thickTop="1" thickBot="1" x14ac:dyDescent="0.3">
      <c r="A445" s="108"/>
      <c r="B445" s="97"/>
      <c r="C445" s="97"/>
      <c r="D445" s="97"/>
      <c r="E445" s="105"/>
      <c r="F445" s="97"/>
      <c r="G445" s="109"/>
      <c r="H445" s="109"/>
      <c r="I445" s="97"/>
      <c r="J445" s="109"/>
      <c r="K445" s="109"/>
      <c r="L445" s="97"/>
      <c r="M445" s="97"/>
      <c r="N445" s="97"/>
      <c r="O445" s="111"/>
      <c r="P445" s="62"/>
    </row>
    <row r="446" spans="1:16" x14ac:dyDescent="0.25">
      <c r="F446" s="8"/>
      <c r="H446" s="8"/>
      <c r="I446" s="8"/>
      <c r="O446" s="111"/>
      <c r="P446" s="62"/>
    </row>
    <row r="447" spans="1:16" x14ac:dyDescent="0.25">
      <c r="F447" s="8"/>
      <c r="H447" s="8"/>
      <c r="I447" s="8"/>
      <c r="O447" s="111"/>
      <c r="P447" s="62"/>
    </row>
    <row r="448" spans="1:16" x14ac:dyDescent="0.25">
      <c r="F448" s="8"/>
      <c r="H448" s="8"/>
      <c r="I448" s="8"/>
      <c r="O448" s="111"/>
      <c r="P448" s="62"/>
    </row>
    <row r="449" spans="5:16" x14ac:dyDescent="0.25">
      <c r="H449" s="8"/>
      <c r="I449" s="8"/>
      <c r="O449" s="111"/>
      <c r="P449" s="62"/>
    </row>
    <row r="450" spans="5:16" x14ac:dyDescent="0.25">
      <c r="H450" s="8"/>
      <c r="I450" s="8"/>
      <c r="O450" s="111"/>
      <c r="P450" s="62"/>
    </row>
    <row r="451" spans="5:16" ht="15.75" thickBot="1" x14ac:dyDescent="0.3">
      <c r="H451" s="8"/>
      <c r="I451" s="8"/>
      <c r="O451" s="112"/>
      <c r="P451" s="113"/>
    </row>
    <row r="452" spans="5:16" x14ac:dyDescent="0.25">
      <c r="H452" s="8"/>
      <c r="I452" s="8"/>
      <c r="O452" s="3"/>
      <c r="P452" s="3"/>
    </row>
    <row r="453" spans="5:16" x14ac:dyDescent="0.25">
      <c r="E453" s="89"/>
      <c r="F453" s="8"/>
      <c r="H453" s="8"/>
      <c r="I453" s="8"/>
      <c r="O453" s="3"/>
      <c r="P453" s="3"/>
    </row>
    <row r="454" spans="5:16" x14ac:dyDescent="0.25">
      <c r="F454" s="8"/>
      <c r="H454" s="8"/>
      <c r="I454" s="8"/>
      <c r="O454" s="3"/>
      <c r="P454" s="3"/>
    </row>
    <row r="455" spans="5:16" x14ac:dyDescent="0.25">
      <c r="E455" s="38" t="s">
        <v>551</v>
      </c>
      <c r="F455" s="91" t="s">
        <v>552</v>
      </c>
      <c r="G455" s="92"/>
      <c r="H455" s="93">
        <v>43646</v>
      </c>
      <c r="I455" s="38" t="s">
        <v>553</v>
      </c>
      <c r="N455" s="3"/>
      <c r="O455" s="3"/>
    </row>
    <row r="456" spans="5:16" x14ac:dyDescent="0.25">
      <c r="E456" s="95" t="s">
        <v>453</v>
      </c>
      <c r="F456" s="95" t="s">
        <v>562</v>
      </c>
      <c r="H456" s="8">
        <f>SUMIF($C$2:$C$2996,E456,$H$2:$H$2996)</f>
        <v>3510506.9600000004</v>
      </c>
      <c r="I456" s="8">
        <f t="shared" ref="I456" si="134">H456</f>
        <v>3510506.9600000004</v>
      </c>
      <c r="N456" s="3"/>
      <c r="O456" s="3"/>
    </row>
    <row r="457" spans="5:16" x14ac:dyDescent="0.25">
      <c r="E457" s="94"/>
      <c r="F457" s="94"/>
      <c r="H457" s="8"/>
      <c r="I457" s="8"/>
      <c r="N457" s="3"/>
      <c r="O457" s="3"/>
    </row>
    <row r="458" spans="5:16" x14ac:dyDescent="0.25">
      <c r="E458" s="94"/>
      <c r="F458" s="94"/>
      <c r="H458" s="8"/>
      <c r="I458" s="8"/>
      <c r="N458" s="3"/>
      <c r="O458" s="3"/>
    </row>
    <row r="459" spans="5:16" x14ac:dyDescent="0.25">
      <c r="E459" s="94"/>
      <c r="F459" s="94"/>
      <c r="H459" s="8"/>
      <c r="I459" s="8"/>
      <c r="N459" s="3"/>
      <c r="O459" s="3"/>
    </row>
    <row r="460" spans="5:16" ht="15.75" thickBot="1" x14ac:dyDescent="0.3">
      <c r="E460" s="94" t="s">
        <v>5</v>
      </c>
      <c r="F460" s="94"/>
      <c r="H460" s="96">
        <f>SUM(H456:H459)</f>
        <v>3510506.9600000004</v>
      </c>
      <c r="I460" s="96">
        <f>SUM(I456:I459)</f>
        <v>3510506.9600000004</v>
      </c>
      <c r="N460" s="3"/>
      <c r="O460" s="3"/>
    </row>
    <row r="461" spans="5:16" ht="15.75" thickTop="1" x14ac:dyDescent="0.25">
      <c r="F461" s="8"/>
      <c r="H461" s="8"/>
      <c r="I461" s="8"/>
      <c r="N461" s="3"/>
      <c r="O461" s="3"/>
    </row>
    <row r="462" spans="5:16" x14ac:dyDescent="0.25">
      <c r="F462" s="8"/>
      <c r="H462" s="8"/>
      <c r="I462" s="8"/>
      <c r="N462" s="3"/>
      <c r="O462" s="3"/>
    </row>
    <row r="463" spans="5:16" x14ac:dyDescent="0.25">
      <c r="F463" s="8"/>
      <c r="H463" s="8"/>
      <c r="I463" s="8"/>
      <c r="O463" s="3"/>
      <c r="P463" s="3"/>
    </row>
    <row r="464" spans="5:16" x14ac:dyDescent="0.25">
      <c r="F464" s="8"/>
      <c r="H464" s="8"/>
      <c r="I464" s="8"/>
      <c r="O464" s="3"/>
      <c r="P464" s="3"/>
    </row>
  </sheetData>
  <autoFilter ref="A4:T415"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opLeftCell="A28" workbookViewId="0">
      <selection activeCell="D11" sqref="D11"/>
    </sheetView>
  </sheetViews>
  <sheetFormatPr defaultRowHeight="15" x14ac:dyDescent="0.25"/>
  <cols>
    <col min="1" max="1" width="30.7109375" bestFit="1" customWidth="1"/>
    <col min="2" max="2" width="32.7109375" bestFit="1" customWidth="1"/>
    <col min="3" max="3" width="8.7109375" bestFit="1" customWidth="1"/>
    <col min="4" max="4" width="10.5703125" bestFit="1" customWidth="1"/>
  </cols>
  <sheetData>
    <row r="3" spans="1:4" x14ac:dyDescent="0.25">
      <c r="A3" s="14" t="s">
        <v>742</v>
      </c>
      <c r="B3" s="14" t="s">
        <v>743</v>
      </c>
      <c r="D3" s="14" t="s">
        <v>506</v>
      </c>
    </row>
    <row r="4" spans="1:4" x14ac:dyDescent="0.25">
      <c r="A4" s="294" t="s">
        <v>703</v>
      </c>
      <c r="B4" s="279" t="s">
        <v>704</v>
      </c>
      <c r="C4" s="280"/>
      <c r="D4" s="280">
        <f>D29</f>
        <v>2163401.5100000007</v>
      </c>
    </row>
    <row r="5" spans="1:4" x14ac:dyDescent="0.25">
      <c r="A5" s="294" t="s">
        <v>705</v>
      </c>
      <c r="B5" s="279" t="s">
        <v>706</v>
      </c>
      <c r="C5" s="280"/>
      <c r="D5" s="280">
        <f>D44</f>
        <v>22733.194</v>
      </c>
    </row>
    <row r="6" spans="1:4" x14ac:dyDescent="0.25">
      <c r="A6" s="294" t="s">
        <v>703</v>
      </c>
      <c r="B6" s="279" t="s">
        <v>707</v>
      </c>
      <c r="C6" s="280"/>
      <c r="D6" s="280">
        <v>0.54</v>
      </c>
    </row>
    <row r="7" spans="1:4" x14ac:dyDescent="0.25">
      <c r="A7" s="294" t="s">
        <v>703</v>
      </c>
      <c r="B7" s="279" t="s">
        <v>708</v>
      </c>
      <c r="C7" s="280"/>
      <c r="D7" s="280">
        <v>20619.72</v>
      </c>
    </row>
    <row r="8" spans="1:4" x14ac:dyDescent="0.25">
      <c r="A8" s="294" t="s">
        <v>703</v>
      </c>
      <c r="B8" s="279" t="s">
        <v>709</v>
      </c>
      <c r="C8" s="280"/>
      <c r="D8" s="280">
        <v>892.66000000000008</v>
      </c>
    </row>
    <row r="9" spans="1:4" x14ac:dyDescent="0.25">
      <c r="A9" s="294" t="s">
        <v>703</v>
      </c>
      <c r="B9" s="279" t="s">
        <v>710</v>
      </c>
      <c r="C9" s="280"/>
      <c r="D9" s="280">
        <v>9687.06</v>
      </c>
    </row>
    <row r="10" spans="1:4" x14ac:dyDescent="0.25">
      <c r="A10" s="294" t="s">
        <v>703</v>
      </c>
      <c r="B10" s="279" t="s">
        <v>711</v>
      </c>
      <c r="C10" s="280"/>
      <c r="D10" s="280">
        <v>391216.56</v>
      </c>
    </row>
    <row r="11" spans="1:4" x14ac:dyDescent="0.25">
      <c r="D11" s="84">
        <f>SUM(D4:D10)</f>
        <v>2608551.2440000013</v>
      </c>
    </row>
    <row r="14" spans="1:4" ht="15.75" thickBot="1" x14ac:dyDescent="0.3"/>
    <row r="15" spans="1:4" ht="45" x14ac:dyDescent="0.25">
      <c r="A15" s="281" t="s">
        <v>712</v>
      </c>
      <c r="B15" s="282" t="s">
        <v>713</v>
      </c>
      <c r="C15" s="282" t="s">
        <v>714</v>
      </c>
      <c r="D15" s="283" t="s">
        <v>715</v>
      </c>
    </row>
    <row r="16" spans="1:4" x14ac:dyDescent="0.25">
      <c r="A16" s="284" t="s">
        <v>716</v>
      </c>
      <c r="B16" s="285"/>
      <c r="C16" s="286"/>
      <c r="D16" s="287"/>
    </row>
    <row r="17" spans="1:4" x14ac:dyDescent="0.25">
      <c r="A17" s="288" t="s">
        <v>717</v>
      </c>
      <c r="B17" s="289" t="s">
        <v>718</v>
      </c>
      <c r="C17" s="286">
        <v>43647</v>
      </c>
      <c r="D17" s="287">
        <v>522284.15</v>
      </c>
    </row>
    <row r="18" spans="1:4" x14ac:dyDescent="0.25">
      <c r="A18" s="288" t="s">
        <v>719</v>
      </c>
      <c r="B18" s="289" t="s">
        <v>720</v>
      </c>
      <c r="C18" s="286">
        <v>43678</v>
      </c>
      <c r="D18" s="287">
        <v>522284.15</v>
      </c>
    </row>
    <row r="19" spans="1:4" x14ac:dyDescent="0.25">
      <c r="A19" s="288" t="s">
        <v>721</v>
      </c>
      <c r="B19" s="289" t="s">
        <v>722</v>
      </c>
      <c r="C19" s="286">
        <v>43709</v>
      </c>
      <c r="D19" s="287">
        <v>522284.15</v>
      </c>
    </row>
    <row r="20" spans="1:4" x14ac:dyDescent="0.25">
      <c r="A20" s="288" t="s">
        <v>723</v>
      </c>
      <c r="B20" s="289" t="s">
        <v>724</v>
      </c>
      <c r="C20" s="286">
        <v>43739</v>
      </c>
      <c r="D20" s="287">
        <v>51738.3</v>
      </c>
    </row>
    <row r="21" spans="1:4" x14ac:dyDescent="0.25">
      <c r="A21" s="288" t="s">
        <v>725</v>
      </c>
      <c r="B21" s="289" t="s">
        <v>726</v>
      </c>
      <c r="C21" s="286">
        <v>43770</v>
      </c>
      <c r="D21" s="287">
        <v>51738.3</v>
      </c>
    </row>
    <row r="22" spans="1:4" x14ac:dyDescent="0.25">
      <c r="A22" s="288" t="s">
        <v>727</v>
      </c>
      <c r="B22" s="289" t="s">
        <v>728</v>
      </c>
      <c r="C22" s="286">
        <v>43800</v>
      </c>
      <c r="D22" s="287">
        <v>62007.51</v>
      </c>
    </row>
    <row r="23" spans="1:4" x14ac:dyDescent="0.25">
      <c r="A23" s="288" t="s">
        <v>729</v>
      </c>
      <c r="B23" s="289" t="s">
        <v>730</v>
      </c>
      <c r="C23" s="286">
        <v>43831</v>
      </c>
      <c r="D23" s="287">
        <v>72147.58</v>
      </c>
    </row>
    <row r="24" spans="1:4" x14ac:dyDescent="0.25">
      <c r="A24" s="288" t="s">
        <v>731</v>
      </c>
      <c r="B24" s="289" t="s">
        <v>732</v>
      </c>
      <c r="C24" s="286">
        <v>43862</v>
      </c>
      <c r="D24" s="287">
        <v>72016.08</v>
      </c>
    </row>
    <row r="25" spans="1:4" x14ac:dyDescent="0.25">
      <c r="A25" s="288" t="s">
        <v>733</v>
      </c>
      <c r="B25" s="289" t="s">
        <v>734</v>
      </c>
      <c r="C25" s="286">
        <v>43891</v>
      </c>
      <c r="D25" s="287">
        <v>71852.710000000006</v>
      </c>
    </row>
    <row r="26" spans="1:4" x14ac:dyDescent="0.25">
      <c r="A26" s="288" t="s">
        <v>735</v>
      </c>
      <c r="B26" s="289" t="s">
        <v>736</v>
      </c>
      <c r="C26" s="286">
        <v>43922</v>
      </c>
      <c r="D26" s="287">
        <v>71682.86</v>
      </c>
    </row>
    <row r="27" spans="1:4" x14ac:dyDescent="0.25">
      <c r="A27" s="288" t="s">
        <v>737</v>
      </c>
      <c r="B27" s="289" t="s">
        <v>738</v>
      </c>
      <c r="C27" s="286">
        <v>43952</v>
      </c>
      <c r="D27" s="287">
        <v>71682.86</v>
      </c>
    </row>
    <row r="28" spans="1:4" x14ac:dyDescent="0.25">
      <c r="A28" s="288" t="s">
        <v>739</v>
      </c>
      <c r="B28" s="289" t="s">
        <v>740</v>
      </c>
      <c r="C28" s="286">
        <v>43983</v>
      </c>
      <c r="D28" s="287">
        <v>71682.86</v>
      </c>
    </row>
    <row r="29" spans="1:4" x14ac:dyDescent="0.25">
      <c r="A29" s="288"/>
      <c r="B29" s="289"/>
      <c r="C29" s="286"/>
      <c r="D29" s="287">
        <f>SUM(D17:D28)</f>
        <v>2163401.5100000007</v>
      </c>
    </row>
    <row r="30" spans="1:4" x14ac:dyDescent="0.25">
      <c r="A30" s="288"/>
      <c r="B30" s="289"/>
      <c r="C30" s="286"/>
      <c r="D30" s="287"/>
    </row>
    <row r="31" spans="1:4" x14ac:dyDescent="0.25">
      <c r="A31" s="288" t="s">
        <v>741</v>
      </c>
      <c r="B31" s="289"/>
      <c r="C31" s="286"/>
      <c r="D31" s="287"/>
    </row>
    <row r="32" spans="1:4" x14ac:dyDescent="0.25">
      <c r="A32" s="288">
        <v>143002134</v>
      </c>
      <c r="B32" s="289">
        <v>303006375</v>
      </c>
      <c r="C32" s="286"/>
      <c r="D32" s="287">
        <v>1894.4328333333335</v>
      </c>
    </row>
    <row r="33" spans="1:4" x14ac:dyDescent="0.25">
      <c r="A33" s="288">
        <v>143002134</v>
      </c>
      <c r="B33" s="289">
        <v>303006375</v>
      </c>
      <c r="C33" s="286"/>
      <c r="D33" s="287">
        <v>1894.4328333333335</v>
      </c>
    </row>
    <row r="34" spans="1:4" x14ac:dyDescent="0.25">
      <c r="A34" s="288">
        <v>143002134</v>
      </c>
      <c r="B34" s="289">
        <v>303006375</v>
      </c>
      <c r="C34" s="286"/>
      <c r="D34" s="287">
        <v>1894.4328333333335</v>
      </c>
    </row>
    <row r="35" spans="1:4" x14ac:dyDescent="0.25">
      <c r="A35" s="288">
        <v>143002134</v>
      </c>
      <c r="B35" s="289">
        <v>303006375</v>
      </c>
      <c r="C35" s="286"/>
      <c r="D35" s="287">
        <v>1894.4328333333335</v>
      </c>
    </row>
    <row r="36" spans="1:4" x14ac:dyDescent="0.25">
      <c r="A36" s="288">
        <v>143002134</v>
      </c>
      <c r="B36" s="289">
        <v>303006375</v>
      </c>
      <c r="C36" s="286"/>
      <c r="D36" s="287">
        <v>1894.4328333333335</v>
      </c>
    </row>
    <row r="37" spans="1:4" x14ac:dyDescent="0.25">
      <c r="A37" s="288">
        <v>143002134</v>
      </c>
      <c r="B37" s="289">
        <v>303006375</v>
      </c>
      <c r="C37" s="286"/>
      <c r="D37" s="287">
        <v>1894.4328333333335</v>
      </c>
    </row>
    <row r="38" spans="1:4" x14ac:dyDescent="0.25">
      <c r="A38" s="288">
        <v>143002134</v>
      </c>
      <c r="B38" s="289">
        <v>303006375</v>
      </c>
      <c r="C38" s="286"/>
      <c r="D38" s="287">
        <v>1894.4328333333335</v>
      </c>
    </row>
    <row r="39" spans="1:4" x14ac:dyDescent="0.25">
      <c r="A39" s="288">
        <v>143002134</v>
      </c>
      <c r="B39" s="289">
        <v>303006375</v>
      </c>
      <c r="C39" s="286"/>
      <c r="D39" s="287">
        <v>1894.4328333333335</v>
      </c>
    </row>
    <row r="40" spans="1:4" x14ac:dyDescent="0.25">
      <c r="A40" s="288">
        <v>143002134</v>
      </c>
      <c r="B40" s="289">
        <v>303006375</v>
      </c>
      <c r="C40" s="286"/>
      <c r="D40" s="287">
        <v>1894.4328333333335</v>
      </c>
    </row>
    <row r="41" spans="1:4" x14ac:dyDescent="0.25">
      <c r="A41" s="288">
        <v>143002134</v>
      </c>
      <c r="B41" s="289">
        <v>303006375</v>
      </c>
      <c r="C41" s="286"/>
      <c r="D41" s="287">
        <v>1894.4328333333335</v>
      </c>
    </row>
    <row r="42" spans="1:4" x14ac:dyDescent="0.25">
      <c r="A42" s="288">
        <v>143002134</v>
      </c>
      <c r="B42" s="289">
        <v>303006375</v>
      </c>
      <c r="C42" s="286"/>
      <c r="D42" s="287">
        <v>1894.4328333333335</v>
      </c>
    </row>
    <row r="43" spans="1:4" x14ac:dyDescent="0.25">
      <c r="A43" s="288">
        <v>143002134</v>
      </c>
      <c r="B43" s="289">
        <v>303006375</v>
      </c>
      <c r="C43" s="286"/>
      <c r="D43" s="287">
        <v>1894.4328333333335</v>
      </c>
    </row>
    <row r="44" spans="1:4" x14ac:dyDescent="0.25">
      <c r="A44" s="288"/>
      <c r="B44" s="289"/>
      <c r="C44" s="286"/>
      <c r="D44" s="287">
        <f>SUM(D32:D43)</f>
        <v>22733.194</v>
      </c>
    </row>
    <row r="45" spans="1:4" x14ac:dyDescent="0.25">
      <c r="A45" s="288"/>
      <c r="B45" s="289"/>
      <c r="C45" s="286"/>
      <c r="D45" s="287"/>
    </row>
    <row r="46" spans="1:4" x14ac:dyDescent="0.25">
      <c r="A46" s="288"/>
      <c r="B46" s="289"/>
      <c r="C46" s="286"/>
      <c r="D46" s="287">
        <f>D29+D44</f>
        <v>2186134.7040000008</v>
      </c>
    </row>
    <row r="47" spans="1:4" ht="15.75" thickBot="1" x14ac:dyDescent="0.3">
      <c r="A47" s="290"/>
      <c r="B47" s="291"/>
      <c r="C47" s="292"/>
      <c r="D47" s="29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Normal="100" workbookViewId="0">
      <selection activeCell="E16" sqref="E16"/>
    </sheetView>
  </sheetViews>
  <sheetFormatPr defaultColWidth="8.85546875" defaultRowHeight="12.75" x14ac:dyDescent="0.2"/>
  <cols>
    <col min="1" max="1" width="21.5703125" style="162" customWidth="1"/>
    <col min="2" max="2" width="0.85546875" style="162" customWidth="1"/>
    <col min="3" max="3" width="15.5703125" style="162" customWidth="1"/>
    <col min="4" max="4" width="0.85546875" style="162" customWidth="1"/>
    <col min="5" max="5" width="15.5703125" style="162" customWidth="1"/>
    <col min="6" max="6" width="15.42578125" style="162" customWidth="1"/>
    <col min="7" max="7" width="17.140625" style="162" customWidth="1"/>
    <col min="8" max="8" width="0.85546875" style="162" customWidth="1"/>
    <col min="9" max="9" width="10.42578125" style="162" customWidth="1"/>
    <col min="10" max="10" width="0.85546875" style="162" customWidth="1"/>
    <col min="11" max="11" width="15.42578125" style="162" customWidth="1"/>
    <col min="12" max="12" width="15" style="162" customWidth="1"/>
    <col min="13" max="13" width="0.85546875" style="162" customWidth="1"/>
    <col min="14" max="14" width="11.5703125" style="162" customWidth="1"/>
    <col min="15" max="15" width="12.42578125" style="162" customWidth="1"/>
    <col min="16" max="16" width="0.85546875" style="162" customWidth="1"/>
    <col min="17" max="17" width="14.42578125" style="162" customWidth="1"/>
    <col min="18" max="18" width="0.85546875" style="162" customWidth="1"/>
    <col min="19" max="19" width="15.5703125" style="162" customWidth="1"/>
    <col min="20" max="20" width="0.85546875" style="162" customWidth="1"/>
    <col min="21" max="21" width="14.42578125" style="162" customWidth="1"/>
    <col min="22" max="16384" width="8.85546875" style="162"/>
  </cols>
  <sheetData>
    <row r="1" spans="1:25" s="154" customFormat="1" x14ac:dyDescent="0.2">
      <c r="A1" s="150" t="s">
        <v>613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1"/>
      <c r="S1" s="153"/>
      <c r="T1" s="151"/>
      <c r="U1" s="152"/>
      <c r="V1" s="151"/>
      <c r="W1" s="151"/>
      <c r="X1" s="151"/>
      <c r="Y1" s="152"/>
    </row>
    <row r="2" spans="1:25" s="154" customFormat="1" x14ac:dyDescent="0.2">
      <c r="A2" s="155"/>
      <c r="B2" s="151"/>
      <c r="E2" s="151"/>
      <c r="F2" s="151"/>
      <c r="G2" s="151"/>
      <c r="H2" s="151"/>
      <c r="I2" s="156"/>
      <c r="M2" s="157"/>
      <c r="N2" s="151"/>
      <c r="O2" s="151"/>
      <c r="Q2" s="158"/>
      <c r="S2" s="153"/>
      <c r="T2" s="157"/>
      <c r="U2" s="152"/>
      <c r="X2" s="151"/>
      <c r="Y2" s="151"/>
    </row>
    <row r="3" spans="1:25" s="154" customFormat="1" x14ac:dyDescent="0.2">
      <c r="A3" s="150"/>
      <c r="B3" s="151"/>
      <c r="C3" s="151"/>
      <c r="D3" s="151"/>
      <c r="E3" s="151"/>
      <c r="F3" s="151"/>
      <c r="G3" s="151"/>
      <c r="H3" s="151"/>
      <c r="M3" s="159"/>
      <c r="N3" s="160"/>
      <c r="O3" s="160"/>
      <c r="Q3" s="158"/>
      <c r="S3" s="153"/>
      <c r="T3" s="159"/>
      <c r="U3" s="161"/>
      <c r="X3" s="151"/>
      <c r="Y3" s="151"/>
    </row>
    <row r="4" spans="1:25" s="154" customFormat="1" ht="5.0999999999999996" customHeight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U4" s="151"/>
      <c r="X4" s="151"/>
      <c r="Y4" s="151"/>
    </row>
    <row r="5" spans="1:25" s="154" customFormat="1" x14ac:dyDescent="0.2">
      <c r="A5" s="163"/>
      <c r="B5" s="164"/>
      <c r="C5" s="164"/>
      <c r="D5" s="164"/>
      <c r="E5" s="164"/>
      <c r="F5" s="164"/>
      <c r="G5" s="164"/>
      <c r="I5" s="165"/>
      <c r="J5" s="158"/>
      <c r="L5" s="166"/>
      <c r="N5" s="152"/>
      <c r="Q5" s="151"/>
      <c r="R5" s="151"/>
    </row>
    <row r="6" spans="1:25" s="154" customFormat="1" x14ac:dyDescent="0.2">
      <c r="A6" s="163"/>
      <c r="B6" s="167"/>
      <c r="C6" s="167"/>
      <c r="D6" s="167"/>
      <c r="E6" s="167"/>
      <c r="F6" s="167"/>
      <c r="G6" s="167"/>
      <c r="J6" s="158"/>
      <c r="L6" s="166"/>
      <c r="N6" s="161"/>
      <c r="Q6" s="151"/>
      <c r="R6" s="151"/>
    </row>
    <row r="7" spans="1:25" s="154" customFormat="1" ht="5.0999999999999996" customHeight="1" x14ac:dyDescent="0.2">
      <c r="A7" s="163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U7" s="151"/>
      <c r="X7" s="151"/>
      <c r="Y7" s="151"/>
    </row>
    <row r="8" spans="1:25" ht="5.0999999999999996" customHeight="1" thickBot="1" x14ac:dyDescent="0.25"/>
    <row r="9" spans="1:25" x14ac:dyDescent="0.2">
      <c r="A9" s="168" t="s">
        <v>614</v>
      </c>
      <c r="B9" s="169"/>
      <c r="C9" s="170" t="s">
        <v>615</v>
      </c>
      <c r="D9" s="171"/>
      <c r="E9" s="172"/>
      <c r="F9" s="172"/>
      <c r="G9" s="172"/>
      <c r="H9" s="169"/>
      <c r="I9" s="170" t="s">
        <v>616</v>
      </c>
      <c r="J9" s="171"/>
      <c r="K9" s="172"/>
      <c r="L9" s="172"/>
      <c r="M9" s="169"/>
      <c r="N9" s="170" t="s">
        <v>617</v>
      </c>
      <c r="O9" s="172"/>
      <c r="P9" s="173"/>
      <c r="Q9" s="174" t="s">
        <v>618</v>
      </c>
      <c r="R9" s="175"/>
      <c r="S9" s="174" t="s">
        <v>619</v>
      </c>
      <c r="T9" s="175"/>
      <c r="U9" s="174" t="s">
        <v>605</v>
      </c>
    </row>
    <row r="10" spans="1:25" x14ac:dyDescent="0.2">
      <c r="A10" s="176"/>
      <c r="B10" s="177"/>
      <c r="C10" s="178"/>
      <c r="D10" s="179"/>
      <c r="E10" s="180"/>
      <c r="F10" s="181" t="s">
        <v>620</v>
      </c>
      <c r="G10" s="182"/>
      <c r="H10" s="177"/>
      <c r="I10" s="178"/>
      <c r="J10" s="179"/>
      <c r="K10" s="180"/>
      <c r="L10" s="180" t="s">
        <v>621</v>
      </c>
      <c r="M10" s="177"/>
      <c r="N10" s="178"/>
      <c r="O10" s="180"/>
      <c r="P10" s="183"/>
      <c r="Q10" s="184"/>
      <c r="R10" s="185"/>
      <c r="S10" s="184"/>
      <c r="T10" s="185"/>
      <c r="U10" s="184" t="s">
        <v>622</v>
      </c>
    </row>
    <row r="11" spans="1:25" x14ac:dyDescent="0.2">
      <c r="A11" s="186"/>
      <c r="B11" s="164"/>
      <c r="C11" s="187" t="s">
        <v>623</v>
      </c>
      <c r="D11" s="164"/>
      <c r="E11" s="182" t="s">
        <v>624</v>
      </c>
      <c r="F11" s="182" t="s">
        <v>625</v>
      </c>
      <c r="G11" s="182"/>
      <c r="H11" s="163"/>
      <c r="I11" s="187" t="s">
        <v>623</v>
      </c>
      <c r="J11" s="164"/>
      <c r="K11" s="182" t="s">
        <v>624</v>
      </c>
      <c r="L11" s="182" t="s">
        <v>626</v>
      </c>
      <c r="M11" s="164"/>
      <c r="N11" s="187" t="s">
        <v>623</v>
      </c>
      <c r="O11" s="182" t="s">
        <v>624</v>
      </c>
      <c r="P11" s="183"/>
      <c r="Q11" s="184" t="s">
        <v>627</v>
      </c>
      <c r="R11" s="188"/>
      <c r="S11" s="189">
        <v>0.21</v>
      </c>
      <c r="T11" s="190"/>
      <c r="U11" s="176" t="s">
        <v>628</v>
      </c>
    </row>
    <row r="12" spans="1:25" x14ac:dyDescent="0.2">
      <c r="A12" s="186"/>
      <c r="B12" s="164"/>
      <c r="C12" s="187"/>
      <c r="D12" s="164"/>
      <c r="E12" s="182"/>
      <c r="F12" s="182"/>
      <c r="G12" s="182" t="s">
        <v>629</v>
      </c>
      <c r="H12" s="163"/>
      <c r="I12" s="187"/>
      <c r="J12" s="164"/>
      <c r="K12" s="182"/>
      <c r="L12" s="182" t="s">
        <v>630</v>
      </c>
      <c r="M12" s="164"/>
      <c r="N12" s="187"/>
      <c r="O12" s="182"/>
      <c r="P12" s="183"/>
      <c r="Q12" s="184"/>
      <c r="R12" s="188"/>
      <c r="S12" s="189"/>
      <c r="T12" s="190"/>
      <c r="U12" s="184" t="s">
        <v>631</v>
      </c>
    </row>
    <row r="13" spans="1:25" ht="40.35" customHeight="1" thickBot="1" x14ac:dyDescent="0.25">
      <c r="A13" s="191"/>
      <c r="B13" s="192"/>
      <c r="C13" s="193" t="s">
        <v>632</v>
      </c>
      <c r="D13" s="192"/>
      <c r="E13" s="194" t="s">
        <v>633</v>
      </c>
      <c r="F13" s="194" t="s">
        <v>633</v>
      </c>
      <c r="G13" s="195"/>
      <c r="H13" s="192"/>
      <c r="I13" s="196"/>
      <c r="J13" s="192"/>
      <c r="K13" s="197"/>
      <c r="L13" s="197"/>
      <c r="M13" s="192"/>
      <c r="N13" s="196"/>
      <c r="O13" s="197"/>
      <c r="P13" s="198"/>
      <c r="Q13" s="199"/>
      <c r="R13" s="200"/>
      <c r="S13" s="201"/>
      <c r="T13" s="202"/>
      <c r="U13" s="203"/>
    </row>
    <row r="14" spans="1:25" ht="6.75" customHeight="1" thickTop="1" x14ac:dyDescent="0.2"/>
    <row r="15" spans="1:25" x14ac:dyDescent="0.2">
      <c r="A15" s="239" t="s">
        <v>681</v>
      </c>
      <c r="B15" s="205"/>
      <c r="C15" s="205">
        <v>0</v>
      </c>
      <c r="D15" s="205"/>
      <c r="E15" s="205">
        <v>0</v>
      </c>
      <c r="F15" s="205">
        <v>0</v>
      </c>
      <c r="G15" s="205"/>
      <c r="H15" s="205"/>
      <c r="I15" s="205">
        <v>0</v>
      </c>
      <c r="J15" s="205"/>
      <c r="K15" s="205">
        <v>0</v>
      </c>
      <c r="L15" s="205">
        <v>0</v>
      </c>
      <c r="M15" s="205"/>
      <c r="N15" s="205">
        <v>0</v>
      </c>
      <c r="O15" s="205">
        <v>0</v>
      </c>
      <c r="P15" s="206"/>
      <c r="Q15" s="205">
        <v>0</v>
      </c>
      <c r="R15" s="205"/>
      <c r="S15" s="205">
        <f t="shared" ref="S15:S27" si="0">-Q15*$S$11</f>
        <v>0</v>
      </c>
      <c r="T15" s="205"/>
      <c r="U15" s="205">
        <v>0</v>
      </c>
    </row>
    <row r="16" spans="1:25" x14ac:dyDescent="0.2">
      <c r="A16" s="207">
        <v>43677</v>
      </c>
      <c r="B16" s="205"/>
      <c r="C16" s="205">
        <v>0</v>
      </c>
      <c r="D16" s="205"/>
      <c r="E16" s="205">
        <f ca="1">-'Lead Electric'!F25/12</f>
        <v>-35.924027343164198</v>
      </c>
      <c r="F16" s="205">
        <v>0</v>
      </c>
      <c r="G16" s="205">
        <f t="shared" ref="G16:G27" ca="1" si="1">E16-F16</f>
        <v>-35.924027343164198</v>
      </c>
      <c r="H16" s="205"/>
      <c r="I16" s="205">
        <f>-C16</f>
        <v>0</v>
      </c>
      <c r="J16" s="205"/>
      <c r="K16" s="205">
        <f ca="1">-E16</f>
        <v>35.924027343164198</v>
      </c>
      <c r="L16" s="205">
        <f ca="1">+G16</f>
        <v>-35.924027343164198</v>
      </c>
      <c r="M16" s="205"/>
      <c r="N16" s="205">
        <f t="shared" ref="N16:N27" si="2">I16</f>
        <v>0</v>
      </c>
      <c r="O16" s="205">
        <f t="shared" ref="O16:O27" ca="1" si="3">K16</f>
        <v>35.924027343164198</v>
      </c>
      <c r="P16" s="206"/>
      <c r="Q16" s="205">
        <f t="shared" ref="Q16:Q27" ca="1" si="4">O16-N16</f>
        <v>35.924027343164198</v>
      </c>
      <c r="R16" s="205"/>
      <c r="S16" s="205">
        <f t="shared" ca="1" si="0"/>
        <v>-7.5440457420644815</v>
      </c>
      <c r="T16" s="205"/>
      <c r="U16" s="208">
        <f ca="1">-S16</f>
        <v>7.5440457420644815</v>
      </c>
    </row>
    <row r="17" spans="1:21" x14ac:dyDescent="0.2">
      <c r="A17" s="204">
        <v>43708</v>
      </c>
      <c r="B17" s="205"/>
      <c r="C17" s="205">
        <f t="shared" ref="C17:C27" si="5">C16</f>
        <v>0</v>
      </c>
      <c r="D17" s="205">
        <v>0</v>
      </c>
      <c r="E17" s="205">
        <f t="shared" ref="E17:E27" ca="1" si="6">E16</f>
        <v>-35.924027343164198</v>
      </c>
      <c r="F17" s="205">
        <v>0</v>
      </c>
      <c r="G17" s="205">
        <f t="shared" ca="1" si="1"/>
        <v>-35.924027343164198</v>
      </c>
      <c r="H17" s="205"/>
      <c r="I17" s="205">
        <f t="shared" ref="I17:I27" si="7">I16-C17</f>
        <v>0</v>
      </c>
      <c r="J17" s="205"/>
      <c r="K17" s="205">
        <f t="shared" ref="K17:K27" ca="1" si="8">K16-E17</f>
        <v>71.848054686328396</v>
      </c>
      <c r="L17" s="205">
        <f t="shared" ref="L17:L27" ca="1" si="9">L16+G17</f>
        <v>-71.848054686328396</v>
      </c>
      <c r="M17" s="205"/>
      <c r="N17" s="205">
        <f t="shared" si="2"/>
        <v>0</v>
      </c>
      <c r="O17" s="205">
        <f t="shared" ca="1" si="3"/>
        <v>71.848054686328396</v>
      </c>
      <c r="P17" s="206"/>
      <c r="Q17" s="205">
        <f t="shared" ca="1" si="4"/>
        <v>71.848054686328396</v>
      </c>
      <c r="R17" s="205"/>
      <c r="S17" s="205">
        <f t="shared" ca="1" si="0"/>
        <v>-15.088091484128963</v>
      </c>
      <c r="T17" s="205"/>
      <c r="U17" s="208">
        <f t="shared" ref="U17:U27" ca="1" si="10">-S17+S16</f>
        <v>7.5440457420644815</v>
      </c>
    </row>
    <row r="18" spans="1:21" x14ac:dyDescent="0.2">
      <c r="A18" s="207">
        <v>43738</v>
      </c>
      <c r="B18" s="205"/>
      <c r="C18" s="205">
        <f t="shared" si="5"/>
        <v>0</v>
      </c>
      <c r="D18" s="205"/>
      <c r="E18" s="205">
        <f t="shared" ca="1" si="6"/>
        <v>-35.924027343164198</v>
      </c>
      <c r="F18" s="205">
        <v>0</v>
      </c>
      <c r="G18" s="205">
        <f t="shared" ca="1" si="1"/>
        <v>-35.924027343164198</v>
      </c>
      <c r="H18" s="205"/>
      <c r="I18" s="205">
        <f t="shared" si="7"/>
        <v>0</v>
      </c>
      <c r="J18" s="205"/>
      <c r="K18" s="205">
        <f t="shared" ca="1" si="8"/>
        <v>107.77208202949259</v>
      </c>
      <c r="L18" s="205">
        <f t="shared" ca="1" si="9"/>
        <v>-107.77208202949259</v>
      </c>
      <c r="M18" s="205"/>
      <c r="N18" s="205">
        <f t="shared" si="2"/>
        <v>0</v>
      </c>
      <c r="O18" s="205">
        <f t="shared" ca="1" si="3"/>
        <v>107.77208202949259</v>
      </c>
      <c r="P18" s="206"/>
      <c r="Q18" s="205">
        <f t="shared" ca="1" si="4"/>
        <v>107.77208202949259</v>
      </c>
      <c r="R18" s="205"/>
      <c r="S18" s="205">
        <f t="shared" ca="1" si="0"/>
        <v>-22.632137226193443</v>
      </c>
      <c r="T18" s="205"/>
      <c r="U18" s="208">
        <f t="shared" ca="1" si="10"/>
        <v>7.5440457420644798</v>
      </c>
    </row>
    <row r="19" spans="1:21" x14ac:dyDescent="0.2">
      <c r="A19" s="204">
        <v>43769</v>
      </c>
      <c r="B19" s="205"/>
      <c r="C19" s="205">
        <f t="shared" si="5"/>
        <v>0</v>
      </c>
      <c r="D19" s="205"/>
      <c r="E19" s="205">
        <f t="shared" ca="1" si="6"/>
        <v>-35.924027343164198</v>
      </c>
      <c r="F19" s="205">
        <v>0</v>
      </c>
      <c r="G19" s="205">
        <f t="shared" ca="1" si="1"/>
        <v>-35.924027343164198</v>
      </c>
      <c r="H19" s="205"/>
      <c r="I19" s="205">
        <f t="shared" si="7"/>
        <v>0</v>
      </c>
      <c r="J19" s="205"/>
      <c r="K19" s="205">
        <f t="shared" ca="1" si="8"/>
        <v>143.69610937265679</v>
      </c>
      <c r="L19" s="205">
        <f t="shared" ca="1" si="9"/>
        <v>-143.69610937265679</v>
      </c>
      <c r="M19" s="205"/>
      <c r="N19" s="205">
        <f t="shared" si="2"/>
        <v>0</v>
      </c>
      <c r="O19" s="205">
        <f t="shared" ca="1" si="3"/>
        <v>143.69610937265679</v>
      </c>
      <c r="P19" s="206"/>
      <c r="Q19" s="205">
        <f t="shared" ca="1" si="4"/>
        <v>143.69610937265679</v>
      </c>
      <c r="R19" s="205"/>
      <c r="S19" s="205">
        <f t="shared" ca="1" si="0"/>
        <v>-30.176182968257926</v>
      </c>
      <c r="T19" s="205"/>
      <c r="U19" s="208">
        <f t="shared" ca="1" si="10"/>
        <v>7.5440457420644833</v>
      </c>
    </row>
    <row r="20" spans="1:21" x14ac:dyDescent="0.2">
      <c r="A20" s="207">
        <v>43799</v>
      </c>
      <c r="B20" s="205"/>
      <c r="C20" s="205">
        <f t="shared" si="5"/>
        <v>0</v>
      </c>
      <c r="D20" s="205"/>
      <c r="E20" s="205">
        <f t="shared" ca="1" si="6"/>
        <v>-35.924027343164198</v>
      </c>
      <c r="F20" s="205">
        <v>0</v>
      </c>
      <c r="G20" s="205">
        <f t="shared" ca="1" si="1"/>
        <v>-35.924027343164198</v>
      </c>
      <c r="H20" s="205"/>
      <c r="I20" s="205">
        <f t="shared" si="7"/>
        <v>0</v>
      </c>
      <c r="J20" s="205"/>
      <c r="K20" s="205">
        <f t="shared" ca="1" si="8"/>
        <v>179.62013671582099</v>
      </c>
      <c r="L20" s="205">
        <f t="shared" ca="1" si="9"/>
        <v>-179.62013671582099</v>
      </c>
      <c r="M20" s="205"/>
      <c r="N20" s="205">
        <f t="shared" si="2"/>
        <v>0</v>
      </c>
      <c r="O20" s="205">
        <f t="shared" ca="1" si="3"/>
        <v>179.62013671582099</v>
      </c>
      <c r="P20" s="206"/>
      <c r="Q20" s="205">
        <f t="shared" ca="1" si="4"/>
        <v>179.62013671582099</v>
      </c>
      <c r="R20" s="205"/>
      <c r="S20" s="205">
        <f t="shared" ca="1" si="0"/>
        <v>-37.720228710322409</v>
      </c>
      <c r="T20" s="205"/>
      <c r="U20" s="208">
        <f t="shared" ca="1" si="10"/>
        <v>7.5440457420644833</v>
      </c>
    </row>
    <row r="21" spans="1:21" x14ac:dyDescent="0.2">
      <c r="A21" s="204">
        <v>43830</v>
      </c>
      <c r="B21" s="205"/>
      <c r="C21" s="205">
        <f t="shared" si="5"/>
        <v>0</v>
      </c>
      <c r="D21" s="205"/>
      <c r="E21" s="205">
        <f t="shared" ca="1" si="6"/>
        <v>-35.924027343164198</v>
      </c>
      <c r="F21" s="205">
        <v>0</v>
      </c>
      <c r="G21" s="205">
        <f t="shared" ca="1" si="1"/>
        <v>-35.924027343164198</v>
      </c>
      <c r="H21" s="205"/>
      <c r="I21" s="205">
        <f t="shared" si="7"/>
        <v>0</v>
      </c>
      <c r="J21" s="205"/>
      <c r="K21" s="205">
        <f t="shared" ca="1" si="8"/>
        <v>215.54416405898519</v>
      </c>
      <c r="L21" s="205">
        <f t="shared" ca="1" si="9"/>
        <v>-215.54416405898519</v>
      </c>
      <c r="M21" s="205"/>
      <c r="N21" s="205">
        <f t="shared" si="2"/>
        <v>0</v>
      </c>
      <c r="O21" s="205">
        <f t="shared" ca="1" si="3"/>
        <v>215.54416405898519</v>
      </c>
      <c r="P21" s="206"/>
      <c r="Q21" s="205">
        <f t="shared" ca="1" si="4"/>
        <v>215.54416405898519</v>
      </c>
      <c r="R21" s="205"/>
      <c r="S21" s="205">
        <f t="shared" ca="1" si="0"/>
        <v>-45.264274452386886</v>
      </c>
      <c r="T21" s="205"/>
      <c r="U21" s="208">
        <f t="shared" ca="1" si="10"/>
        <v>7.5440457420644762</v>
      </c>
    </row>
    <row r="22" spans="1:21" x14ac:dyDescent="0.2">
      <c r="A22" s="207">
        <v>43861</v>
      </c>
      <c r="B22" s="205"/>
      <c r="C22" s="205">
        <f t="shared" si="5"/>
        <v>0</v>
      </c>
      <c r="D22" s="205"/>
      <c r="E22" s="205">
        <f t="shared" ca="1" si="6"/>
        <v>-35.924027343164198</v>
      </c>
      <c r="F22" s="205">
        <v>0</v>
      </c>
      <c r="G22" s="205">
        <f t="shared" ca="1" si="1"/>
        <v>-35.924027343164198</v>
      </c>
      <c r="H22" s="205"/>
      <c r="I22" s="205">
        <f t="shared" si="7"/>
        <v>0</v>
      </c>
      <c r="J22" s="205"/>
      <c r="K22" s="205">
        <f t="shared" ca="1" si="8"/>
        <v>251.46819140214939</v>
      </c>
      <c r="L22" s="205">
        <f t="shared" ca="1" si="9"/>
        <v>-251.46819140214939</v>
      </c>
      <c r="M22" s="205"/>
      <c r="N22" s="205">
        <f t="shared" si="2"/>
        <v>0</v>
      </c>
      <c r="O22" s="205">
        <f t="shared" ca="1" si="3"/>
        <v>251.46819140214939</v>
      </c>
      <c r="P22" s="206"/>
      <c r="Q22" s="205">
        <f t="shared" ca="1" si="4"/>
        <v>251.46819140214939</v>
      </c>
      <c r="R22" s="205"/>
      <c r="S22" s="205">
        <f t="shared" ca="1" si="0"/>
        <v>-52.808320194451369</v>
      </c>
      <c r="T22" s="205"/>
      <c r="U22" s="208">
        <f t="shared" ca="1" si="10"/>
        <v>7.5440457420644833</v>
      </c>
    </row>
    <row r="23" spans="1:21" x14ac:dyDescent="0.2">
      <c r="A23" s="204">
        <v>43889</v>
      </c>
      <c r="B23" s="205"/>
      <c r="C23" s="205">
        <f t="shared" si="5"/>
        <v>0</v>
      </c>
      <c r="D23" s="205"/>
      <c r="E23" s="205">
        <f t="shared" ca="1" si="6"/>
        <v>-35.924027343164198</v>
      </c>
      <c r="F23" s="205">
        <v>0</v>
      </c>
      <c r="G23" s="205">
        <f t="shared" ca="1" si="1"/>
        <v>-35.924027343164198</v>
      </c>
      <c r="H23" s="205"/>
      <c r="I23" s="205">
        <f t="shared" si="7"/>
        <v>0</v>
      </c>
      <c r="J23" s="205"/>
      <c r="K23" s="205">
        <f t="shared" ca="1" si="8"/>
        <v>287.39221874531358</v>
      </c>
      <c r="L23" s="205">
        <f t="shared" ca="1" si="9"/>
        <v>-287.39221874531358</v>
      </c>
      <c r="M23" s="205"/>
      <c r="N23" s="205">
        <f t="shared" si="2"/>
        <v>0</v>
      </c>
      <c r="O23" s="205">
        <f t="shared" ca="1" si="3"/>
        <v>287.39221874531358</v>
      </c>
      <c r="P23" s="206"/>
      <c r="Q23" s="205">
        <f t="shared" ca="1" si="4"/>
        <v>287.39221874531358</v>
      </c>
      <c r="R23" s="205"/>
      <c r="S23" s="205">
        <f t="shared" ca="1" si="0"/>
        <v>-60.352365936515852</v>
      </c>
      <c r="T23" s="205"/>
      <c r="U23" s="208">
        <f t="shared" ca="1" si="10"/>
        <v>7.5440457420644833</v>
      </c>
    </row>
    <row r="24" spans="1:21" x14ac:dyDescent="0.2">
      <c r="A24" s="207">
        <v>43921</v>
      </c>
      <c r="B24" s="205"/>
      <c r="C24" s="205">
        <f t="shared" si="5"/>
        <v>0</v>
      </c>
      <c r="D24" s="205"/>
      <c r="E24" s="205">
        <f t="shared" ca="1" si="6"/>
        <v>-35.924027343164198</v>
      </c>
      <c r="F24" s="205">
        <v>0</v>
      </c>
      <c r="G24" s="205">
        <f t="shared" ca="1" si="1"/>
        <v>-35.924027343164198</v>
      </c>
      <c r="H24" s="205"/>
      <c r="I24" s="205">
        <f t="shared" si="7"/>
        <v>0</v>
      </c>
      <c r="J24" s="205"/>
      <c r="K24" s="205">
        <f t="shared" ca="1" si="8"/>
        <v>323.31624608847778</v>
      </c>
      <c r="L24" s="205">
        <f t="shared" ca="1" si="9"/>
        <v>-323.31624608847778</v>
      </c>
      <c r="M24" s="205"/>
      <c r="N24" s="205">
        <f t="shared" si="2"/>
        <v>0</v>
      </c>
      <c r="O24" s="205">
        <f t="shared" ca="1" si="3"/>
        <v>323.31624608847778</v>
      </c>
      <c r="P24" s="206"/>
      <c r="Q24" s="205">
        <f t="shared" ca="1" si="4"/>
        <v>323.31624608847778</v>
      </c>
      <c r="R24" s="205"/>
      <c r="S24" s="205">
        <f t="shared" ca="1" si="0"/>
        <v>-67.896411678580336</v>
      </c>
      <c r="T24" s="205"/>
      <c r="U24" s="208">
        <f t="shared" ca="1" si="10"/>
        <v>7.5440457420644833</v>
      </c>
    </row>
    <row r="25" spans="1:21" x14ac:dyDescent="0.2">
      <c r="A25" s="204">
        <v>43951</v>
      </c>
      <c r="B25" s="205"/>
      <c r="C25" s="205">
        <f t="shared" si="5"/>
        <v>0</v>
      </c>
      <c r="D25" s="205"/>
      <c r="E25" s="205">
        <f t="shared" ca="1" si="6"/>
        <v>-35.924027343164198</v>
      </c>
      <c r="F25" s="205">
        <v>0</v>
      </c>
      <c r="G25" s="205">
        <f t="shared" ca="1" si="1"/>
        <v>-35.924027343164198</v>
      </c>
      <c r="H25" s="205"/>
      <c r="I25" s="205">
        <f t="shared" si="7"/>
        <v>0</v>
      </c>
      <c r="J25" s="205"/>
      <c r="K25" s="205">
        <f t="shared" ca="1" si="8"/>
        <v>359.24027343164198</v>
      </c>
      <c r="L25" s="205">
        <f t="shared" ca="1" si="9"/>
        <v>-359.24027343164198</v>
      </c>
      <c r="M25" s="205"/>
      <c r="N25" s="205">
        <f t="shared" si="2"/>
        <v>0</v>
      </c>
      <c r="O25" s="205">
        <f t="shared" ca="1" si="3"/>
        <v>359.24027343164198</v>
      </c>
      <c r="P25" s="206"/>
      <c r="Q25" s="205">
        <f t="shared" ca="1" si="4"/>
        <v>359.24027343164198</v>
      </c>
      <c r="R25" s="205"/>
      <c r="S25" s="205">
        <f t="shared" ca="1" si="0"/>
        <v>-75.440457420644819</v>
      </c>
      <c r="T25" s="205"/>
      <c r="U25" s="208">
        <f t="shared" ca="1" si="10"/>
        <v>7.5440457420644833</v>
      </c>
    </row>
    <row r="26" spans="1:21" x14ac:dyDescent="0.2">
      <c r="A26" s="207">
        <v>43982</v>
      </c>
      <c r="B26" s="205"/>
      <c r="C26" s="205">
        <f t="shared" si="5"/>
        <v>0</v>
      </c>
      <c r="D26" s="205"/>
      <c r="E26" s="205">
        <f t="shared" ca="1" si="6"/>
        <v>-35.924027343164198</v>
      </c>
      <c r="F26" s="205">
        <v>0</v>
      </c>
      <c r="G26" s="205">
        <f t="shared" ca="1" si="1"/>
        <v>-35.924027343164198</v>
      </c>
      <c r="H26" s="205"/>
      <c r="I26" s="205">
        <f t="shared" si="7"/>
        <v>0</v>
      </c>
      <c r="J26" s="205"/>
      <c r="K26" s="205">
        <f t="shared" ca="1" si="8"/>
        <v>395.16430077480618</v>
      </c>
      <c r="L26" s="205">
        <f t="shared" ca="1" si="9"/>
        <v>-395.16430077480618</v>
      </c>
      <c r="M26" s="205"/>
      <c r="N26" s="205">
        <f t="shared" si="2"/>
        <v>0</v>
      </c>
      <c r="O26" s="205">
        <f t="shared" ca="1" si="3"/>
        <v>395.16430077480618</v>
      </c>
      <c r="P26" s="206"/>
      <c r="Q26" s="205">
        <f t="shared" ca="1" si="4"/>
        <v>395.16430077480618</v>
      </c>
      <c r="R26" s="205"/>
      <c r="S26" s="205">
        <f t="shared" ca="1" si="0"/>
        <v>-82.984503162709288</v>
      </c>
      <c r="T26" s="205"/>
      <c r="U26" s="208">
        <f t="shared" ca="1" si="10"/>
        <v>7.5440457420644691</v>
      </c>
    </row>
    <row r="27" spans="1:21" x14ac:dyDescent="0.2">
      <c r="A27" s="204">
        <v>44012</v>
      </c>
      <c r="B27" s="205"/>
      <c r="C27" s="205">
        <f t="shared" si="5"/>
        <v>0</v>
      </c>
      <c r="D27" s="205"/>
      <c r="E27" s="205">
        <f t="shared" ca="1" si="6"/>
        <v>-35.924027343164198</v>
      </c>
      <c r="F27" s="205">
        <v>0</v>
      </c>
      <c r="G27" s="205">
        <f t="shared" ca="1" si="1"/>
        <v>-35.924027343164198</v>
      </c>
      <c r="H27" s="205"/>
      <c r="I27" s="205">
        <f t="shared" si="7"/>
        <v>0</v>
      </c>
      <c r="J27" s="205"/>
      <c r="K27" s="205">
        <f t="shared" ca="1" si="8"/>
        <v>431.08832811797038</v>
      </c>
      <c r="L27" s="205">
        <f t="shared" ca="1" si="9"/>
        <v>-431.08832811797038</v>
      </c>
      <c r="M27" s="205"/>
      <c r="N27" s="205">
        <f t="shared" si="2"/>
        <v>0</v>
      </c>
      <c r="O27" s="205">
        <f t="shared" ca="1" si="3"/>
        <v>431.08832811797038</v>
      </c>
      <c r="P27" s="206"/>
      <c r="Q27" s="205">
        <f t="shared" ca="1" si="4"/>
        <v>431.08832811797038</v>
      </c>
      <c r="R27" s="205"/>
      <c r="S27" s="205">
        <f t="shared" ca="1" si="0"/>
        <v>-90.528548904773771</v>
      </c>
      <c r="T27" s="205"/>
      <c r="U27" s="208">
        <f t="shared" ca="1" si="10"/>
        <v>7.5440457420644833</v>
      </c>
    </row>
    <row r="28" spans="1:21" x14ac:dyDescent="0.2">
      <c r="A28" s="207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6"/>
      <c r="Q28" s="205"/>
      <c r="R28" s="205"/>
      <c r="S28" s="205"/>
      <c r="T28" s="205"/>
      <c r="U28" s="208"/>
    </row>
    <row r="29" spans="1:21" ht="13.5" thickBot="1" x14ac:dyDescent="0.25">
      <c r="A29" s="207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6"/>
      <c r="Q29" s="205"/>
      <c r="R29" s="205"/>
      <c r="S29" s="209">
        <f ca="1">S27</f>
        <v>-90.528548904773771</v>
      </c>
      <c r="T29" s="205"/>
      <c r="U29" s="208"/>
    </row>
    <row r="30" spans="1:21" ht="13.5" thickTop="1" x14ac:dyDescent="0.2">
      <c r="A30" s="207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6"/>
      <c r="Q30" s="205"/>
      <c r="R30" s="205"/>
      <c r="S30" s="210" t="s">
        <v>634</v>
      </c>
      <c r="T30" s="205"/>
      <c r="U30" s="208"/>
    </row>
    <row r="31" spans="1:21" x14ac:dyDescent="0.2">
      <c r="A31" s="207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6"/>
      <c r="Q31" s="205"/>
      <c r="R31" s="205"/>
      <c r="S31" s="205"/>
      <c r="T31" s="205"/>
      <c r="U31" s="208"/>
    </row>
    <row r="32" spans="1:21" x14ac:dyDescent="0.2">
      <c r="A32" s="239" t="s">
        <v>682</v>
      </c>
      <c r="B32" s="205"/>
      <c r="C32" s="205">
        <v>0</v>
      </c>
      <c r="D32" s="205"/>
      <c r="E32" s="205">
        <v>0</v>
      </c>
      <c r="F32" s="205">
        <v>0</v>
      </c>
      <c r="G32" s="205"/>
      <c r="H32" s="205"/>
      <c r="I32" s="205">
        <v>0</v>
      </c>
      <c r="J32" s="205"/>
      <c r="K32" s="205">
        <v>0</v>
      </c>
      <c r="L32" s="205">
        <v>0</v>
      </c>
      <c r="M32" s="205"/>
      <c r="N32" s="205">
        <v>0</v>
      </c>
      <c r="O32" s="205">
        <v>0</v>
      </c>
      <c r="P32" s="206"/>
      <c r="Q32" s="205">
        <v>0</v>
      </c>
      <c r="R32" s="205"/>
      <c r="S32" s="205">
        <f t="shared" ref="S32:S44" si="11">-Q32*$S$11</f>
        <v>0</v>
      </c>
      <c r="T32" s="205"/>
      <c r="U32" s="205">
        <v>0</v>
      </c>
    </row>
    <row r="33" spans="1:21" x14ac:dyDescent="0.2">
      <c r="A33" s="207">
        <v>43677</v>
      </c>
      <c r="B33" s="205"/>
      <c r="C33" s="205">
        <v>0</v>
      </c>
      <c r="D33" s="205"/>
      <c r="E33" s="205">
        <f>'Lead Electric'!F35/12</f>
        <v>-6412.576582583948</v>
      </c>
      <c r="F33" s="205">
        <v>0</v>
      </c>
      <c r="G33" s="205">
        <f t="shared" ref="G33:G44" si="12">E33-F33</f>
        <v>-6412.576582583948</v>
      </c>
      <c r="H33" s="205"/>
      <c r="I33" s="205">
        <f>-C33</f>
        <v>0</v>
      </c>
      <c r="J33" s="205"/>
      <c r="K33" s="205">
        <f>-E33</f>
        <v>6412.576582583948</v>
      </c>
      <c r="L33" s="205">
        <f>+G33</f>
        <v>-6412.576582583948</v>
      </c>
      <c r="M33" s="205"/>
      <c r="N33" s="205">
        <f t="shared" ref="N33:N44" si="13">I33</f>
        <v>0</v>
      </c>
      <c r="O33" s="205">
        <f t="shared" ref="O33:O44" si="14">K33</f>
        <v>6412.576582583948</v>
      </c>
      <c r="P33" s="206"/>
      <c r="Q33" s="205">
        <f t="shared" ref="Q33:Q44" si="15">O33-N33</f>
        <v>6412.576582583948</v>
      </c>
      <c r="R33" s="205"/>
      <c r="S33" s="205">
        <f t="shared" si="11"/>
        <v>-1346.641082342629</v>
      </c>
      <c r="T33" s="205"/>
      <c r="U33" s="208">
        <f>-S33</f>
        <v>1346.641082342629</v>
      </c>
    </row>
    <row r="34" spans="1:21" x14ac:dyDescent="0.2">
      <c r="A34" s="204">
        <v>43708</v>
      </c>
      <c r="B34" s="205"/>
      <c r="C34" s="205">
        <f t="shared" ref="C34:C44" si="16">C33</f>
        <v>0</v>
      </c>
      <c r="D34" s="205">
        <v>0</v>
      </c>
      <c r="E34" s="205">
        <f t="shared" ref="E34:E44" si="17">E33</f>
        <v>-6412.576582583948</v>
      </c>
      <c r="F34" s="205">
        <v>0</v>
      </c>
      <c r="G34" s="205">
        <f t="shared" si="12"/>
        <v>-6412.576582583948</v>
      </c>
      <c r="H34" s="205"/>
      <c r="I34" s="205">
        <f t="shared" ref="I34:I44" si="18">I33-C34</f>
        <v>0</v>
      </c>
      <c r="J34" s="205"/>
      <c r="K34" s="205">
        <f t="shared" ref="K34:K44" si="19">K33-E34</f>
        <v>12825.153165167896</v>
      </c>
      <c r="L34" s="205">
        <f t="shared" ref="L34:L44" si="20">L33+G34</f>
        <v>-12825.153165167896</v>
      </c>
      <c r="M34" s="205"/>
      <c r="N34" s="205">
        <f t="shared" si="13"/>
        <v>0</v>
      </c>
      <c r="O34" s="205">
        <f t="shared" si="14"/>
        <v>12825.153165167896</v>
      </c>
      <c r="P34" s="206"/>
      <c r="Q34" s="205">
        <f t="shared" si="15"/>
        <v>12825.153165167896</v>
      </c>
      <c r="R34" s="205"/>
      <c r="S34" s="205">
        <f t="shared" si="11"/>
        <v>-2693.2821646852581</v>
      </c>
      <c r="T34" s="205"/>
      <c r="U34" s="208">
        <f t="shared" ref="U34:U44" si="21">-S34+S33</f>
        <v>1346.641082342629</v>
      </c>
    </row>
    <row r="35" spans="1:21" x14ac:dyDescent="0.2">
      <c r="A35" s="207">
        <v>43738</v>
      </c>
      <c r="B35" s="205"/>
      <c r="C35" s="205">
        <f t="shared" si="16"/>
        <v>0</v>
      </c>
      <c r="D35" s="205"/>
      <c r="E35" s="205">
        <f t="shared" si="17"/>
        <v>-6412.576582583948</v>
      </c>
      <c r="F35" s="205">
        <v>0</v>
      </c>
      <c r="G35" s="205">
        <f t="shared" si="12"/>
        <v>-6412.576582583948</v>
      </c>
      <c r="H35" s="205"/>
      <c r="I35" s="205">
        <f t="shared" si="18"/>
        <v>0</v>
      </c>
      <c r="J35" s="205"/>
      <c r="K35" s="205">
        <f t="shared" si="19"/>
        <v>19237.729747751844</v>
      </c>
      <c r="L35" s="205">
        <f t="shared" si="20"/>
        <v>-19237.729747751844</v>
      </c>
      <c r="M35" s="205"/>
      <c r="N35" s="205">
        <f t="shared" si="13"/>
        <v>0</v>
      </c>
      <c r="O35" s="205">
        <f t="shared" si="14"/>
        <v>19237.729747751844</v>
      </c>
      <c r="P35" s="206"/>
      <c r="Q35" s="205">
        <f t="shared" si="15"/>
        <v>19237.729747751844</v>
      </c>
      <c r="R35" s="205"/>
      <c r="S35" s="205">
        <f t="shared" si="11"/>
        <v>-4039.9232470278871</v>
      </c>
      <c r="T35" s="205"/>
      <c r="U35" s="208">
        <f t="shared" si="21"/>
        <v>1346.641082342629</v>
      </c>
    </row>
    <row r="36" spans="1:21" x14ac:dyDescent="0.2">
      <c r="A36" s="204">
        <v>43769</v>
      </c>
      <c r="B36" s="205"/>
      <c r="C36" s="205">
        <f t="shared" si="16"/>
        <v>0</v>
      </c>
      <c r="D36" s="205"/>
      <c r="E36" s="205">
        <f t="shared" si="17"/>
        <v>-6412.576582583948</v>
      </c>
      <c r="F36" s="205">
        <v>0</v>
      </c>
      <c r="G36" s="205">
        <f t="shared" si="12"/>
        <v>-6412.576582583948</v>
      </c>
      <c r="H36" s="205"/>
      <c r="I36" s="205">
        <f t="shared" si="18"/>
        <v>0</v>
      </c>
      <c r="J36" s="205"/>
      <c r="K36" s="205">
        <f t="shared" si="19"/>
        <v>25650.306330335792</v>
      </c>
      <c r="L36" s="205">
        <f t="shared" si="20"/>
        <v>-25650.306330335792</v>
      </c>
      <c r="M36" s="205"/>
      <c r="N36" s="205">
        <f t="shared" si="13"/>
        <v>0</v>
      </c>
      <c r="O36" s="205">
        <f t="shared" si="14"/>
        <v>25650.306330335792</v>
      </c>
      <c r="P36" s="206"/>
      <c r="Q36" s="205">
        <f t="shared" si="15"/>
        <v>25650.306330335792</v>
      </c>
      <c r="R36" s="205"/>
      <c r="S36" s="205">
        <f t="shared" si="11"/>
        <v>-5386.5643293705161</v>
      </c>
      <c r="T36" s="205"/>
      <c r="U36" s="208">
        <f t="shared" si="21"/>
        <v>1346.641082342629</v>
      </c>
    </row>
    <row r="37" spans="1:21" x14ac:dyDescent="0.2">
      <c r="A37" s="207">
        <v>43799</v>
      </c>
      <c r="B37" s="205"/>
      <c r="C37" s="205">
        <f t="shared" si="16"/>
        <v>0</v>
      </c>
      <c r="D37" s="205"/>
      <c r="E37" s="205">
        <f t="shared" si="17"/>
        <v>-6412.576582583948</v>
      </c>
      <c r="F37" s="205">
        <v>0</v>
      </c>
      <c r="G37" s="205">
        <f t="shared" si="12"/>
        <v>-6412.576582583948</v>
      </c>
      <c r="H37" s="205"/>
      <c r="I37" s="205">
        <f t="shared" si="18"/>
        <v>0</v>
      </c>
      <c r="J37" s="205"/>
      <c r="K37" s="205">
        <f t="shared" si="19"/>
        <v>32062.88291291974</v>
      </c>
      <c r="L37" s="205">
        <f t="shared" si="20"/>
        <v>-32062.88291291974</v>
      </c>
      <c r="M37" s="205"/>
      <c r="N37" s="205">
        <f t="shared" si="13"/>
        <v>0</v>
      </c>
      <c r="O37" s="205">
        <f t="shared" si="14"/>
        <v>32062.88291291974</v>
      </c>
      <c r="P37" s="206"/>
      <c r="Q37" s="205">
        <f t="shared" si="15"/>
        <v>32062.88291291974</v>
      </c>
      <c r="R37" s="205"/>
      <c r="S37" s="205">
        <f t="shared" si="11"/>
        <v>-6733.2054117131456</v>
      </c>
      <c r="T37" s="205"/>
      <c r="U37" s="208">
        <f t="shared" si="21"/>
        <v>1346.6410823426295</v>
      </c>
    </row>
    <row r="38" spans="1:21" x14ac:dyDescent="0.2">
      <c r="A38" s="204">
        <v>43830</v>
      </c>
      <c r="B38" s="205"/>
      <c r="C38" s="205">
        <f t="shared" si="16"/>
        <v>0</v>
      </c>
      <c r="D38" s="205"/>
      <c r="E38" s="205">
        <f t="shared" si="17"/>
        <v>-6412.576582583948</v>
      </c>
      <c r="F38" s="205">
        <v>0</v>
      </c>
      <c r="G38" s="205">
        <f t="shared" si="12"/>
        <v>-6412.576582583948</v>
      </c>
      <c r="H38" s="205"/>
      <c r="I38" s="205">
        <f t="shared" si="18"/>
        <v>0</v>
      </c>
      <c r="J38" s="205"/>
      <c r="K38" s="205">
        <f t="shared" si="19"/>
        <v>38475.459495503688</v>
      </c>
      <c r="L38" s="205">
        <f t="shared" si="20"/>
        <v>-38475.459495503688</v>
      </c>
      <c r="M38" s="205"/>
      <c r="N38" s="205">
        <f t="shared" si="13"/>
        <v>0</v>
      </c>
      <c r="O38" s="205">
        <f t="shared" si="14"/>
        <v>38475.459495503688</v>
      </c>
      <c r="P38" s="206"/>
      <c r="Q38" s="205">
        <f t="shared" si="15"/>
        <v>38475.459495503688</v>
      </c>
      <c r="R38" s="205"/>
      <c r="S38" s="205">
        <f t="shared" si="11"/>
        <v>-8079.8464940557742</v>
      </c>
      <c r="T38" s="205"/>
      <c r="U38" s="208">
        <f t="shared" si="21"/>
        <v>1346.6410823426286</v>
      </c>
    </row>
    <row r="39" spans="1:21" x14ac:dyDescent="0.2">
      <c r="A39" s="207">
        <v>43861</v>
      </c>
      <c r="B39" s="205"/>
      <c r="C39" s="205">
        <f t="shared" si="16"/>
        <v>0</v>
      </c>
      <c r="D39" s="205"/>
      <c r="E39" s="205">
        <f t="shared" si="17"/>
        <v>-6412.576582583948</v>
      </c>
      <c r="F39" s="205">
        <v>0</v>
      </c>
      <c r="G39" s="205">
        <f t="shared" si="12"/>
        <v>-6412.576582583948</v>
      </c>
      <c r="H39" s="205"/>
      <c r="I39" s="205">
        <f t="shared" si="18"/>
        <v>0</v>
      </c>
      <c r="J39" s="205"/>
      <c r="K39" s="205">
        <f t="shared" si="19"/>
        <v>44888.036078087636</v>
      </c>
      <c r="L39" s="205">
        <f t="shared" si="20"/>
        <v>-44888.036078087636</v>
      </c>
      <c r="M39" s="205"/>
      <c r="N39" s="205">
        <f t="shared" si="13"/>
        <v>0</v>
      </c>
      <c r="O39" s="205">
        <f t="shared" si="14"/>
        <v>44888.036078087636</v>
      </c>
      <c r="P39" s="206"/>
      <c r="Q39" s="205">
        <f t="shared" si="15"/>
        <v>44888.036078087636</v>
      </c>
      <c r="R39" s="205"/>
      <c r="S39" s="205">
        <f t="shared" si="11"/>
        <v>-9426.4875763984037</v>
      </c>
      <c r="T39" s="205"/>
      <c r="U39" s="208">
        <f t="shared" si="21"/>
        <v>1346.6410823426295</v>
      </c>
    </row>
    <row r="40" spans="1:21" x14ac:dyDescent="0.2">
      <c r="A40" s="204">
        <v>43889</v>
      </c>
      <c r="B40" s="205"/>
      <c r="C40" s="205">
        <f t="shared" si="16"/>
        <v>0</v>
      </c>
      <c r="D40" s="205"/>
      <c r="E40" s="205">
        <f t="shared" si="17"/>
        <v>-6412.576582583948</v>
      </c>
      <c r="F40" s="205">
        <v>0</v>
      </c>
      <c r="G40" s="205">
        <f t="shared" si="12"/>
        <v>-6412.576582583948</v>
      </c>
      <c r="H40" s="205"/>
      <c r="I40" s="205">
        <f t="shared" si="18"/>
        <v>0</v>
      </c>
      <c r="J40" s="205"/>
      <c r="K40" s="205">
        <f t="shared" si="19"/>
        <v>51300.612660671584</v>
      </c>
      <c r="L40" s="205">
        <f t="shared" si="20"/>
        <v>-51300.612660671584</v>
      </c>
      <c r="M40" s="205"/>
      <c r="N40" s="205">
        <f t="shared" si="13"/>
        <v>0</v>
      </c>
      <c r="O40" s="205">
        <f t="shared" si="14"/>
        <v>51300.612660671584</v>
      </c>
      <c r="P40" s="206"/>
      <c r="Q40" s="205">
        <f t="shared" si="15"/>
        <v>51300.612660671584</v>
      </c>
      <c r="R40" s="205"/>
      <c r="S40" s="205">
        <f t="shared" si="11"/>
        <v>-10773.128658741032</v>
      </c>
      <c r="T40" s="205"/>
      <c r="U40" s="208">
        <f t="shared" si="21"/>
        <v>1346.6410823426286</v>
      </c>
    </row>
    <row r="41" spans="1:21" x14ac:dyDescent="0.2">
      <c r="A41" s="207">
        <v>43921</v>
      </c>
      <c r="B41" s="205"/>
      <c r="C41" s="205">
        <f t="shared" si="16"/>
        <v>0</v>
      </c>
      <c r="D41" s="205"/>
      <c r="E41" s="205">
        <f t="shared" si="17"/>
        <v>-6412.576582583948</v>
      </c>
      <c r="F41" s="205">
        <v>0</v>
      </c>
      <c r="G41" s="205">
        <f t="shared" si="12"/>
        <v>-6412.576582583948</v>
      </c>
      <c r="H41" s="205"/>
      <c r="I41" s="205">
        <f t="shared" si="18"/>
        <v>0</v>
      </c>
      <c r="J41" s="205"/>
      <c r="K41" s="205">
        <f t="shared" si="19"/>
        <v>57713.189243255532</v>
      </c>
      <c r="L41" s="205">
        <f t="shared" si="20"/>
        <v>-57713.189243255532</v>
      </c>
      <c r="M41" s="205"/>
      <c r="N41" s="205">
        <f t="shared" si="13"/>
        <v>0</v>
      </c>
      <c r="O41" s="205">
        <f t="shared" si="14"/>
        <v>57713.189243255532</v>
      </c>
      <c r="P41" s="206"/>
      <c r="Q41" s="205">
        <f t="shared" si="15"/>
        <v>57713.189243255532</v>
      </c>
      <c r="R41" s="205"/>
      <c r="S41" s="205">
        <f t="shared" si="11"/>
        <v>-12119.769741083661</v>
      </c>
      <c r="T41" s="205"/>
      <c r="U41" s="208">
        <f t="shared" si="21"/>
        <v>1346.6410823426286</v>
      </c>
    </row>
    <row r="42" spans="1:21" x14ac:dyDescent="0.2">
      <c r="A42" s="204">
        <v>43951</v>
      </c>
      <c r="B42" s="205"/>
      <c r="C42" s="205">
        <f t="shared" si="16"/>
        <v>0</v>
      </c>
      <c r="D42" s="205"/>
      <c r="E42" s="205">
        <f t="shared" si="17"/>
        <v>-6412.576582583948</v>
      </c>
      <c r="F42" s="205">
        <v>0</v>
      </c>
      <c r="G42" s="205">
        <f t="shared" si="12"/>
        <v>-6412.576582583948</v>
      </c>
      <c r="H42" s="205"/>
      <c r="I42" s="205">
        <f t="shared" si="18"/>
        <v>0</v>
      </c>
      <c r="J42" s="205"/>
      <c r="K42" s="205">
        <f t="shared" si="19"/>
        <v>64125.76582583948</v>
      </c>
      <c r="L42" s="205">
        <f t="shared" si="20"/>
        <v>-64125.76582583948</v>
      </c>
      <c r="M42" s="205"/>
      <c r="N42" s="205">
        <f t="shared" si="13"/>
        <v>0</v>
      </c>
      <c r="O42" s="205">
        <f t="shared" si="14"/>
        <v>64125.76582583948</v>
      </c>
      <c r="P42" s="206"/>
      <c r="Q42" s="205">
        <f t="shared" si="15"/>
        <v>64125.76582583948</v>
      </c>
      <c r="R42" s="205"/>
      <c r="S42" s="205">
        <f t="shared" si="11"/>
        <v>-13466.410823426291</v>
      </c>
      <c r="T42" s="205"/>
      <c r="U42" s="208">
        <f t="shared" si="21"/>
        <v>1346.6410823426304</v>
      </c>
    </row>
    <row r="43" spans="1:21" x14ac:dyDescent="0.2">
      <c r="A43" s="207">
        <v>43982</v>
      </c>
      <c r="B43" s="205"/>
      <c r="C43" s="205">
        <f t="shared" si="16"/>
        <v>0</v>
      </c>
      <c r="D43" s="205"/>
      <c r="E43" s="205">
        <f t="shared" si="17"/>
        <v>-6412.576582583948</v>
      </c>
      <c r="F43" s="205">
        <v>0</v>
      </c>
      <c r="G43" s="205">
        <f t="shared" si="12"/>
        <v>-6412.576582583948</v>
      </c>
      <c r="H43" s="205"/>
      <c r="I43" s="205">
        <f t="shared" si="18"/>
        <v>0</v>
      </c>
      <c r="J43" s="205"/>
      <c r="K43" s="205">
        <f t="shared" si="19"/>
        <v>70538.342408423428</v>
      </c>
      <c r="L43" s="205">
        <f t="shared" si="20"/>
        <v>-70538.342408423428</v>
      </c>
      <c r="M43" s="205"/>
      <c r="N43" s="205">
        <f t="shared" si="13"/>
        <v>0</v>
      </c>
      <c r="O43" s="205">
        <f t="shared" si="14"/>
        <v>70538.342408423428</v>
      </c>
      <c r="P43" s="206"/>
      <c r="Q43" s="205">
        <f t="shared" si="15"/>
        <v>70538.342408423428</v>
      </c>
      <c r="R43" s="205"/>
      <c r="S43" s="205">
        <f t="shared" si="11"/>
        <v>-14813.05190576892</v>
      </c>
      <c r="T43" s="205"/>
      <c r="U43" s="208">
        <f t="shared" si="21"/>
        <v>1346.6410823426286</v>
      </c>
    </row>
    <row r="44" spans="1:21" x14ac:dyDescent="0.2">
      <c r="A44" s="204">
        <v>44012</v>
      </c>
      <c r="B44" s="205"/>
      <c r="C44" s="205">
        <f t="shared" si="16"/>
        <v>0</v>
      </c>
      <c r="D44" s="205"/>
      <c r="E44" s="205">
        <f t="shared" si="17"/>
        <v>-6412.576582583948</v>
      </c>
      <c r="F44" s="205">
        <v>0</v>
      </c>
      <c r="G44" s="205">
        <f t="shared" si="12"/>
        <v>-6412.576582583948</v>
      </c>
      <c r="H44" s="205"/>
      <c r="I44" s="205">
        <f t="shared" si="18"/>
        <v>0</v>
      </c>
      <c r="J44" s="205"/>
      <c r="K44" s="205">
        <f t="shared" si="19"/>
        <v>76950.918991007376</v>
      </c>
      <c r="L44" s="205">
        <f t="shared" si="20"/>
        <v>-76950.918991007376</v>
      </c>
      <c r="M44" s="205"/>
      <c r="N44" s="205">
        <f t="shared" si="13"/>
        <v>0</v>
      </c>
      <c r="O44" s="205">
        <f t="shared" si="14"/>
        <v>76950.918991007376</v>
      </c>
      <c r="P44" s="206"/>
      <c r="Q44" s="205">
        <f t="shared" si="15"/>
        <v>76950.918991007376</v>
      </c>
      <c r="R44" s="205"/>
      <c r="S44" s="205">
        <f t="shared" si="11"/>
        <v>-16159.692988111548</v>
      </c>
      <c r="T44" s="205"/>
      <c r="U44" s="208">
        <f t="shared" si="21"/>
        <v>1346.6410823426286</v>
      </c>
    </row>
    <row r="45" spans="1:21" x14ac:dyDescent="0.2">
      <c r="A45" s="207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6"/>
      <c r="Q45" s="205"/>
      <c r="R45" s="205"/>
      <c r="S45" s="205"/>
      <c r="T45" s="205"/>
      <c r="U45" s="208"/>
    </row>
    <row r="46" spans="1:21" ht="13.5" thickBot="1" x14ac:dyDescent="0.25">
      <c r="A46" s="207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6"/>
      <c r="Q46" s="205"/>
      <c r="R46" s="205"/>
      <c r="S46" s="209">
        <f>S44</f>
        <v>-16159.692988111548</v>
      </c>
      <c r="T46" s="205"/>
      <c r="U46" s="208"/>
    </row>
    <row r="47" spans="1:21" ht="13.5" thickTop="1" x14ac:dyDescent="0.2">
      <c r="A47" s="207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6"/>
      <c r="Q47" s="205"/>
      <c r="R47" s="205"/>
      <c r="S47" s="210" t="s">
        <v>634</v>
      </c>
      <c r="T47" s="205"/>
      <c r="U47" s="208"/>
    </row>
    <row r="48" spans="1:21" x14ac:dyDescent="0.2">
      <c r="A48" s="207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6"/>
      <c r="Q48" s="205"/>
      <c r="R48" s="205"/>
      <c r="S48" s="205"/>
      <c r="T48" s="205"/>
      <c r="U48" s="208"/>
    </row>
    <row r="49" spans="1:21" x14ac:dyDescent="0.2">
      <c r="A49" s="207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6"/>
      <c r="Q49" s="205"/>
      <c r="R49" s="205"/>
      <c r="S49" s="205"/>
      <c r="T49" s="205"/>
      <c r="U49" s="208"/>
    </row>
    <row r="50" spans="1:21" x14ac:dyDescent="0.2">
      <c r="A50" s="207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6"/>
      <c r="Q50" s="205"/>
      <c r="R50" s="205"/>
      <c r="S50" s="205"/>
      <c r="T50" s="205"/>
      <c r="U50" s="208"/>
    </row>
    <row r="51" spans="1:21" x14ac:dyDescent="0.2">
      <c r="A51" s="207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6"/>
      <c r="Q51" s="205"/>
      <c r="R51" s="205"/>
      <c r="S51" s="205"/>
      <c r="T51" s="205"/>
      <c r="U51" s="208"/>
    </row>
    <row r="52" spans="1:21" x14ac:dyDescent="0.2">
      <c r="A52" s="207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6"/>
      <c r="Q52" s="205"/>
      <c r="R52" s="205"/>
      <c r="S52" s="205"/>
      <c r="T52" s="205"/>
      <c r="U52" s="208"/>
    </row>
    <row r="53" spans="1:21" x14ac:dyDescent="0.2">
      <c r="A53" s="207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6"/>
      <c r="Q53" s="205"/>
      <c r="R53" s="205"/>
      <c r="S53" s="205"/>
      <c r="T53" s="205"/>
      <c r="U53" s="208"/>
    </row>
    <row r="54" spans="1:21" x14ac:dyDescent="0.2">
      <c r="A54" s="207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6"/>
      <c r="Q54" s="205"/>
      <c r="R54" s="205"/>
      <c r="S54" s="205"/>
      <c r="T54" s="205"/>
      <c r="U54" s="208"/>
    </row>
    <row r="55" spans="1:21" x14ac:dyDescent="0.2">
      <c r="A55" s="207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205"/>
      <c r="R55" s="205"/>
      <c r="S55" s="205"/>
      <c r="T55" s="205"/>
      <c r="U55" s="208"/>
    </row>
    <row r="56" spans="1:21" x14ac:dyDescent="0.2">
      <c r="A56" s="207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6"/>
      <c r="Q56" s="205"/>
      <c r="R56" s="205"/>
      <c r="S56" s="205"/>
      <c r="T56" s="205"/>
      <c r="U56" s="208"/>
    </row>
    <row r="57" spans="1:21" x14ac:dyDescent="0.2">
      <c r="A57" s="207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6"/>
      <c r="Q57" s="205"/>
      <c r="R57" s="205"/>
      <c r="S57" s="205"/>
      <c r="T57" s="205"/>
      <c r="U57" s="208"/>
    </row>
    <row r="58" spans="1:21" x14ac:dyDescent="0.2">
      <c r="A58" s="207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6"/>
      <c r="Q58" s="205"/>
      <c r="R58" s="205"/>
      <c r="S58" s="205"/>
      <c r="T58" s="205"/>
      <c r="U58" s="208"/>
    </row>
  </sheetData>
  <pageMargins left="0.7" right="0.7" top="0.75" bottom="0.75" header="0.3" footer="0.3"/>
  <pageSetup scale="6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8"/>
  <sheetViews>
    <sheetView workbookViewId="0">
      <selection activeCell="C5" sqref="C5"/>
    </sheetView>
  </sheetViews>
  <sheetFormatPr defaultColWidth="8.85546875" defaultRowHeight="15" x14ac:dyDescent="0.25"/>
  <cols>
    <col min="1" max="1" width="46.85546875" style="115" bestFit="1" customWidth="1"/>
    <col min="2" max="2" width="12.42578125" style="115" bestFit="1" customWidth="1"/>
    <col min="3" max="8" width="10.85546875" style="115" bestFit="1" customWidth="1"/>
    <col min="9" max="9" width="13.42578125" style="115" customWidth="1"/>
    <col min="10" max="10" width="11.140625" style="115" customWidth="1"/>
    <col min="11" max="12" width="11.5703125" style="115" customWidth="1"/>
    <col min="13" max="13" width="12" style="115" customWidth="1"/>
    <col min="14" max="14" width="10.85546875" style="115" customWidth="1"/>
    <col min="15" max="16384" width="8.85546875" style="115"/>
  </cols>
  <sheetData>
    <row r="2" spans="1:14" x14ac:dyDescent="0.25">
      <c r="A2" s="115" t="s">
        <v>673</v>
      </c>
    </row>
    <row r="4" spans="1:14" x14ac:dyDescent="0.25">
      <c r="A4" s="235" t="s">
        <v>654</v>
      </c>
      <c r="B4" s="234" t="s">
        <v>655</v>
      </c>
      <c r="C4" s="234" t="s">
        <v>661</v>
      </c>
      <c r="D4" s="234" t="s">
        <v>662</v>
      </c>
      <c r="E4" s="234" t="s">
        <v>663</v>
      </c>
      <c r="F4" s="234" t="s">
        <v>664</v>
      </c>
      <c r="G4" s="234" t="s">
        <v>665</v>
      </c>
      <c r="H4" s="234" t="s">
        <v>666</v>
      </c>
      <c r="I4" s="234" t="s">
        <v>667</v>
      </c>
      <c r="J4" s="234" t="s">
        <v>668</v>
      </c>
      <c r="K4" s="234" t="s">
        <v>669</v>
      </c>
      <c r="L4" s="234" t="s">
        <v>670</v>
      </c>
      <c r="M4" s="234" t="s">
        <v>671</v>
      </c>
      <c r="N4" s="234" t="s">
        <v>672</v>
      </c>
    </row>
    <row r="5" spans="1:14" x14ac:dyDescent="0.25">
      <c r="A5" s="226" t="s">
        <v>660</v>
      </c>
      <c r="B5" s="233">
        <f>SUM(C5:N5)</f>
        <v>5373909.2799999993</v>
      </c>
      <c r="C5" s="233">
        <f>'Accr 2019-2020'!N25</f>
        <v>460912.59</v>
      </c>
      <c r="D5" s="233">
        <f>'Accr 2019-2020'!M25</f>
        <v>458072.57</v>
      </c>
      <c r="E5" s="233">
        <f>'Accr 2019-2020'!L25</f>
        <v>459344.51</v>
      </c>
      <c r="F5" s="233">
        <f>'Accr 2019-2020'!J25</f>
        <v>459055.49</v>
      </c>
      <c r="G5" s="233">
        <f>'Accr 2019-2020'!K25</f>
        <v>457783.94</v>
      </c>
      <c r="H5" s="233">
        <f>'Accr 2019-2020'!I25</f>
        <v>460330.74</v>
      </c>
      <c r="I5" s="233">
        <f>'Accr 2019-2020'!H25</f>
        <v>435963.4</v>
      </c>
      <c r="J5" s="233">
        <f>'Accr 2019-2020'!G25</f>
        <v>437080.46</v>
      </c>
      <c r="K5" s="233">
        <f>'Accr 2019-2020'!F25</f>
        <v>435906.99</v>
      </c>
      <c r="L5" s="233">
        <f>'Accr 2019-2020'!E25</f>
        <v>436297.14</v>
      </c>
      <c r="M5" s="233">
        <f>'Accr 2019-2020'!D25</f>
        <v>437145.18</v>
      </c>
      <c r="N5" s="233">
        <f>'Accr 2019-2020'!C25</f>
        <v>436016.27</v>
      </c>
    </row>
    <row r="6" spans="1:14" x14ac:dyDescent="0.25">
      <c r="A6" s="226" t="s">
        <v>659</v>
      </c>
      <c r="B6" s="233">
        <f>SUM(C6:N6)</f>
        <v>-1730427.95</v>
      </c>
      <c r="C6" s="233">
        <f>'Accr 2019-2020'!N26</f>
        <v>-150402.29</v>
      </c>
      <c r="D6" s="233">
        <f>'Accr 2019-2020'!M26</f>
        <v>-150800.09</v>
      </c>
      <c r="E6" s="233">
        <f>'Accr 2019-2020'!L26</f>
        <v>-151199.04000000001</v>
      </c>
      <c r="F6" s="233">
        <f>'Accr 2019-2020'!J26</f>
        <v>-152000.07999999999</v>
      </c>
      <c r="G6" s="233">
        <f>'Accr 2019-2020'!K26</f>
        <v>-151599.01999999999</v>
      </c>
      <c r="H6" s="233">
        <f>'Accr 2019-2020'!I26</f>
        <v>-152402.23999999999</v>
      </c>
      <c r="I6" s="233">
        <f>'Accr 2019-2020'!H26</f>
        <v>-139140.72</v>
      </c>
      <c r="J6" s="233">
        <f>'Accr 2019-2020'!G26</f>
        <v>-136300.06</v>
      </c>
      <c r="K6" s="233">
        <f>'Accr 2019-2020'!F26</f>
        <v>-136558.22</v>
      </c>
      <c r="L6" s="233">
        <f>'Accr 2019-2020'!E26</f>
        <v>-136726.60999999999</v>
      </c>
      <c r="M6" s="233">
        <f>'Accr 2019-2020'!D26</f>
        <v>-136601.92000000001</v>
      </c>
      <c r="N6" s="233">
        <f>'Accr 2019-2020'!C26</f>
        <v>-136697.66</v>
      </c>
    </row>
    <row r="7" spans="1:14" ht="15.75" thickBot="1" x14ac:dyDescent="0.3">
      <c r="A7" s="232" t="s">
        <v>5</v>
      </c>
      <c r="B7" s="231">
        <f t="shared" ref="B7:N7" si="0">SUM(B5:B6)</f>
        <v>3643481.3299999991</v>
      </c>
      <c r="C7" s="231">
        <f t="shared" si="0"/>
        <v>310510.30000000005</v>
      </c>
      <c r="D7" s="231">
        <f t="shared" si="0"/>
        <v>307272.48</v>
      </c>
      <c r="E7" s="231">
        <f t="shared" si="0"/>
        <v>308145.46999999997</v>
      </c>
      <c r="F7" s="231">
        <f t="shared" si="0"/>
        <v>307055.41000000003</v>
      </c>
      <c r="G7" s="231">
        <f t="shared" si="0"/>
        <v>306184.92000000004</v>
      </c>
      <c r="H7" s="231">
        <f t="shared" si="0"/>
        <v>307928.5</v>
      </c>
      <c r="I7" s="231">
        <f t="shared" si="0"/>
        <v>296822.68000000005</v>
      </c>
      <c r="J7" s="231">
        <f t="shared" si="0"/>
        <v>300780.40000000002</v>
      </c>
      <c r="K7" s="231">
        <f t="shared" si="0"/>
        <v>299348.77</v>
      </c>
      <c r="L7" s="231">
        <f t="shared" si="0"/>
        <v>299570.53000000003</v>
      </c>
      <c r="M7" s="231">
        <f t="shared" si="0"/>
        <v>300543.26</v>
      </c>
      <c r="N7" s="231">
        <f t="shared" si="0"/>
        <v>299318.61</v>
      </c>
    </row>
    <row r="8" spans="1:14" ht="15.75" thickTop="1" x14ac:dyDescent="0.25"/>
    <row r="10" spans="1:14" x14ac:dyDescent="0.25">
      <c r="A10" s="115" t="s">
        <v>674</v>
      </c>
      <c r="B10" s="236">
        <f>'Accr 2019-2020'!B16</f>
        <v>0.98</v>
      </c>
    </row>
    <row r="12" spans="1:14" x14ac:dyDescent="0.25">
      <c r="A12" s="235" t="s">
        <v>654</v>
      </c>
      <c r="B12" s="234" t="str">
        <f t="shared" ref="B12:N12" si="1">B4</f>
        <v>12 Months</v>
      </c>
      <c r="C12" s="234" t="str">
        <f t="shared" si="1"/>
        <v>7/2019</v>
      </c>
      <c r="D12" s="234" t="str">
        <f t="shared" si="1"/>
        <v>8/2019</v>
      </c>
      <c r="E12" s="234" t="str">
        <f t="shared" si="1"/>
        <v>9/2019</v>
      </c>
      <c r="F12" s="234" t="str">
        <f t="shared" si="1"/>
        <v>10/2019</v>
      </c>
      <c r="G12" s="234" t="str">
        <f t="shared" si="1"/>
        <v>11/2019</v>
      </c>
      <c r="H12" s="234" t="str">
        <f t="shared" si="1"/>
        <v>12/2019</v>
      </c>
      <c r="I12" s="234" t="str">
        <f t="shared" si="1"/>
        <v>1/2020</v>
      </c>
      <c r="J12" s="234" t="str">
        <f t="shared" si="1"/>
        <v>2/2020</v>
      </c>
      <c r="K12" s="234" t="str">
        <f t="shared" si="1"/>
        <v>3/2020</v>
      </c>
      <c r="L12" s="234" t="str">
        <f t="shared" si="1"/>
        <v>4/2020</v>
      </c>
      <c r="M12" s="234" t="str">
        <f t="shared" si="1"/>
        <v>5/2020</v>
      </c>
      <c r="N12" s="234" t="str">
        <f t="shared" si="1"/>
        <v>6/2020</v>
      </c>
    </row>
    <row r="13" spans="1:14" x14ac:dyDescent="0.25">
      <c r="A13" s="226" t="s">
        <v>660</v>
      </c>
      <c r="B13" s="233">
        <f>SUM(C13:N13)</f>
        <v>5266431.0944000008</v>
      </c>
      <c r="C13" s="233">
        <f t="shared" ref="C13:N13" si="2">C5*$B$10</f>
        <v>451694.3382</v>
      </c>
      <c r="D13" s="233">
        <f t="shared" si="2"/>
        <v>448911.11859999999</v>
      </c>
      <c r="E13" s="233">
        <f t="shared" si="2"/>
        <v>450157.61979999999</v>
      </c>
      <c r="F13" s="233">
        <f t="shared" si="2"/>
        <v>449874.38019999996</v>
      </c>
      <c r="G13" s="233">
        <f t="shared" si="2"/>
        <v>448628.26120000001</v>
      </c>
      <c r="H13" s="233">
        <f t="shared" si="2"/>
        <v>451124.12520000001</v>
      </c>
      <c r="I13" s="233">
        <f t="shared" si="2"/>
        <v>427244.13200000004</v>
      </c>
      <c r="J13" s="233">
        <f t="shared" si="2"/>
        <v>428338.85080000001</v>
      </c>
      <c r="K13" s="233">
        <f t="shared" si="2"/>
        <v>427188.85019999999</v>
      </c>
      <c r="L13" s="233">
        <f t="shared" si="2"/>
        <v>427571.1972</v>
      </c>
      <c r="M13" s="233">
        <f t="shared" si="2"/>
        <v>428402.27639999997</v>
      </c>
      <c r="N13" s="233">
        <f t="shared" si="2"/>
        <v>427295.94459999999</v>
      </c>
    </row>
    <row r="14" spans="1:14" x14ac:dyDescent="0.25">
      <c r="A14" s="226" t="s">
        <v>659</v>
      </c>
      <c r="B14" s="233">
        <f>SUM(C14:N14)</f>
        <v>-1730427.95</v>
      </c>
      <c r="C14" s="233">
        <f t="shared" ref="C14:N14" si="3">C6</f>
        <v>-150402.29</v>
      </c>
      <c r="D14" s="233">
        <f t="shared" si="3"/>
        <v>-150800.09</v>
      </c>
      <c r="E14" s="233">
        <f t="shared" si="3"/>
        <v>-151199.04000000001</v>
      </c>
      <c r="F14" s="233">
        <f t="shared" si="3"/>
        <v>-152000.07999999999</v>
      </c>
      <c r="G14" s="233">
        <f t="shared" si="3"/>
        <v>-151599.01999999999</v>
      </c>
      <c r="H14" s="233">
        <f t="shared" si="3"/>
        <v>-152402.23999999999</v>
      </c>
      <c r="I14" s="233">
        <f t="shared" si="3"/>
        <v>-139140.72</v>
      </c>
      <c r="J14" s="233">
        <f t="shared" si="3"/>
        <v>-136300.06</v>
      </c>
      <c r="K14" s="233">
        <f t="shared" si="3"/>
        <v>-136558.22</v>
      </c>
      <c r="L14" s="233">
        <f t="shared" si="3"/>
        <v>-136726.60999999999</v>
      </c>
      <c r="M14" s="233">
        <f t="shared" si="3"/>
        <v>-136601.92000000001</v>
      </c>
      <c r="N14" s="233">
        <f t="shared" si="3"/>
        <v>-136697.66</v>
      </c>
    </row>
    <row r="15" spans="1:14" ht="15.75" thickBot="1" x14ac:dyDescent="0.3">
      <c r="A15" s="232" t="s">
        <v>5</v>
      </c>
      <c r="B15" s="231">
        <f t="shared" ref="B15:N15" si="4">SUM(B13:B14)</f>
        <v>3536003.1444000006</v>
      </c>
      <c r="C15" s="231">
        <f t="shared" si="4"/>
        <v>301292.04819999996</v>
      </c>
      <c r="D15" s="231">
        <f t="shared" si="4"/>
        <v>298111.02859999996</v>
      </c>
      <c r="E15" s="231">
        <f t="shared" si="4"/>
        <v>298958.57979999995</v>
      </c>
      <c r="F15" s="231">
        <f t="shared" si="4"/>
        <v>297874.30019999994</v>
      </c>
      <c r="G15" s="231">
        <f t="shared" si="4"/>
        <v>297029.24120000005</v>
      </c>
      <c r="H15" s="231">
        <f t="shared" si="4"/>
        <v>298721.88520000002</v>
      </c>
      <c r="I15" s="231">
        <f t="shared" si="4"/>
        <v>288103.41200000001</v>
      </c>
      <c r="J15" s="231">
        <f t="shared" si="4"/>
        <v>292038.79080000002</v>
      </c>
      <c r="K15" s="231">
        <f t="shared" si="4"/>
        <v>290630.63020000001</v>
      </c>
      <c r="L15" s="231">
        <f t="shared" si="4"/>
        <v>290844.58720000001</v>
      </c>
      <c r="M15" s="231">
        <f t="shared" si="4"/>
        <v>291800.35639999993</v>
      </c>
      <c r="N15" s="231">
        <f t="shared" si="4"/>
        <v>290598.28460000001</v>
      </c>
    </row>
    <row r="16" spans="1:14" ht="15.75" thickTop="1" x14ac:dyDescent="0.25"/>
    <row r="17" spans="1:14" x14ac:dyDescent="0.25">
      <c r="A17" s="230" t="s">
        <v>675</v>
      </c>
    </row>
    <row r="19" spans="1:14" x14ac:dyDescent="0.25">
      <c r="A19" s="235" t="s">
        <v>654</v>
      </c>
      <c r="B19" s="234" t="str">
        <f t="shared" ref="B19:N19" si="5">B4</f>
        <v>12 Months</v>
      </c>
      <c r="C19" s="234" t="str">
        <f t="shared" si="5"/>
        <v>7/2019</v>
      </c>
      <c r="D19" s="234" t="str">
        <f t="shared" si="5"/>
        <v>8/2019</v>
      </c>
      <c r="E19" s="234" t="str">
        <f t="shared" si="5"/>
        <v>9/2019</v>
      </c>
      <c r="F19" s="234" t="str">
        <f t="shared" si="5"/>
        <v>10/2019</v>
      </c>
      <c r="G19" s="234" t="str">
        <f t="shared" si="5"/>
        <v>11/2019</v>
      </c>
      <c r="H19" s="234" t="str">
        <f t="shared" si="5"/>
        <v>12/2019</v>
      </c>
      <c r="I19" s="234" t="str">
        <f t="shared" si="5"/>
        <v>1/2020</v>
      </c>
      <c r="J19" s="234" t="str">
        <f t="shared" si="5"/>
        <v>2/2020</v>
      </c>
      <c r="K19" s="234" t="str">
        <f t="shared" si="5"/>
        <v>3/2020</v>
      </c>
      <c r="L19" s="234" t="str">
        <f t="shared" si="5"/>
        <v>4/2020</v>
      </c>
      <c r="M19" s="234" t="str">
        <f t="shared" si="5"/>
        <v>5/2020</v>
      </c>
      <c r="N19" s="234" t="str">
        <f t="shared" si="5"/>
        <v>6/2020</v>
      </c>
    </row>
    <row r="20" spans="1:14" x14ac:dyDescent="0.25">
      <c r="A20" s="226" t="s">
        <v>660</v>
      </c>
      <c r="B20" s="233">
        <f>SUM(C20:N20)</f>
        <v>5127551.3351999996</v>
      </c>
      <c r="C20" s="233">
        <f>$N$13</f>
        <v>427295.94459999999</v>
      </c>
      <c r="D20" s="233">
        <f t="shared" ref="D20:N20" si="6">$N$13</f>
        <v>427295.94459999999</v>
      </c>
      <c r="E20" s="233">
        <f t="shared" si="6"/>
        <v>427295.94459999999</v>
      </c>
      <c r="F20" s="233">
        <f t="shared" si="6"/>
        <v>427295.94459999999</v>
      </c>
      <c r="G20" s="233">
        <f t="shared" si="6"/>
        <v>427295.94459999999</v>
      </c>
      <c r="H20" s="233">
        <f t="shared" si="6"/>
        <v>427295.94459999999</v>
      </c>
      <c r="I20" s="233">
        <f t="shared" si="6"/>
        <v>427295.94459999999</v>
      </c>
      <c r="J20" s="233">
        <f t="shared" si="6"/>
        <v>427295.94459999999</v>
      </c>
      <c r="K20" s="233">
        <f t="shared" si="6"/>
        <v>427295.94459999999</v>
      </c>
      <c r="L20" s="233">
        <f t="shared" si="6"/>
        <v>427295.94459999999</v>
      </c>
      <c r="M20" s="233">
        <f t="shared" si="6"/>
        <v>427295.94459999999</v>
      </c>
      <c r="N20" s="233">
        <f t="shared" si="6"/>
        <v>427295.94459999999</v>
      </c>
    </row>
    <row r="21" spans="1:14" x14ac:dyDescent="0.25">
      <c r="A21" s="226" t="s">
        <v>659</v>
      </c>
      <c r="B21" s="233">
        <f>SUM(C21:N21)</f>
        <v>-1640371.9199999997</v>
      </c>
      <c r="C21" s="233">
        <f>$N$14</f>
        <v>-136697.66</v>
      </c>
      <c r="D21" s="233">
        <f t="shared" ref="D21:N21" si="7">$N$14</f>
        <v>-136697.66</v>
      </c>
      <c r="E21" s="233">
        <f t="shared" si="7"/>
        <v>-136697.66</v>
      </c>
      <c r="F21" s="233">
        <f t="shared" si="7"/>
        <v>-136697.66</v>
      </c>
      <c r="G21" s="233">
        <f t="shared" si="7"/>
        <v>-136697.66</v>
      </c>
      <c r="H21" s="233">
        <f t="shared" si="7"/>
        <v>-136697.66</v>
      </c>
      <c r="I21" s="233">
        <f t="shared" si="7"/>
        <v>-136697.66</v>
      </c>
      <c r="J21" s="233">
        <f t="shared" si="7"/>
        <v>-136697.66</v>
      </c>
      <c r="K21" s="233">
        <f t="shared" si="7"/>
        <v>-136697.66</v>
      </c>
      <c r="L21" s="233">
        <f t="shared" si="7"/>
        <v>-136697.66</v>
      </c>
      <c r="M21" s="233">
        <f t="shared" si="7"/>
        <v>-136697.66</v>
      </c>
      <c r="N21" s="233">
        <f t="shared" si="7"/>
        <v>-136697.66</v>
      </c>
    </row>
    <row r="22" spans="1:14" ht="15.75" thickBot="1" x14ac:dyDescent="0.3">
      <c r="A22" s="232" t="s">
        <v>5</v>
      </c>
      <c r="B22" s="231">
        <f t="shared" ref="B22:N22" si="8">SUM(B20:B21)</f>
        <v>3487179.4151999997</v>
      </c>
      <c r="C22" s="231">
        <f t="shared" si="8"/>
        <v>290598.28460000001</v>
      </c>
      <c r="D22" s="231">
        <f t="shared" si="8"/>
        <v>290598.28460000001</v>
      </c>
      <c r="E22" s="231">
        <f t="shared" si="8"/>
        <v>290598.28460000001</v>
      </c>
      <c r="F22" s="231">
        <f t="shared" si="8"/>
        <v>290598.28460000001</v>
      </c>
      <c r="G22" s="231">
        <f t="shared" si="8"/>
        <v>290598.28460000001</v>
      </c>
      <c r="H22" s="231">
        <f t="shared" si="8"/>
        <v>290598.28460000001</v>
      </c>
      <c r="I22" s="231">
        <f t="shared" si="8"/>
        <v>290598.28460000001</v>
      </c>
      <c r="J22" s="231">
        <f t="shared" si="8"/>
        <v>290598.28460000001</v>
      </c>
      <c r="K22" s="231">
        <f t="shared" si="8"/>
        <v>290598.28460000001</v>
      </c>
      <c r="L22" s="231">
        <f t="shared" si="8"/>
        <v>290598.28460000001</v>
      </c>
      <c r="M22" s="231">
        <f t="shared" si="8"/>
        <v>290598.28460000001</v>
      </c>
      <c r="N22" s="231">
        <f t="shared" si="8"/>
        <v>290598.28460000001</v>
      </c>
    </row>
    <row r="23" spans="1:14" ht="15.75" thickTop="1" x14ac:dyDescent="0.25"/>
    <row r="24" spans="1:14" x14ac:dyDescent="0.25">
      <c r="A24" s="230"/>
    </row>
    <row r="27" spans="1:14" x14ac:dyDescent="0.25">
      <c r="C27" s="229"/>
    </row>
    <row r="28" spans="1:14" x14ac:dyDescent="0.25">
      <c r="C28" s="229"/>
    </row>
  </sheetData>
  <pageMargins left="0.2" right="0.2" top="0.75" bottom="0.75" header="0.3" footer="0.3"/>
  <pageSetup scale="69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selection activeCell="D18" sqref="D18"/>
    </sheetView>
  </sheetViews>
  <sheetFormatPr defaultColWidth="8.85546875" defaultRowHeight="15" x14ac:dyDescent="0.25"/>
  <cols>
    <col min="1" max="1" width="63.85546875" style="211" bestFit="1" customWidth="1"/>
    <col min="2" max="2" width="14.28515625" style="211" bestFit="1" customWidth="1"/>
    <col min="3" max="3" width="16.42578125" style="211" bestFit="1" customWidth="1"/>
    <col min="4" max="4" width="14.28515625" style="211" bestFit="1" customWidth="1"/>
    <col min="5" max="5" width="12.7109375" style="211" bestFit="1" customWidth="1"/>
    <col min="6" max="6" width="14.28515625" style="211" bestFit="1" customWidth="1"/>
    <col min="7" max="7" width="11.5703125" style="211" bestFit="1" customWidth="1"/>
    <col min="8" max="8" width="12.5703125" style="211" bestFit="1" customWidth="1"/>
    <col min="9" max="9" width="14.28515625" style="211" bestFit="1" customWidth="1"/>
    <col min="10" max="10" width="13.42578125" style="211" bestFit="1" customWidth="1"/>
    <col min="11" max="11" width="15" style="211" bestFit="1" customWidth="1"/>
    <col min="12" max="12" width="14.28515625" style="211" bestFit="1" customWidth="1"/>
    <col min="13" max="14" width="11.5703125" style="211" bestFit="1" customWidth="1"/>
    <col min="15" max="16384" width="8.85546875" style="211"/>
  </cols>
  <sheetData>
    <row r="1" spans="1:12" x14ac:dyDescent="0.25">
      <c r="H1" s="212" t="s">
        <v>635</v>
      </c>
      <c r="I1" s="213"/>
      <c r="J1" s="212" t="s">
        <v>636</v>
      </c>
      <c r="K1" s="213"/>
      <c r="L1" s="214" t="s">
        <v>5</v>
      </c>
    </row>
    <row r="2" spans="1:12" x14ac:dyDescent="0.25">
      <c r="B2" s="215" t="s">
        <v>637</v>
      </c>
      <c r="C2" s="215"/>
      <c r="D2" s="215"/>
      <c r="E2" s="215" t="s">
        <v>638</v>
      </c>
      <c r="F2" s="216"/>
      <c r="H2" s="215" t="s">
        <v>638</v>
      </c>
      <c r="I2" s="216"/>
      <c r="J2" s="215" t="s">
        <v>638</v>
      </c>
      <c r="K2" s="216"/>
      <c r="L2" s="216"/>
    </row>
    <row r="3" spans="1:12" x14ac:dyDescent="0.25">
      <c r="A3" s="217" t="s">
        <v>552</v>
      </c>
      <c r="B3" s="218" t="s">
        <v>639</v>
      </c>
      <c r="C3" s="218" t="s">
        <v>636</v>
      </c>
      <c r="D3" s="218" t="s">
        <v>5</v>
      </c>
      <c r="E3" s="219">
        <v>43983</v>
      </c>
      <c r="F3" s="218" t="s">
        <v>640</v>
      </c>
      <c r="H3" s="219">
        <v>43983</v>
      </c>
      <c r="I3" s="218" t="s">
        <v>640</v>
      </c>
      <c r="J3" s="219">
        <v>43983</v>
      </c>
      <c r="K3" s="218" t="s">
        <v>640</v>
      </c>
      <c r="L3" s="218" t="s">
        <v>640</v>
      </c>
    </row>
    <row r="4" spans="1:12" x14ac:dyDescent="0.25">
      <c r="A4" s="211" t="s">
        <v>641</v>
      </c>
      <c r="B4" s="220">
        <v>1730427.95</v>
      </c>
      <c r="C4" s="220">
        <f>B26</f>
        <v>-1730427.9500000002</v>
      </c>
      <c r="D4" s="220">
        <f t="shared" ref="D4:D14" si="0">SUM(B4:C4)</f>
        <v>0</v>
      </c>
      <c r="E4" s="220">
        <f t="shared" ref="E4:E14" si="1">F4-D4</f>
        <v>73221.607287977356</v>
      </c>
      <c r="F4" s="220">
        <f t="shared" ref="F4:F14" si="2">L4</f>
        <v>73221.607287977356</v>
      </c>
      <c r="H4" s="220">
        <f t="shared" ref="H4:H9" si="3">$C$25*B4/$B$15</f>
        <v>142799.46060733145</v>
      </c>
      <c r="I4" s="220">
        <f t="shared" ref="I4:I14" si="4">H4*12</f>
        <v>1713593.5272879773</v>
      </c>
      <c r="J4" s="220">
        <f>C26</f>
        <v>-136697.66</v>
      </c>
      <c r="K4" s="220">
        <f>J4*12</f>
        <v>-1640371.92</v>
      </c>
      <c r="L4" s="220">
        <f t="shared" ref="L4:L14" si="5">K4+I4</f>
        <v>73221.607287977356</v>
      </c>
    </row>
    <row r="5" spans="1:12" x14ac:dyDescent="0.25">
      <c r="A5" s="211" t="s">
        <v>642</v>
      </c>
      <c r="B5" s="221">
        <v>1239390.52</v>
      </c>
      <c r="C5" s="221"/>
      <c r="D5" s="221">
        <f t="shared" si="0"/>
        <v>1239390.52</v>
      </c>
      <c r="E5" s="221">
        <f t="shared" si="1"/>
        <v>-12057.378013891401</v>
      </c>
      <c r="F5" s="221">
        <f t="shared" si="2"/>
        <v>1227333.1419861086</v>
      </c>
      <c r="H5" s="221">
        <f t="shared" si="3"/>
        <v>102277.76183217572</v>
      </c>
      <c r="I5" s="221">
        <f t="shared" si="4"/>
        <v>1227333.1419861086</v>
      </c>
      <c r="J5" s="221"/>
      <c r="K5" s="221"/>
      <c r="L5" s="221">
        <f t="shared" si="5"/>
        <v>1227333.1419861086</v>
      </c>
    </row>
    <row r="6" spans="1:12" x14ac:dyDescent="0.25">
      <c r="A6" s="211" t="s">
        <v>643</v>
      </c>
      <c r="B6" s="221">
        <v>11816.43</v>
      </c>
      <c r="C6" s="221"/>
      <c r="D6" s="221">
        <f t="shared" si="0"/>
        <v>11816.43</v>
      </c>
      <c r="E6" s="221">
        <f t="shared" si="1"/>
        <v>-114.95582787311287</v>
      </c>
      <c r="F6" s="221">
        <f t="shared" si="2"/>
        <v>11701.474172126887</v>
      </c>
      <c r="H6" s="221">
        <f t="shared" si="3"/>
        <v>975.12284767724054</v>
      </c>
      <c r="I6" s="221">
        <f t="shared" si="4"/>
        <v>11701.474172126887</v>
      </c>
      <c r="J6" s="221"/>
      <c r="K6" s="221"/>
      <c r="L6" s="221">
        <f t="shared" si="5"/>
        <v>11701.474172126887</v>
      </c>
    </row>
    <row r="7" spans="1:12" x14ac:dyDescent="0.25">
      <c r="A7" s="211" t="s">
        <v>644</v>
      </c>
      <c r="B7" s="221">
        <v>51648.47</v>
      </c>
      <c r="C7" s="221"/>
      <c r="D7" s="221">
        <f t="shared" si="0"/>
        <v>51648.47</v>
      </c>
      <c r="E7" s="221">
        <f t="shared" si="1"/>
        <v>-502.46077937496011</v>
      </c>
      <c r="F7" s="221">
        <f t="shared" si="2"/>
        <v>51146.009220625041</v>
      </c>
      <c r="H7" s="221">
        <f t="shared" si="3"/>
        <v>4262.1674350520871</v>
      </c>
      <c r="I7" s="221">
        <f t="shared" si="4"/>
        <v>51146.009220625041</v>
      </c>
      <c r="J7" s="221"/>
      <c r="K7" s="221"/>
      <c r="L7" s="221">
        <f t="shared" si="5"/>
        <v>51146.009220625041</v>
      </c>
    </row>
    <row r="8" spans="1:12" x14ac:dyDescent="0.25">
      <c r="A8" s="211" t="s">
        <v>645</v>
      </c>
      <c r="B8" s="221">
        <v>501563.41</v>
      </c>
      <c r="C8" s="221"/>
      <c r="D8" s="221">
        <f t="shared" si="0"/>
        <v>501563.41</v>
      </c>
      <c r="E8" s="221">
        <f t="shared" si="1"/>
        <v>-4879.4464171844884</v>
      </c>
      <c r="F8" s="221">
        <f t="shared" si="2"/>
        <v>496683.96358281549</v>
      </c>
      <c r="H8" s="221">
        <f t="shared" si="3"/>
        <v>41390.330298567955</v>
      </c>
      <c r="I8" s="221">
        <f t="shared" si="4"/>
        <v>496683.96358281549</v>
      </c>
      <c r="J8" s="221"/>
      <c r="K8" s="221"/>
      <c r="L8" s="221">
        <f t="shared" si="5"/>
        <v>496683.96358281549</v>
      </c>
    </row>
    <row r="9" spans="1:12" x14ac:dyDescent="0.25">
      <c r="A9" s="211" t="s">
        <v>646</v>
      </c>
      <c r="B9" s="221">
        <v>69468.350000000006</v>
      </c>
      <c r="C9" s="221"/>
      <c r="D9" s="221">
        <f t="shared" si="0"/>
        <v>69468.350000000006</v>
      </c>
      <c r="E9" s="221">
        <f t="shared" si="1"/>
        <v>-675.82101237252937</v>
      </c>
      <c r="F9" s="221">
        <f t="shared" si="2"/>
        <v>68792.528987627476</v>
      </c>
      <c r="H9" s="221">
        <f t="shared" si="3"/>
        <v>5732.7107489689561</v>
      </c>
      <c r="I9" s="221">
        <f t="shared" si="4"/>
        <v>68792.528987627476</v>
      </c>
      <c r="J9" s="221"/>
      <c r="K9" s="221"/>
      <c r="L9" s="221">
        <f t="shared" si="5"/>
        <v>68792.528987627476</v>
      </c>
    </row>
    <row r="10" spans="1:12" x14ac:dyDescent="0.25">
      <c r="A10" s="211" t="s">
        <v>647</v>
      </c>
      <c r="B10" s="221">
        <v>0</v>
      </c>
      <c r="C10" s="221"/>
      <c r="D10" s="221">
        <f t="shared" si="0"/>
        <v>0</v>
      </c>
      <c r="E10" s="221">
        <f t="shared" si="1"/>
        <v>0</v>
      </c>
      <c r="F10" s="221">
        <f t="shared" si="2"/>
        <v>0</v>
      </c>
      <c r="H10" s="221">
        <f t="shared" ref="H10:H11" si="6">$C$25*B10/$B$15</f>
        <v>0</v>
      </c>
      <c r="I10" s="221">
        <f t="shared" si="4"/>
        <v>0</v>
      </c>
      <c r="J10" s="221"/>
      <c r="K10" s="221"/>
      <c r="L10" s="221">
        <f t="shared" si="5"/>
        <v>0</v>
      </c>
    </row>
    <row r="11" spans="1:12" x14ac:dyDescent="0.25">
      <c r="A11" s="211" t="s">
        <v>648</v>
      </c>
      <c r="B11" s="221">
        <v>0</v>
      </c>
      <c r="C11" s="221"/>
      <c r="D11" s="221">
        <f t="shared" si="0"/>
        <v>0</v>
      </c>
      <c r="E11" s="221">
        <f t="shared" si="1"/>
        <v>0</v>
      </c>
      <c r="F11" s="221">
        <f t="shared" si="2"/>
        <v>0</v>
      </c>
      <c r="H11" s="221">
        <f t="shared" si="6"/>
        <v>0</v>
      </c>
      <c r="I11" s="221">
        <f t="shared" si="4"/>
        <v>0</v>
      </c>
      <c r="J11" s="221"/>
      <c r="K11" s="221"/>
      <c r="L11" s="221">
        <f t="shared" si="5"/>
        <v>0</v>
      </c>
    </row>
    <row r="12" spans="1:12" x14ac:dyDescent="0.25">
      <c r="A12" s="211" t="s">
        <v>649</v>
      </c>
      <c r="B12" s="221">
        <v>862046.46</v>
      </c>
      <c r="C12" s="221"/>
      <c r="D12" s="221">
        <f t="shared" si="0"/>
        <v>862046.46</v>
      </c>
      <c r="E12" s="221">
        <f t="shared" si="1"/>
        <v>-8386.396269802819</v>
      </c>
      <c r="F12" s="221">
        <f t="shared" si="2"/>
        <v>853660.06373019714</v>
      </c>
      <c r="H12" s="221">
        <f>$C$25*B12/$B$15</f>
        <v>71138.338644183095</v>
      </c>
      <c r="I12" s="221">
        <f t="shared" si="4"/>
        <v>853660.06373019714</v>
      </c>
      <c r="J12" s="221"/>
      <c r="K12" s="221"/>
      <c r="L12" s="221">
        <f t="shared" si="5"/>
        <v>853660.06373019714</v>
      </c>
    </row>
    <row r="13" spans="1:12" x14ac:dyDescent="0.25">
      <c r="A13" s="211" t="s">
        <v>650</v>
      </c>
      <c r="B13" s="221">
        <v>814811.6</v>
      </c>
      <c r="C13" s="221"/>
      <c r="D13" s="221">
        <f t="shared" si="0"/>
        <v>814811.6</v>
      </c>
      <c r="E13" s="221">
        <f t="shared" si="1"/>
        <v>-7926.8731790072052</v>
      </c>
      <c r="F13" s="221">
        <f t="shared" si="2"/>
        <v>806884.72682099277</v>
      </c>
      <c r="H13" s="221">
        <f>$C$25*B13/$B$15</f>
        <v>67240.393901749398</v>
      </c>
      <c r="I13" s="221">
        <f t="shared" si="4"/>
        <v>806884.72682099277</v>
      </c>
      <c r="J13" s="221"/>
      <c r="K13" s="221"/>
      <c r="L13" s="221">
        <f t="shared" si="5"/>
        <v>806884.72682099277</v>
      </c>
    </row>
    <row r="14" spans="1:12" x14ac:dyDescent="0.25">
      <c r="A14" s="211" t="s">
        <v>651</v>
      </c>
      <c r="B14" s="221">
        <v>2423.38</v>
      </c>
      <c r="C14" s="221"/>
      <c r="D14" s="221">
        <f t="shared" si="0"/>
        <v>2423.38</v>
      </c>
      <c r="E14" s="221">
        <f t="shared" si="1"/>
        <v>-23.575788470049247</v>
      </c>
      <c r="F14" s="221">
        <f t="shared" si="2"/>
        <v>2399.8042115299509</v>
      </c>
      <c r="H14" s="221">
        <f>$C$25*B14/$B$15</f>
        <v>199.98368429416257</v>
      </c>
      <c r="I14" s="221">
        <f t="shared" si="4"/>
        <v>2399.8042115299509</v>
      </c>
      <c r="J14" s="221"/>
      <c r="K14" s="221"/>
      <c r="L14" s="221">
        <f t="shared" si="5"/>
        <v>2399.8042115299509</v>
      </c>
    </row>
    <row r="15" spans="1:12" ht="15.75" thickBot="1" x14ac:dyDescent="0.3">
      <c r="A15" s="211" t="s">
        <v>652</v>
      </c>
      <c r="B15" s="222">
        <f>SUM(B4:B14)</f>
        <v>5283596.5699999994</v>
      </c>
      <c r="C15" s="222">
        <f>SUM(C4:C14)</f>
        <v>-1730427.9500000002</v>
      </c>
      <c r="D15" s="222">
        <f>SUM(D4:D14)</f>
        <v>3553168.6199999996</v>
      </c>
      <c r="E15" s="222">
        <f>SUM(E4:E14)</f>
        <v>38654.70000000079</v>
      </c>
      <c r="F15" s="222">
        <f>SUM(F4:F14)</f>
        <v>3591823.3200000008</v>
      </c>
      <c r="H15" s="222">
        <f>SUM(H4:H14)</f>
        <v>436016.27</v>
      </c>
      <c r="I15" s="222">
        <f>SUM(I4:I14)</f>
        <v>5232195.2400000012</v>
      </c>
      <c r="J15" s="222">
        <f>SUM(J4:J14)</f>
        <v>-136697.66</v>
      </c>
      <c r="K15" s="222">
        <f>SUM(K4:K14)</f>
        <v>-1640371.92</v>
      </c>
      <c r="L15" s="222">
        <f>SUM(L4:L14)</f>
        <v>3591823.3200000008</v>
      </c>
    </row>
    <row r="16" spans="1:12" ht="15.75" thickTop="1" x14ac:dyDescent="0.25">
      <c r="B16" s="223">
        <f>ROUND(B15/B25,2)</f>
        <v>0.98</v>
      </c>
    </row>
    <row r="18" spans="1:14" x14ac:dyDescent="0.25">
      <c r="C18" s="211" t="s">
        <v>531</v>
      </c>
      <c r="D18" s="220">
        <f>D4+D5+D10+D11</f>
        <v>1239390.52</v>
      </c>
    </row>
    <row r="19" spans="1:14" x14ac:dyDescent="0.25">
      <c r="C19" s="211" t="s">
        <v>532</v>
      </c>
    </row>
    <row r="20" spans="1:14" x14ac:dyDescent="0.25">
      <c r="C20" s="211" t="s">
        <v>533</v>
      </c>
      <c r="D20" s="221">
        <f>SUM(D6:D9,D12:D14)</f>
        <v>2313778.0999999996</v>
      </c>
    </row>
    <row r="21" spans="1:14" ht="15.75" thickBot="1" x14ac:dyDescent="0.3">
      <c r="C21" s="211" t="s">
        <v>534</v>
      </c>
      <c r="D21" s="222">
        <f>SUM(D18:D20)</f>
        <v>3553168.6199999996</v>
      </c>
    </row>
    <row r="22" spans="1:14" ht="15.75" thickTop="1" x14ac:dyDescent="0.25"/>
    <row r="23" spans="1:14" x14ac:dyDescent="0.25">
      <c r="A23" s="216" t="s">
        <v>653</v>
      </c>
    </row>
    <row r="24" spans="1:14" x14ac:dyDescent="0.25">
      <c r="A24" s="224" t="s">
        <v>654</v>
      </c>
      <c r="B24" s="224" t="s">
        <v>655</v>
      </c>
      <c r="C24" s="225">
        <v>43983</v>
      </c>
      <c r="D24" s="225">
        <v>43952</v>
      </c>
      <c r="E24" s="225">
        <v>43922</v>
      </c>
      <c r="F24" s="225">
        <v>43891</v>
      </c>
      <c r="G24" s="225">
        <v>43862</v>
      </c>
      <c r="H24" s="225">
        <v>43831</v>
      </c>
      <c r="I24" s="225">
        <v>43800</v>
      </c>
      <c r="J24" s="225">
        <v>43770</v>
      </c>
      <c r="K24" s="225">
        <v>43739</v>
      </c>
      <c r="L24" s="225">
        <v>43709</v>
      </c>
      <c r="M24" s="225">
        <v>43678</v>
      </c>
      <c r="N24" s="225">
        <v>43647</v>
      </c>
    </row>
    <row r="25" spans="1:14" x14ac:dyDescent="0.25">
      <c r="A25" s="226" t="s">
        <v>656</v>
      </c>
      <c r="B25" s="227">
        <f>SUM(C25:N25)</f>
        <v>5373909.2800000003</v>
      </c>
      <c r="C25" s="227">
        <v>436016.27</v>
      </c>
      <c r="D25" s="227">
        <v>437145.18</v>
      </c>
      <c r="E25" s="227">
        <v>436297.14</v>
      </c>
      <c r="F25" s="227">
        <v>435906.99</v>
      </c>
      <c r="G25" s="227">
        <v>437080.46</v>
      </c>
      <c r="H25" s="227">
        <v>435963.4</v>
      </c>
      <c r="I25" s="227">
        <v>460330.74</v>
      </c>
      <c r="J25" s="227">
        <v>459055.49</v>
      </c>
      <c r="K25" s="227">
        <v>457783.94</v>
      </c>
      <c r="L25" s="227">
        <v>459344.51</v>
      </c>
      <c r="M25" s="227">
        <v>458072.57</v>
      </c>
      <c r="N25" s="227">
        <v>460912.59</v>
      </c>
    </row>
    <row r="26" spans="1:14" x14ac:dyDescent="0.25">
      <c r="A26" s="226" t="s">
        <v>657</v>
      </c>
      <c r="B26" s="227">
        <f>SUM(C26:N26)</f>
        <v>-1730427.9500000002</v>
      </c>
      <c r="C26" s="227">
        <v>-136697.66</v>
      </c>
      <c r="D26" s="227">
        <v>-136601.92000000001</v>
      </c>
      <c r="E26" s="227">
        <v>-136726.60999999999</v>
      </c>
      <c r="F26" s="227">
        <v>-136558.22</v>
      </c>
      <c r="G26" s="227">
        <v>-136300.06</v>
      </c>
      <c r="H26" s="227">
        <v>-139140.72</v>
      </c>
      <c r="I26" s="227">
        <v>-152402.23999999999</v>
      </c>
      <c r="J26" s="227">
        <v>-152000.07999999999</v>
      </c>
      <c r="K26" s="227">
        <v>-151599.01999999999</v>
      </c>
      <c r="L26" s="227">
        <v>-151199.04000000001</v>
      </c>
      <c r="M26" s="227">
        <v>-150800.09</v>
      </c>
      <c r="N26" s="227">
        <v>-150402.29</v>
      </c>
    </row>
    <row r="27" spans="1:14" x14ac:dyDescent="0.25">
      <c r="A27" s="224" t="s">
        <v>658</v>
      </c>
      <c r="B27" s="228">
        <f>SUM(B25:B26)</f>
        <v>3643481.33</v>
      </c>
      <c r="C27" s="228">
        <f t="shared" ref="C27:N27" si="7">SUM(C25:C26)</f>
        <v>299318.61</v>
      </c>
      <c r="D27" s="228">
        <f t="shared" si="7"/>
        <v>300543.26</v>
      </c>
      <c r="E27" s="228">
        <f t="shared" si="7"/>
        <v>299570.53000000003</v>
      </c>
      <c r="F27" s="228">
        <f t="shared" si="7"/>
        <v>299348.77</v>
      </c>
      <c r="G27" s="228">
        <f t="shared" si="7"/>
        <v>300780.40000000002</v>
      </c>
      <c r="H27" s="228">
        <f t="shared" si="7"/>
        <v>296822.68000000005</v>
      </c>
      <c r="I27" s="228">
        <f t="shared" si="7"/>
        <v>307928.5</v>
      </c>
      <c r="J27" s="228">
        <f t="shared" si="7"/>
        <v>307055.41000000003</v>
      </c>
      <c r="K27" s="228">
        <f t="shared" si="7"/>
        <v>306184.92000000004</v>
      </c>
      <c r="L27" s="228">
        <f t="shared" si="7"/>
        <v>308145.46999999997</v>
      </c>
      <c r="M27" s="228">
        <f t="shared" si="7"/>
        <v>307272.48</v>
      </c>
      <c r="N27" s="228">
        <f t="shared" si="7"/>
        <v>310510.30000000005</v>
      </c>
    </row>
  </sheetData>
  <pageMargins left="0.7" right="0.7" top="0.75" bottom="0.75" header="0.3" footer="0.3"/>
  <pageSetup scale="53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workbookViewId="0">
      <selection activeCell="E18" sqref="E18"/>
    </sheetView>
  </sheetViews>
  <sheetFormatPr defaultRowHeight="15" x14ac:dyDescent="0.25"/>
  <cols>
    <col min="1" max="1" width="30.7109375" bestFit="1" customWidth="1"/>
    <col min="2" max="2" width="32.7109375" bestFit="1" customWidth="1"/>
    <col min="3" max="5" width="10.5703125" bestFit="1" customWidth="1"/>
  </cols>
  <sheetData>
    <row r="3" spans="1:4" x14ac:dyDescent="0.25">
      <c r="A3" s="14" t="s">
        <v>742</v>
      </c>
      <c r="B3" s="14" t="s">
        <v>743</v>
      </c>
      <c r="C3" s="14" t="s">
        <v>506</v>
      </c>
      <c r="D3" s="14" t="s">
        <v>744</v>
      </c>
    </row>
    <row r="4" spans="1:4" x14ac:dyDescent="0.25">
      <c r="A4" s="294" t="s">
        <v>703</v>
      </c>
      <c r="B4" s="279" t="s">
        <v>704</v>
      </c>
      <c r="C4" s="280">
        <f>D29</f>
        <v>2163401.5100000007</v>
      </c>
      <c r="D4" s="84">
        <f>C4</f>
        <v>2163401.5100000007</v>
      </c>
    </row>
    <row r="5" spans="1:4" x14ac:dyDescent="0.25">
      <c r="A5" s="294" t="s">
        <v>705</v>
      </c>
      <c r="B5" s="279" t="s">
        <v>706</v>
      </c>
      <c r="C5" s="280">
        <f>D44</f>
        <v>22733.194</v>
      </c>
      <c r="D5" s="84">
        <f t="shared" ref="D5:D10" si="0">C5</f>
        <v>22733.194</v>
      </c>
    </row>
    <row r="6" spans="1:4" x14ac:dyDescent="0.25">
      <c r="A6" s="294" t="s">
        <v>703</v>
      </c>
      <c r="B6" s="279" t="s">
        <v>707</v>
      </c>
      <c r="C6" s="280">
        <v>0.54</v>
      </c>
      <c r="D6" s="84">
        <f t="shared" si="0"/>
        <v>0.54</v>
      </c>
    </row>
    <row r="7" spans="1:4" x14ac:dyDescent="0.25">
      <c r="A7" s="294" t="s">
        <v>703</v>
      </c>
      <c r="B7" s="279" t="s">
        <v>708</v>
      </c>
      <c r="C7" s="280">
        <v>20619.72</v>
      </c>
      <c r="D7" s="84">
        <f t="shared" si="0"/>
        <v>20619.72</v>
      </c>
    </row>
    <row r="8" spans="1:4" x14ac:dyDescent="0.25">
      <c r="A8" s="294" t="s">
        <v>703</v>
      </c>
      <c r="B8" s="279" t="s">
        <v>709</v>
      </c>
      <c r="C8" s="280">
        <v>892.66000000000008</v>
      </c>
      <c r="D8" s="84">
        <f t="shared" si="0"/>
        <v>892.66000000000008</v>
      </c>
    </row>
    <row r="9" spans="1:4" x14ac:dyDescent="0.25">
      <c r="A9" s="294" t="s">
        <v>703</v>
      </c>
      <c r="B9" s="279" t="s">
        <v>710</v>
      </c>
      <c r="C9" s="280">
        <v>9687.06</v>
      </c>
      <c r="D9" s="84">
        <f t="shared" si="0"/>
        <v>9687.06</v>
      </c>
    </row>
    <row r="10" spans="1:4" x14ac:dyDescent="0.25">
      <c r="A10" s="294" t="s">
        <v>703</v>
      </c>
      <c r="B10" s="279" t="s">
        <v>711</v>
      </c>
      <c r="C10" s="280">
        <v>391216.56</v>
      </c>
      <c r="D10" s="84">
        <f t="shared" si="0"/>
        <v>391216.56</v>
      </c>
    </row>
    <row r="11" spans="1:4" x14ac:dyDescent="0.25">
      <c r="C11" s="84">
        <f>SUM(C4:C10)</f>
        <v>2608551.2440000013</v>
      </c>
      <c r="D11" s="84">
        <f>SUM(D4:D10)</f>
        <v>2608551.2440000013</v>
      </c>
    </row>
    <row r="14" spans="1:4" ht="15.75" thickBot="1" x14ac:dyDescent="0.3"/>
    <row r="15" spans="1:4" ht="45" x14ac:dyDescent="0.25">
      <c r="A15" s="281" t="s">
        <v>712</v>
      </c>
      <c r="B15" s="282" t="s">
        <v>713</v>
      </c>
      <c r="C15" s="282" t="s">
        <v>714</v>
      </c>
      <c r="D15" s="283" t="s">
        <v>715</v>
      </c>
    </row>
    <row r="16" spans="1:4" x14ac:dyDescent="0.25">
      <c r="A16" s="284" t="s">
        <v>716</v>
      </c>
      <c r="B16" s="285"/>
      <c r="C16" s="286"/>
      <c r="D16" s="287"/>
    </row>
    <row r="17" spans="1:4" x14ac:dyDescent="0.25">
      <c r="A17" s="288" t="s">
        <v>717</v>
      </c>
      <c r="B17" s="289" t="s">
        <v>718</v>
      </c>
      <c r="C17" s="286">
        <v>43647</v>
      </c>
      <c r="D17" s="287">
        <v>522284.15</v>
      </c>
    </row>
    <row r="18" spans="1:4" x14ac:dyDescent="0.25">
      <c r="A18" s="288" t="s">
        <v>719</v>
      </c>
      <c r="B18" s="289" t="s">
        <v>720</v>
      </c>
      <c r="C18" s="286">
        <v>43678</v>
      </c>
      <c r="D18" s="287">
        <v>522284.15</v>
      </c>
    </row>
    <row r="19" spans="1:4" x14ac:dyDescent="0.25">
      <c r="A19" s="288" t="s">
        <v>721</v>
      </c>
      <c r="B19" s="289" t="s">
        <v>722</v>
      </c>
      <c r="C19" s="286">
        <v>43709</v>
      </c>
      <c r="D19" s="287">
        <v>522284.15</v>
      </c>
    </row>
    <row r="20" spans="1:4" x14ac:dyDescent="0.25">
      <c r="A20" s="288" t="s">
        <v>723</v>
      </c>
      <c r="B20" s="289" t="s">
        <v>724</v>
      </c>
      <c r="C20" s="286">
        <v>43739</v>
      </c>
      <c r="D20" s="287">
        <v>51738.3</v>
      </c>
    </row>
    <row r="21" spans="1:4" x14ac:dyDescent="0.25">
      <c r="A21" s="288" t="s">
        <v>725</v>
      </c>
      <c r="B21" s="289" t="s">
        <v>726</v>
      </c>
      <c r="C21" s="286">
        <v>43770</v>
      </c>
      <c r="D21" s="287">
        <v>51738.3</v>
      </c>
    </row>
    <row r="22" spans="1:4" x14ac:dyDescent="0.25">
      <c r="A22" s="288" t="s">
        <v>727</v>
      </c>
      <c r="B22" s="289" t="s">
        <v>728</v>
      </c>
      <c r="C22" s="286">
        <v>43800</v>
      </c>
      <c r="D22" s="287">
        <v>62007.51</v>
      </c>
    </row>
    <row r="23" spans="1:4" x14ac:dyDescent="0.25">
      <c r="A23" s="288" t="s">
        <v>729</v>
      </c>
      <c r="B23" s="289" t="s">
        <v>730</v>
      </c>
      <c r="C23" s="286">
        <v>43831</v>
      </c>
      <c r="D23" s="287">
        <v>72147.58</v>
      </c>
    </row>
    <row r="24" spans="1:4" x14ac:dyDescent="0.25">
      <c r="A24" s="288" t="s">
        <v>731</v>
      </c>
      <c r="B24" s="289" t="s">
        <v>732</v>
      </c>
      <c r="C24" s="286">
        <v>43862</v>
      </c>
      <c r="D24" s="287">
        <v>72016.08</v>
      </c>
    </row>
    <row r="25" spans="1:4" x14ac:dyDescent="0.25">
      <c r="A25" s="288" t="s">
        <v>733</v>
      </c>
      <c r="B25" s="289" t="s">
        <v>734</v>
      </c>
      <c r="C25" s="286">
        <v>43891</v>
      </c>
      <c r="D25" s="287">
        <v>71852.710000000006</v>
      </c>
    </row>
    <row r="26" spans="1:4" x14ac:dyDescent="0.25">
      <c r="A26" s="288" t="s">
        <v>735</v>
      </c>
      <c r="B26" s="289" t="s">
        <v>736</v>
      </c>
      <c r="C26" s="286">
        <v>43922</v>
      </c>
      <c r="D26" s="287">
        <v>71682.86</v>
      </c>
    </row>
    <row r="27" spans="1:4" x14ac:dyDescent="0.25">
      <c r="A27" s="288" t="s">
        <v>737</v>
      </c>
      <c r="B27" s="289" t="s">
        <v>738</v>
      </c>
      <c r="C27" s="286">
        <v>43952</v>
      </c>
      <c r="D27" s="287">
        <v>71682.86</v>
      </c>
    </row>
    <row r="28" spans="1:4" x14ac:dyDescent="0.25">
      <c r="A28" s="288" t="s">
        <v>739</v>
      </c>
      <c r="B28" s="289" t="s">
        <v>740</v>
      </c>
      <c r="C28" s="286">
        <v>43983</v>
      </c>
      <c r="D28" s="287">
        <v>71682.86</v>
      </c>
    </row>
    <row r="29" spans="1:4" x14ac:dyDescent="0.25">
      <c r="A29" s="288"/>
      <c r="B29" s="289"/>
      <c r="C29" s="286"/>
      <c r="D29" s="287">
        <f>SUM(D17:D28)</f>
        <v>2163401.5100000007</v>
      </c>
    </row>
    <row r="30" spans="1:4" x14ac:dyDescent="0.25">
      <c r="A30" s="288"/>
      <c r="B30" s="289"/>
      <c r="C30" s="286"/>
      <c r="D30" s="287"/>
    </row>
    <row r="31" spans="1:4" x14ac:dyDescent="0.25">
      <c r="A31" s="288" t="s">
        <v>741</v>
      </c>
      <c r="B31" s="289"/>
      <c r="C31" s="286"/>
      <c r="D31" s="287"/>
    </row>
    <row r="32" spans="1:4" x14ac:dyDescent="0.25">
      <c r="A32" s="288">
        <v>143002134</v>
      </c>
      <c r="B32" s="289">
        <v>303006375</v>
      </c>
      <c r="C32" s="286"/>
      <c r="D32" s="287">
        <v>1894.4328333333335</v>
      </c>
    </row>
    <row r="33" spans="1:4" x14ac:dyDescent="0.25">
      <c r="A33" s="288">
        <v>143002134</v>
      </c>
      <c r="B33" s="289">
        <v>303006375</v>
      </c>
      <c r="C33" s="286"/>
      <c r="D33" s="287">
        <v>1894.4328333333335</v>
      </c>
    </row>
    <row r="34" spans="1:4" x14ac:dyDescent="0.25">
      <c r="A34" s="288">
        <v>143002134</v>
      </c>
      <c r="B34" s="289">
        <v>303006375</v>
      </c>
      <c r="C34" s="286"/>
      <c r="D34" s="287">
        <v>1894.4328333333335</v>
      </c>
    </row>
    <row r="35" spans="1:4" x14ac:dyDescent="0.25">
      <c r="A35" s="288">
        <v>143002134</v>
      </c>
      <c r="B35" s="289">
        <v>303006375</v>
      </c>
      <c r="C35" s="286"/>
      <c r="D35" s="287">
        <v>1894.4328333333335</v>
      </c>
    </row>
    <row r="36" spans="1:4" x14ac:dyDescent="0.25">
      <c r="A36" s="288">
        <v>143002134</v>
      </c>
      <c r="B36" s="289">
        <v>303006375</v>
      </c>
      <c r="C36" s="286"/>
      <c r="D36" s="287">
        <v>1894.4328333333335</v>
      </c>
    </row>
    <row r="37" spans="1:4" x14ac:dyDescent="0.25">
      <c r="A37" s="288">
        <v>143002134</v>
      </c>
      <c r="B37" s="289">
        <v>303006375</v>
      </c>
      <c r="C37" s="286"/>
      <c r="D37" s="287">
        <v>1894.4328333333335</v>
      </c>
    </row>
    <row r="38" spans="1:4" x14ac:dyDescent="0.25">
      <c r="A38" s="288">
        <v>143002134</v>
      </c>
      <c r="B38" s="289">
        <v>303006375</v>
      </c>
      <c r="C38" s="286"/>
      <c r="D38" s="287">
        <v>1894.4328333333335</v>
      </c>
    </row>
    <row r="39" spans="1:4" x14ac:dyDescent="0.25">
      <c r="A39" s="288">
        <v>143002134</v>
      </c>
      <c r="B39" s="289">
        <v>303006375</v>
      </c>
      <c r="C39" s="286"/>
      <c r="D39" s="287">
        <v>1894.4328333333335</v>
      </c>
    </row>
    <row r="40" spans="1:4" x14ac:dyDescent="0.25">
      <c r="A40" s="288">
        <v>143002134</v>
      </c>
      <c r="B40" s="289">
        <v>303006375</v>
      </c>
      <c r="C40" s="286"/>
      <c r="D40" s="287">
        <v>1894.4328333333335</v>
      </c>
    </row>
    <row r="41" spans="1:4" x14ac:dyDescent="0.25">
      <c r="A41" s="288">
        <v>143002134</v>
      </c>
      <c r="B41" s="289">
        <v>303006375</v>
      </c>
      <c r="C41" s="286"/>
      <c r="D41" s="287">
        <v>1894.4328333333335</v>
      </c>
    </row>
    <row r="42" spans="1:4" x14ac:dyDescent="0.25">
      <c r="A42" s="288">
        <v>143002134</v>
      </c>
      <c r="B42" s="289">
        <v>303006375</v>
      </c>
      <c r="C42" s="286"/>
      <c r="D42" s="287">
        <v>1894.4328333333335</v>
      </c>
    </row>
    <row r="43" spans="1:4" x14ac:dyDescent="0.25">
      <c r="A43" s="288">
        <v>143002134</v>
      </c>
      <c r="B43" s="289">
        <v>303006375</v>
      </c>
      <c r="C43" s="286"/>
      <c r="D43" s="287">
        <v>1894.4328333333335</v>
      </c>
    </row>
    <row r="44" spans="1:4" x14ac:dyDescent="0.25">
      <c r="A44" s="288"/>
      <c r="B44" s="289"/>
      <c r="C44" s="286"/>
      <c r="D44" s="287">
        <f>SUM(D32:D43)</f>
        <v>22733.194</v>
      </c>
    </row>
    <row r="45" spans="1:4" x14ac:dyDescent="0.25">
      <c r="A45" s="288"/>
      <c r="B45" s="289"/>
      <c r="C45" s="286"/>
      <c r="D45" s="287"/>
    </row>
    <row r="46" spans="1:4" x14ac:dyDescent="0.25">
      <c r="A46" s="288"/>
      <c r="B46" s="289"/>
      <c r="C46" s="286"/>
      <c r="D46" s="287">
        <f>D29+D44</f>
        <v>2186134.7040000008</v>
      </c>
    </row>
    <row r="47" spans="1:4" ht="15.75" thickBot="1" x14ac:dyDescent="0.3">
      <c r="A47" s="290"/>
      <c r="B47" s="291"/>
      <c r="C47" s="292"/>
      <c r="D47" s="29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2021-06-17T07:00:00+00:00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E6F77B-2857-467A-BE78-49C8380390AB}"/>
</file>

<file path=customXml/itemProps2.xml><?xml version="1.0" encoding="utf-8"?>
<ds:datastoreItem xmlns:ds="http://schemas.openxmlformats.org/officeDocument/2006/customXml" ds:itemID="{017A4102-3CF8-48DA-989D-ACE59794D796}"/>
</file>

<file path=customXml/itemProps3.xml><?xml version="1.0" encoding="utf-8"?>
<ds:datastoreItem xmlns:ds="http://schemas.openxmlformats.org/officeDocument/2006/customXml" ds:itemID="{E2EE2E8E-4718-4A25-9ADD-CD8F34859D27}"/>
</file>

<file path=customXml/itemProps4.xml><?xml version="1.0" encoding="utf-8"?>
<ds:datastoreItem xmlns:ds="http://schemas.openxmlformats.org/officeDocument/2006/customXml" ds:itemID="{03155FBC-19D3-4AC7-A63B-A3D394F4D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Electric</vt:lpstr>
      <vt:lpstr>Production Plant</vt:lpstr>
      <vt:lpstr>Transmission Plant</vt:lpstr>
      <vt:lpstr>Software</vt:lpstr>
      <vt:lpstr>EOP Elec DFIT Depr Restatement</vt:lpstr>
      <vt:lpstr>Accretion 12ME 6-2020</vt:lpstr>
      <vt:lpstr>Accr 2019-2020</vt:lpstr>
      <vt:lpstr>Software Amort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Free, Susan</cp:lastModifiedBy>
  <cp:lastPrinted>2020-11-12T01:16:53Z</cp:lastPrinted>
  <dcterms:created xsi:type="dcterms:W3CDTF">2020-09-14T16:57:26Z</dcterms:created>
  <dcterms:modified xsi:type="dcterms:W3CDTF">2021-01-30T04:13:19Z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