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xl/theme/theme1.xml" ContentType="application/vnd.openxmlformats-officedocument.theme+xml"/>
  <Override PartName="/xl/worksheets/sheet5.xml" ContentType="application/vnd.openxmlformats-officedocument.spreadsheetml.worksheet+xml"/>
  <Override PartName="/xl/styles.xml" ContentType="application/vnd.openxmlformats-officedocument.spreadsheetml.styl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240" yWindow="60" windowWidth="14865" windowHeight="7560"/>
  </bookViews>
  <sheets>
    <sheet name="8.2" sheetId="1" r:id="rId1"/>
    <sheet name="8.2.1" sheetId="2" r:id="rId2"/>
    <sheet name="8.2.2-8.2.3" sheetId="3" r:id="rId3"/>
    <sheet name="8.2.4" sheetId="4" r:id="rId4"/>
    <sheet name="8.2.5" sheetId="5" r:id="rId5"/>
  </sheets>
  <externalReferences>
    <externalReference r:id="rId6"/>
    <externalReference r:id="rId7"/>
  </externalReferences>
  <definedNames>
    <definedName name="__123Graph_A" localSheetId="4" hidden="1">[1]Inputs!#REF!</definedName>
    <definedName name="__123Graph_A" hidden="1">[1]Inputs!#REF!</definedName>
    <definedName name="__123Graph_B" localSheetId="4" hidden="1">[1]Inputs!#REF!</definedName>
    <definedName name="__123Graph_B" hidden="1">[1]Inputs!#REF!</definedName>
    <definedName name="__123Graph_D" localSheetId="4" hidden="1">[1]Inputs!#REF!</definedName>
    <definedName name="__123Graph_D" hidden="1">[1]Inputs!#REF!</definedName>
    <definedName name="__123Graph_E" hidden="1">[2]Input!$E$22:$E$37</definedName>
    <definedName name="__123Graph_F" hidden="1">[2]Input!$D$22:$D$37</definedName>
    <definedName name="_Fill" hidden="1">#REF!</definedName>
    <definedName name="_Key1" hidden="1">#REF!</definedName>
    <definedName name="_Key2" hidden="1">#REF!</definedName>
    <definedName name="_Order1" hidden="1">255</definedName>
    <definedName name="_Order2" hidden="1">0</definedName>
    <definedName name="_Sort" hidden="1">#REF!</definedName>
    <definedName name="Access_Button1" hidden="1">"Headcount_Workbook_Schedules_List"</definedName>
    <definedName name="AccessDatabase" hidden="1">"P:\HR\SharonPlummer\Headcount Workbook.mdb"</definedName>
    <definedName name="combined1" localSheetId="4" hidden="1">{"YTD-Total",#N/A,TRUE,"Provision";"YTD-Utility",#N/A,TRUE,"Prov Utility";"YTD-NonUtility",#N/A,TRUE,"Prov NonUtility"}</definedName>
    <definedName name="combined1" hidden="1">{"YTD-Total",#N/A,TRUE,"Provision";"YTD-Utility",#N/A,TRUE,"Prov Utility";"YTD-NonUtility",#N/A,TRUE,"Prov NonUtility"}</definedName>
    <definedName name="energy" localSheetId="4" hidden="1">{#N/A,#N/A,FALSE,"Bgt";#N/A,#N/A,FALSE,"Act";#N/A,#N/A,FALSE,"Chrt Data";#N/A,#N/A,FALSE,"Bus Result";#N/A,#N/A,FALSE,"Main Charts";#N/A,#N/A,FALSE,"P&amp;L Ttl";#N/A,#N/A,FALSE,"P&amp;L C_Ttl";#N/A,#N/A,FALSE,"P&amp;L C_Oct";#N/A,#N/A,FALSE,"P&amp;L C_Sep";#N/A,#N/A,FALSE,"1996";#N/A,#N/A,FALSE,"Data"}</definedName>
    <definedName name="energy" hidden="1">{#N/A,#N/A,FALSE,"Bgt";#N/A,#N/A,FALSE,"Act";#N/A,#N/A,FALSE,"Chrt Data";#N/A,#N/A,FALSE,"Bus Result";#N/A,#N/A,FALSE,"Main Charts";#N/A,#N/A,FALSE,"P&amp;L Ttl";#N/A,#N/A,FALSE,"P&amp;L C_Ttl";#N/A,#N/A,FALSE,"P&amp;L C_Oct";#N/A,#N/A,FALSE,"P&amp;L C_Sep";#N/A,#N/A,FALSE,"1996";#N/A,#N/A,FALSE,"Data"}</definedName>
    <definedName name="enrgy" localSheetId="4" hidden="1">{#N/A,#N/A,FALSE,"Bgt";#N/A,#N/A,FALSE,"Act";#N/A,#N/A,FALSE,"Chrt Data";#N/A,#N/A,FALSE,"Bus Result";#N/A,#N/A,FALSE,"Main Charts";#N/A,#N/A,FALSE,"P&amp;L Ttl";#N/A,#N/A,FALSE,"P&amp;L C_Ttl";#N/A,#N/A,FALSE,"P&amp;L C_Oct";#N/A,#N/A,FALSE,"P&amp;L C_Sep";#N/A,#N/A,FALSE,"1996";#N/A,#N/A,FALSE,"Data"}</definedName>
    <definedName name="enrgy" hidden="1">{#N/A,#N/A,FALSE,"Bgt";#N/A,#N/A,FALSE,"Act";#N/A,#N/A,FALSE,"Chrt Data";#N/A,#N/A,FALSE,"Bus Result";#N/A,#N/A,FALSE,"Main Charts";#N/A,#N/A,FALSE,"P&amp;L Ttl";#N/A,#N/A,FALSE,"P&amp;L C_Ttl";#N/A,#N/A,FALSE,"P&amp;L C_Oct";#N/A,#N/A,FALSE,"P&amp;L C_Sep";#N/A,#N/A,FALSE,"1996";#N/A,#N/A,FALSE,"Data"}</definedName>
    <definedName name="foo" localSheetId="4" hidden="1">{#N/A,#N/A,FALSE,"Bgt";#N/A,#N/A,FALSE,"Act";#N/A,#N/A,FALSE,"Chrt Data";#N/A,#N/A,FALSE,"Bus Result";#N/A,#N/A,FALSE,"Main Charts";#N/A,#N/A,FALSE,"P&amp;L Ttl";#N/A,#N/A,FALSE,"P&amp;L C_Ttl";#N/A,#N/A,FALSE,"P&amp;L C_Oct";#N/A,#N/A,FALSE,"P&amp;L C_Sep";#N/A,#N/A,FALSE,"1996";#N/A,#N/A,FALSE,"Data"}</definedName>
    <definedName name="foo" hidden="1">{#N/A,#N/A,FALSE,"Bgt";#N/A,#N/A,FALSE,"Act";#N/A,#N/A,FALSE,"Chrt Data";#N/A,#N/A,FALSE,"Bus Result";#N/A,#N/A,FALSE,"Main Charts";#N/A,#N/A,FALSE,"P&amp;L Ttl";#N/A,#N/A,FALSE,"P&amp;L C_Ttl";#N/A,#N/A,FALSE,"P&amp;L C_Oct";#N/A,#N/A,FALSE,"P&amp;L C_Sep";#N/A,#N/A,FALSE,"1996";#N/A,#N/A,FALSE,"Data"}</definedName>
    <definedName name="Keep" localSheetId="4" hidden="1">{"PRINT",#N/A,TRUE,"APPA";"PRINT",#N/A,TRUE,"APS";"PRINT",#N/A,TRUE,"BHPL";"PRINT",#N/A,TRUE,"BHPL2";"PRINT",#N/A,TRUE,"CDWR";"PRINT",#N/A,TRUE,"EWEB";"PRINT",#N/A,TRUE,"LADWP";"PRINT",#N/A,TRUE,"NEVBASE"}</definedName>
    <definedName name="Keep" hidden="1">{"PRINT",#N/A,TRUE,"APPA";"PRINT",#N/A,TRUE,"APS";"PRINT",#N/A,TRUE,"BHPL";"PRINT",#N/A,TRUE,"BHPL2";"PRINT",#N/A,TRUE,"CDWR";"PRINT",#N/A,TRUE,"EWEB";"PRINT",#N/A,TRUE,"LADWP";"PRINT",#N/A,TRUE,"NEVBASE"}</definedName>
    <definedName name="keep2" localSheetId="4" hidden="1">{"PRINT",#N/A,TRUE,"APPA";"PRINT",#N/A,TRUE,"APS";"PRINT",#N/A,TRUE,"BHPL";"PRINT",#N/A,TRUE,"BHPL2";"PRINT",#N/A,TRUE,"CDWR";"PRINT",#N/A,TRUE,"EWEB";"PRINT",#N/A,TRUE,"LADWP";"PRINT",#N/A,TRUE,"NEVBASE"}</definedName>
    <definedName name="keep2" hidden="1">{"PRINT",#N/A,TRUE,"APPA";"PRINT",#N/A,TRUE,"APS";"PRINT",#N/A,TRUE,"BHPL";"PRINT",#N/A,TRUE,"BHPL2";"PRINT",#N/A,TRUE,"CDWR";"PRINT",#N/A,TRUE,"EWEB";"PRINT",#N/A,TRUE,"LADWP";"PRINT",#N/A,TRUE,"NEVBASE"}</definedName>
    <definedName name="Master" localSheetId="4" hidden="1">{#N/A,#N/A,FALSE,"Actual";#N/A,#N/A,FALSE,"Normalized";#N/A,#N/A,FALSE,"Electric Actual";#N/A,#N/A,FALSE,"Electric Normalized"}</definedName>
    <definedName name="Master" hidden="1">{#N/A,#N/A,FALSE,"Actual";#N/A,#N/A,FALSE,"Normalized";#N/A,#N/A,FALSE,"Electric Actual";#N/A,#N/A,FALSE,"Electric Normalized"}</definedName>
    <definedName name="mmm" localSheetId="4" hidden="1">{"PRINT",#N/A,TRUE,"APPA";"PRINT",#N/A,TRUE,"APS";"PRINT",#N/A,TRUE,"BHPL";"PRINT",#N/A,TRUE,"BHPL2";"PRINT",#N/A,TRUE,"CDWR";"PRINT",#N/A,TRUE,"EWEB";"PRINT",#N/A,TRUE,"LADWP";"PRINT",#N/A,TRUE,"NEVBASE"}</definedName>
    <definedName name="mmm" hidden="1">{"PRINT",#N/A,TRUE,"APPA";"PRINT",#N/A,TRUE,"APS";"PRINT",#N/A,TRUE,"BHPL";"PRINT",#N/A,TRUE,"BHPL2";"PRINT",#N/A,TRUE,"CDWR";"PRINT",#N/A,TRUE,"EWEB";"PRINT",#N/A,TRUE,"LADWP";"PRINT",#N/A,TRUE,"NEVBASE"}</definedName>
    <definedName name="others" localSheetId="4" hidden="1">{"Factors Pages 1-2",#N/A,FALSE,"Factors";"Factors Page 3",#N/A,FALSE,"Factors";"Factors Page 4",#N/A,FALSE,"Factors";"Factors Page 5",#N/A,FALSE,"Factors";"Factors Pages 8-27",#N/A,FALSE,"Factors"}</definedName>
    <definedName name="others" hidden="1">{"Factors Pages 1-2",#N/A,FALSE,"Factors";"Factors Page 3",#N/A,FALSE,"Factors";"Factors Page 4",#N/A,FALSE,"Factors";"Factors Page 5",#N/A,FALSE,"Factors";"Factors Pages 8-27",#N/A,FALSE,"Factors"}</definedName>
    <definedName name="pete" localSheetId="4" hidden="1">{#N/A,#N/A,FALSE,"Bgt";#N/A,#N/A,FALSE,"Act";#N/A,#N/A,FALSE,"Chrt Data";#N/A,#N/A,FALSE,"Bus Result";#N/A,#N/A,FALSE,"Main Charts";#N/A,#N/A,FALSE,"P&amp;L Ttl";#N/A,#N/A,FALSE,"P&amp;L C_Ttl";#N/A,#N/A,FALSE,"P&amp;L C_Oct";#N/A,#N/A,FALSE,"P&amp;L C_Sep";#N/A,#N/A,FALSE,"1996";#N/A,#N/A,FALSE,"Data"}</definedName>
    <definedName name="pete" hidden="1">{#N/A,#N/A,FALSE,"Bgt";#N/A,#N/A,FALSE,"Act";#N/A,#N/A,FALSE,"Chrt Data";#N/A,#N/A,FALSE,"Bus Result";#N/A,#N/A,FALSE,"Main Charts";#N/A,#N/A,FALSE,"P&amp;L Ttl";#N/A,#N/A,FALSE,"P&amp;L C_Ttl";#N/A,#N/A,FALSE,"P&amp;L C_Oct";#N/A,#N/A,FALSE,"P&amp;L C_Sep";#N/A,#N/A,FALSE,"1996";#N/A,#N/A,FALSE,"Data"}</definedName>
    <definedName name="_xlnm.Print_Area" localSheetId="1">'8.2.1'!$A$1:$G$20</definedName>
    <definedName name="_xlnm.Print_Area" localSheetId="2">'8.2.2-8.2.3'!$A$1:$F$119</definedName>
    <definedName name="_xlnm.Print_Area" localSheetId="3">'8.2.4'!$A$1:$O$30</definedName>
    <definedName name="_xlnm.Print_Titles" localSheetId="2">'8.2.2-8.2.3'!$1:$8</definedName>
    <definedName name="retail" localSheetId="4" hidden="1">{#N/A,#N/A,FALSE,"Loans";#N/A,#N/A,FALSE,"Program Costs";#N/A,#N/A,FALSE,"Measures";#N/A,#N/A,FALSE,"Net Lost Rev";#N/A,#N/A,FALSE,"Incentive"}</definedName>
    <definedName name="retail" hidden="1">{#N/A,#N/A,FALSE,"Loans";#N/A,#N/A,FALSE,"Program Costs";#N/A,#N/A,FALSE,"Measures";#N/A,#N/A,FALSE,"Net Lost Rev";#N/A,#N/A,FALSE,"Incentive"}</definedName>
    <definedName name="retail_CC" localSheetId="4" hidden="1">{#N/A,#N/A,FALSE,"Loans";#N/A,#N/A,FALSE,"Program Costs";#N/A,#N/A,FALSE,"Measures";#N/A,#N/A,FALSE,"Net Lost Rev";#N/A,#N/A,FALSE,"Incentive"}</definedName>
    <definedName name="retail_CC" hidden="1">{#N/A,#N/A,FALSE,"Loans";#N/A,#N/A,FALSE,"Program Costs";#N/A,#N/A,FALSE,"Measures";#N/A,#N/A,FALSE,"Net Lost Rev";#N/A,#N/A,FALSE,"Incentive"}</definedName>
    <definedName name="retail_CC1" localSheetId="4" hidden="1">{#N/A,#N/A,FALSE,"Loans";#N/A,#N/A,FALSE,"Program Costs";#N/A,#N/A,FALSE,"Measures";#N/A,#N/A,FALSE,"Net Lost Rev";#N/A,#N/A,FALSE,"Incentive"}</definedName>
    <definedName name="retail_CC1" hidden="1">{#N/A,#N/A,FALSE,"Loans";#N/A,#N/A,FALSE,"Program Costs";#N/A,#N/A,FALSE,"Measures";#N/A,#N/A,FALSE,"Net Lost Rev";#N/A,#N/A,FALSE,"Incentive"}</definedName>
    <definedName name="SAPBEXrevision" hidden="1">0</definedName>
    <definedName name="SAPBEXsysID" hidden="1">"BWP"</definedName>
    <definedName name="SAPBEXwbID" hidden="1">"45GG50E0RVHKCLIQ2O8BSNCI3"</definedName>
    <definedName name="shit" localSheetId="4" hidden="1">{"PRINT",#N/A,TRUE,"APPA";"PRINT",#N/A,TRUE,"APS";"PRINT",#N/A,TRUE,"BHPL";"PRINT",#N/A,TRUE,"BHPL2";"PRINT",#N/A,TRUE,"CDWR";"PRINT",#N/A,TRUE,"EWEB";"PRINT",#N/A,TRUE,"LADWP";"PRINT",#N/A,TRUE,"NEVBASE"}</definedName>
    <definedName name="shit" hidden="1">{"PRINT",#N/A,TRUE,"APPA";"PRINT",#N/A,TRUE,"APS";"PRINT",#N/A,TRUE,"BHPL";"PRINT",#N/A,TRUE,"BHPL2";"PRINT",#N/A,TRUE,"CDWR";"PRINT",#N/A,TRUE,"EWEB";"PRINT",#N/A,TRUE,"LADWP";"PRINT",#N/A,TRUE,"NEVBASE"}</definedName>
    <definedName name="spippw" localSheetId="4" hidden="1">{#N/A,#N/A,FALSE,"Actual";#N/A,#N/A,FALSE,"Normalized";#N/A,#N/A,FALSE,"Electric Actual";#N/A,#N/A,FALSE,"Electric Normalized"}</definedName>
    <definedName name="spippw" hidden="1">{#N/A,#N/A,FALSE,"Actual";#N/A,#N/A,FALSE,"Normalized";#N/A,#N/A,FALSE,"Electric Actual";#N/A,#N/A,FALSE,"Electric Normalized"}</definedName>
    <definedName name="standard1" localSheetId="4" hidden="1">{"YTD-Total",#N/A,FALSE,"Provision"}</definedName>
    <definedName name="standard1" hidden="1">{"YTD-Total",#N/A,FALSE,"Provision"}</definedName>
    <definedName name="wrn.Adj._.Back_Up." localSheetId="4" hidden="1">{"Page 3.4.1",#N/A,FALSE,"Totals";"Page 3.4.2",#N/A,FALSE,"Totals"}</definedName>
    <definedName name="wrn.Adj._.Back_Up." hidden="1">{"Page 3.4.1",#N/A,FALSE,"Totals";"Page 3.4.2",#N/A,FALSE,"Totals"}</definedName>
    <definedName name="wrn.ALL." localSheetId="4" hidden="1">{#N/A,#N/A,FALSE,"Summary EPS";#N/A,#N/A,FALSE,"1st Qtr Electric";#N/A,#N/A,FALSE,"1st Qtr Australia";#N/A,#N/A,FALSE,"1st Qtr Telecom";#N/A,#N/A,FALSE,"1st QTR Other"}</definedName>
    <definedName name="wrn.ALL." hidden="1">{#N/A,#N/A,FALSE,"Summary EPS";#N/A,#N/A,FALSE,"1st Qtr Electric";#N/A,#N/A,FALSE,"1st Qtr Australia";#N/A,#N/A,FALSE,"1st Qtr Telecom";#N/A,#N/A,FALSE,"1st QTR Other"}</definedName>
    <definedName name="wrn.All._.BSs._.and._.JEs." localSheetId="4" hidden="1">{#N/A,#N/A,FALSE,"Top level";#N/A,#N/A,FALSE,"Top level JEs";#N/A,#N/A,FALSE,"PHI";#N/A,#N/A,FALSE,"PHI JEs";#N/A,#N/A,FALSE,"PacifiCorp";#N/A,#N/A,FALSE,"PacifiCorp JEs";#N/A,#N/A,FALSE,"PGHC";#N/A,#N/A,FALSE,"PGHC JEs";#N/A,#N/A,FALSE,"Domestic"}</definedName>
    <definedName name="wrn.All._.BSs._.and._.JEs." hidden="1">{#N/A,#N/A,FALSE,"Top level";#N/A,#N/A,FALSE,"Top level JEs";#N/A,#N/A,FALSE,"PHI";#N/A,#N/A,FALSE,"PHI JEs";#N/A,#N/A,FALSE,"PacifiCorp";#N/A,#N/A,FALSE,"PacifiCorp JEs";#N/A,#N/A,FALSE,"PGHC";#N/A,#N/A,FALSE,"PGHC JEs";#N/A,#N/A,FALSE,"Domestic"}</definedName>
    <definedName name="wrn.All._.ISs._.and._.JEs." localSheetId="4" hidden="1">{#N/A,#N/A,FALSE,"Top level MTD";#N/A,#N/A,FALSE,"PHI MTD";#N/A,#N/A,FALSE,"PacifiCorp MTD";#N/A,#N/A,FALSE,"PGHC MTD";#N/A,#N/A,FALSE,"Top level QTD";#N/A,#N/A,FALSE,"PHI QTD";#N/A,#N/A,FALSE,"PacifiCorp QTD";#N/A,#N/A,FALSE,"PGHC QTD";#N/A,#N/A,FALSE,"Top level YTD";#N/A,#N/A,FALSE,"PHI YTD";#N/A,#N/A,FALSE,"PacifiCorp YTD";#N/A,#N/A,FALSE,"PGHC YTD"}</definedName>
    <definedName name="wrn.All._.ISs._.and._.JEs." hidden="1">{#N/A,#N/A,FALSE,"Top level MTD";#N/A,#N/A,FALSE,"PHI MTD";#N/A,#N/A,FALSE,"PacifiCorp MTD";#N/A,#N/A,FALSE,"PGHC MTD";#N/A,#N/A,FALSE,"Top level QTD";#N/A,#N/A,FALSE,"PHI QTD";#N/A,#N/A,FALSE,"PacifiCorp QTD";#N/A,#N/A,FALSE,"PGHC QTD";#N/A,#N/A,FALSE,"Top level YTD";#N/A,#N/A,FALSE,"PHI YTD";#N/A,#N/A,FALSE,"PacifiCorp YTD";#N/A,#N/A,FALSE,"PGHC YTD"}</definedName>
    <definedName name="wrn.All._.other._.months." localSheetId="4" hidden="1">{#N/A,#N/A,FALSE,"Top level MTD";#N/A,#N/A,FALSE,"PHI MTD";#N/A,#N/A,FALSE,"PacifiCorp MTD";#N/A,#N/A,FALSE,"PGHC MTD";#N/A,#N/A,FALSE,"Top level YTD";#N/A,#N/A,FALSE,"PHI YTD";#N/A,#N/A,FALSE,"PacifiCorp YTD";#N/A,#N/A,FALSE,"PGHC YTD"}</definedName>
    <definedName name="wrn.All._.other._.months." hidden="1">{#N/A,#N/A,FALSE,"Top level MTD";#N/A,#N/A,FALSE,"PHI MTD";#N/A,#N/A,FALSE,"PacifiCorp MTD";#N/A,#N/A,FALSE,"PGHC MTD";#N/A,#N/A,FALSE,"Top level YTD";#N/A,#N/A,FALSE,"PHI YTD";#N/A,#N/A,FALSE,"PacifiCorp YTD";#N/A,#N/A,FALSE,"PGHC YTD"}</definedName>
    <definedName name="wrn.All._.Pages." localSheetId="4" hidden="1">{#N/A,#N/A,FALSE,"cover";#N/A,#N/A,FALSE,"lead sheet";#N/A,#N/A,FALSE,"Adj backup";#N/A,#N/A,FALSE,"t Accounts"}</definedName>
    <definedName name="wrn.All._.Pages." hidden="1">{#N/A,#N/A,FALSE,"Cover";#N/A,#N/A,FALSE,"Lead Sheet";#N/A,#N/A,FALSE,"Interest Expense A ";#N/A,#N/A,FALSE,"Deposits 3 01";#N/A,#N/A,FALSE,"Deposits 3 02";#N/A,#N/A,FALSE,"T-Accounts";#N/A,#N/A,FALSE,"Interest Expense B";#N/A,#N/A,FALSE,"IntRate"}</definedName>
    <definedName name="wrn.BUS._.RPT." localSheetId="4" hidden="1">{#N/A,#N/A,FALSE,"P&amp;L Ttl";#N/A,#N/A,FALSE,"P&amp;L C_Ttl New";#N/A,#N/A,FALSE,"Bus Res";#N/A,#N/A,FALSE,"Chrts";#N/A,#N/A,FALSE,"pcf";#N/A,#N/A,FALSE,"pcr ";#N/A,#N/A,FALSE,"Exp Stmt ";#N/A,#N/A,FALSE,"Exp Stmt BU";#N/A,#N/A,FALSE,"Cap";#N/A,#N/A,FALSE,"IT Ytd"}</definedName>
    <definedName name="wrn.BUS._.RPT." hidden="1">{#N/A,#N/A,FALSE,"P&amp;L Ttl";#N/A,#N/A,FALSE,"P&amp;L C_Ttl New";#N/A,#N/A,FALSE,"Bus Res";#N/A,#N/A,FALSE,"Chrts";#N/A,#N/A,FALSE,"pcf";#N/A,#N/A,FALSE,"pcr ";#N/A,#N/A,FALSE,"Exp Stmt ";#N/A,#N/A,FALSE,"Exp Stmt BU";#N/A,#N/A,FALSE,"Cap";#N/A,#N/A,FALSE,"IT Ytd"}</definedName>
    <definedName name="wrn.Combined._.YTD." localSheetId="4" hidden="1">{"YTD-Total",#N/A,TRUE,"Provision";"YTD-Utility",#N/A,TRUE,"Prov Utility";"YTD-NonUtility",#N/A,TRUE,"Prov NonUtility"}</definedName>
    <definedName name="wrn.Combined._.YTD." hidden="1">{"YTD-Total",#N/A,TRUE,"Provision";"YTD-Utility",#N/A,TRUE,"Prov Utility";"YTD-NonUtility",#N/A,TRUE,"Prov NonUtility"}</definedName>
    <definedName name="wrn.ConsolGrossGrp." localSheetId="4" hidden="1">{"Conol gross povision grouped",#N/A,FALSE,"Consol Gross";"Consol Gross Grouped",#N/A,FALSE,"Consol Gross"}</definedName>
    <definedName name="wrn.ConsolGrossGrp." hidden="1">{"Conol gross povision grouped",#N/A,FALSE,"Consol Gross";"Consol Gross Grouped",#N/A,FALSE,"Consol Gross"}</definedName>
    <definedName name="wrn.Factors._.Tab._.10." localSheetId="4" hidden="1">{"Factors Pages 1-2",#N/A,FALSE,"Factors";"Factors Page 3",#N/A,FALSE,"Factors";"Factors Page 4",#N/A,FALSE,"Factors";"Factors Page 5",#N/A,FALSE,"Factors";"Factors Pages 8-27",#N/A,FALSE,"Factors"}</definedName>
    <definedName name="wrn.Factors._.Tab._.10." hidden="1">{"Factors Pages 1-2",#N/A,FALSE,"Factors";"Factors Page 3",#N/A,FALSE,"Factors";"Factors Page 4",#N/A,FALSE,"Factors";"Factors Page 5",#N/A,FALSE,"Factors";"Factors Pages 8-27",#N/A,FALSE,"Factors"}</definedName>
    <definedName name="wrn.Full._.View." localSheetId="4" hidden="1">{"FullView",#N/A,FALSE,"Consltd-For contngcy"}</definedName>
    <definedName name="wrn.Full._.View." hidden="1">{"FullView",#N/A,FALSE,"Consltd-For contngcy"}</definedName>
    <definedName name="wrn.GLReport." localSheetId="4" hidden="1">{#N/A,#N/A,FALSE,"Forecast";#N/A,#N/A,FALSE,"SumWBS";#N/A,#N/A,FALSE,"SumGL";#N/A,#N/A,FALSE,"Klam";#N/A,#N/A,FALSE,"Yale";#N/A,#N/A,FALSE,"Merw";#N/A,#N/A,FALSE,"Swif";#N/A,#N/A,FALSE,"Umpq";#N/A,#N/A,FALSE,"Powe";#N/A,#N/A,FALSE,"PDDec";#N/A,#N/A,FALSE,"Bigf";#N/A,#N/A,FALSE,"Cond";#N/A,#N/A,FALSE,"Grac";#N/A,#N/A,FALSE,"Onei";#N/A,#N/A,FALSE,"Amer";#N/A,#N/A,FALSE,"Soda";#N/A,#N/A,FALSE,"Pros"}</definedName>
    <definedName name="wrn.GLReport." hidden="1">{#N/A,#N/A,FALSE,"Forecast";#N/A,#N/A,FALSE,"SumWBS";#N/A,#N/A,FALSE,"SumGL";#N/A,#N/A,FALSE,"Klam";#N/A,#N/A,FALSE,"Yale";#N/A,#N/A,FALSE,"Merw";#N/A,#N/A,FALSE,"Swif";#N/A,#N/A,FALSE,"Umpq";#N/A,#N/A,FALSE,"Powe";#N/A,#N/A,FALSE,"PDDec";#N/A,#N/A,FALSE,"Bigf";#N/A,#N/A,FALSE,"Cond";#N/A,#N/A,FALSE,"Grac";#N/A,#N/A,FALSE,"Onei";#N/A,#N/A,FALSE,"Amer";#N/A,#N/A,FALSE,"Soda";#N/A,#N/A,FALSE,"Pros"}</definedName>
    <definedName name="wrn.Open._.Issues._.Only." localSheetId="4" hidden="1">{"Open issues Only",#N/A,FALSE,"TIMELINE"}</definedName>
    <definedName name="wrn.Open._.Issues._.Only." hidden="1">{"Open issues Only",#N/A,FALSE,"TIMELINE"}</definedName>
    <definedName name="wrn.OR._.Carrying._.Charge._.JV." localSheetId="4" hidden="1">{#N/A,#N/A,FALSE,"Loans";#N/A,#N/A,FALSE,"Program Costs";#N/A,#N/A,FALSE,"Measures";#N/A,#N/A,FALSE,"Net Lost Rev";#N/A,#N/A,FALSE,"Incentive"}</definedName>
    <definedName name="wrn.OR._.Carrying._.Charge._.JV." hidden="1">{#N/A,#N/A,FALSE,"Loans";#N/A,#N/A,FALSE,"Program Costs";#N/A,#N/A,FALSE,"Measures";#N/A,#N/A,FALSE,"Net Lost Rev";#N/A,#N/A,FALSE,"Incentive"}</definedName>
    <definedName name="wrn.OR._.Carrying._.Charge._.JV.1" localSheetId="4" hidden="1">{#N/A,#N/A,FALSE,"Loans";#N/A,#N/A,FALSE,"Program Costs";#N/A,#N/A,FALSE,"Measures";#N/A,#N/A,FALSE,"Net Lost Rev";#N/A,#N/A,FALSE,"Incentive"}</definedName>
    <definedName name="wrn.OR._.Carrying._.Charge._.JV.1" hidden="1">{#N/A,#N/A,FALSE,"Loans";#N/A,#N/A,FALSE,"Program Costs";#N/A,#N/A,FALSE,"Measures";#N/A,#N/A,FALSE,"Net Lost Rev";#N/A,#N/A,FALSE,"Incentive"}</definedName>
    <definedName name="wrn.pages." localSheetId="4" hidden="1">{#N/A,#N/A,FALSE,"Bgt";#N/A,#N/A,FALSE,"Act";#N/A,#N/A,FALSE,"Chrt Data";#N/A,#N/A,FALSE,"Bus Result";#N/A,#N/A,FALSE,"Main Charts";#N/A,#N/A,FALSE,"P&amp;L Ttl";#N/A,#N/A,FALSE,"P&amp;L C_Ttl";#N/A,#N/A,FALSE,"P&amp;L C_Oct";#N/A,#N/A,FALSE,"P&amp;L C_Sep";#N/A,#N/A,FALSE,"1996";#N/A,#N/A,FALSE,"Data"}</definedName>
    <definedName name="wrn.pages." hidden="1">{#N/A,#N/A,FALSE,"Bgt";#N/A,#N/A,FALSE,"Act";#N/A,#N/A,FALSE,"Chrt Data";#N/A,#N/A,FALSE,"Bus Result";#N/A,#N/A,FALSE,"Main Charts";#N/A,#N/A,FALSE,"P&amp;L Ttl";#N/A,#N/A,FALSE,"P&amp;L C_Ttl";#N/A,#N/A,FALSE,"P&amp;L C_Oct";#N/A,#N/A,FALSE,"P&amp;L C_Sep";#N/A,#N/A,FALSE,"1996";#N/A,#N/A,FALSE,"Data"}</definedName>
    <definedName name="wrn.Payment._.View." localSheetId="4" hidden="1">{#N/A,#N/A,FALSE,"Consltd-For contngcy";"PaymentView",#N/A,FALSE,"Consltd-For contngcy"}</definedName>
    <definedName name="wrn.Payment._.View." hidden="1">{#N/A,#N/A,FALSE,"Consltd-For contngcy";"PaymentView",#N/A,FALSE,"Consltd-For contngcy"}</definedName>
    <definedName name="wrn.PFSreconview." localSheetId="4" hidden="1">{"PFS recon view",#N/A,FALSE,"Hyperion Proof"}</definedName>
    <definedName name="wrn.PFSreconview." hidden="1">{"PFS recon view",#N/A,FALSE,"Hyperion Proof"}</definedName>
    <definedName name="wrn.PGHCreconview." localSheetId="4" hidden="1">{"PGHC recon view",#N/A,FALSE,"Hyperion Proof"}</definedName>
    <definedName name="wrn.PGHCreconview." hidden="1">{"PGHC recon view",#N/A,FALSE,"Hyperion Proof"}</definedName>
    <definedName name="wrn.PHI._.all._.other._.months." localSheetId="4" hidden="1">{#N/A,#N/A,FALSE,"PHI MTD";#N/A,#N/A,FALSE,"PHI YTD"}</definedName>
    <definedName name="wrn.PHI._.all._.other._.months." hidden="1">{#N/A,#N/A,FALSE,"PHI MTD";#N/A,#N/A,FALSE,"PHI YTD"}</definedName>
    <definedName name="wrn.PHI._.only." localSheetId="4" hidden="1">{#N/A,#N/A,FALSE,"PHI"}</definedName>
    <definedName name="wrn.PHI._.only." hidden="1">{#N/A,#N/A,FALSE,"PHI"}</definedName>
    <definedName name="wrn.PHI._.Sept._.Dec._.March." localSheetId="4" hidden="1">{#N/A,#N/A,FALSE,"PHI MTD";#N/A,#N/A,FALSE,"PHI QTD";#N/A,#N/A,FALSE,"PHI YTD"}</definedName>
    <definedName name="wrn.PHI._.Sept._.Dec._.March." hidden="1">{#N/A,#N/A,FALSE,"PHI MTD";#N/A,#N/A,FALSE,"PHI QTD";#N/A,#N/A,FALSE,"PHI YTD"}</definedName>
    <definedName name="wrn.PPMCoCodeView." localSheetId="4" hidden="1">{"PPM Co Code View",#N/A,FALSE,"Comp Codes"}</definedName>
    <definedName name="wrn.PPMCoCodeView." hidden="1">{"PPM Co Code View",#N/A,FALSE,"Comp Codes"}</definedName>
    <definedName name="wrn.PPMreconview." localSheetId="4" hidden="1">{"PPM Recon View",#N/A,FALSE,"Hyperion Proof"}</definedName>
    <definedName name="wrn.PPMreconview." hidden="1">{"PPM Recon View",#N/A,FALSE,"Hyperion Proof"}</definedName>
    <definedName name="wrn.ProofElectricOnly." localSheetId="4" hidden="1">{"Electric Only",#N/A,FALSE,"Hyperion Proof"}</definedName>
    <definedName name="wrn.ProofElectricOnly." hidden="1">{"Electric Only",#N/A,FALSE,"Hyperion Proof"}</definedName>
    <definedName name="wrn.ProofTotal." localSheetId="4" hidden="1">{"Proof Total",#N/A,FALSE,"Hyperion Proof"}</definedName>
    <definedName name="wrn.ProofTotal." hidden="1">{"Proof Total",#N/A,FALSE,"Hyperion Proof"}</definedName>
    <definedName name="wrn.Reformat._.only." localSheetId="4" hidden="1">{#N/A,#N/A,FALSE,"Dec 1999 mapping"}</definedName>
    <definedName name="wrn.Reformat._.only." hidden="1">{#N/A,#N/A,FALSE,"Dec 1999 mapping"}</definedName>
    <definedName name="wrn.SALES._.VAR._.95._.BUDGET." localSheetId="4" hidden="1">{"PRINT",#N/A,TRUE,"APPA";"PRINT",#N/A,TRUE,"APS";"PRINT",#N/A,TRUE,"BHPL";"PRINT",#N/A,TRUE,"BHPL2";"PRINT",#N/A,TRUE,"CDWR";"PRINT",#N/A,TRUE,"EWEB";"PRINT",#N/A,TRUE,"LADWP";"PRINT",#N/A,TRUE,"NEVBASE"}</definedName>
    <definedName name="wrn.SALES._.VAR._.95._.BUDGET." hidden="1">{"PRINT",#N/A,TRUE,"APPA";"PRINT",#N/A,TRUE,"APS";"PRINT",#N/A,TRUE,"BHPL";"PRINT",#N/A,TRUE,"BHPL2";"PRINT",#N/A,TRUE,"CDWR";"PRINT",#N/A,TRUE,"EWEB";"PRINT",#N/A,TRUE,"LADWP";"PRINT",#N/A,TRUE,"NEVBASE"}</definedName>
    <definedName name="wrn.Sept._.Dec._.March._.IS." localSheetId="4" hidden="1">{#N/A,#N/A,FALSE,"Top level MTD";#N/A,#N/A,FALSE,"PHI MTD";#N/A,#N/A,FALSE,"PacifiCorp MTD";#N/A,#N/A,FALSE,"PGHC MTD";#N/A,#N/A,FALSE,"Top level QTD";#N/A,#N/A,FALSE,"PHI QTD";#N/A,#N/A,FALSE,"PacifiCorp QTD";#N/A,#N/A,FALSE,"PGHC QTD";#N/A,#N/A,FALSE,"Top level YTD";#N/A,#N/A,FALSE,"PHI YTD";#N/A,#N/A,FALSE,"PacifiCorp YTD";#N/A,#N/A,FALSE,"PGHC YTD"}</definedName>
    <definedName name="wrn.Sept._.Dec._.March._.IS." hidden="1">{#N/A,#N/A,FALSE,"Top level MTD";#N/A,#N/A,FALSE,"PHI MTD";#N/A,#N/A,FALSE,"PacifiCorp MTD";#N/A,#N/A,FALSE,"PGHC MTD";#N/A,#N/A,FALSE,"Top level QTD";#N/A,#N/A,FALSE,"PHI QTD";#N/A,#N/A,FALSE,"PacifiCorp QTD";#N/A,#N/A,FALSE,"PGHC QTD";#N/A,#N/A,FALSE,"Top level YTD";#N/A,#N/A,FALSE,"PHI YTD";#N/A,#N/A,FALSE,"PacifiCorp YTD";#N/A,#N/A,FALSE,"PGHC YTD"}</definedName>
    <definedName name="wrn.Standard." localSheetId="4" hidden="1">{"YTD-Total",#N/A,FALSE,"Provision"}</definedName>
    <definedName name="wrn.Standard." hidden="1">{"YTD-Total",#N/A,FALSE,"Provision"}</definedName>
    <definedName name="wrn.Standard._.NonUtility._.Only." localSheetId="4" hidden="1">{"YTD-NonUtility",#N/A,FALSE,"Prov NonUtility"}</definedName>
    <definedName name="wrn.Standard._.NonUtility._.Only." hidden="1">{"YTD-NonUtility",#N/A,FALSE,"Prov NonUtility"}</definedName>
    <definedName name="wrn.Standard._.Utility._.Only." localSheetId="4" hidden="1">{"YTD-Utility",#N/A,FALSE,"Prov Utility"}</definedName>
    <definedName name="wrn.Standard._.Utility._.Only." hidden="1">{"YTD-Utility",#N/A,FALSE,"Prov Utility"}</definedName>
    <definedName name="wrn.Summary._.View." localSheetId="4" hidden="1">{#N/A,#N/A,FALSE,"Consltd-For contngcy"}</definedName>
    <definedName name="wrn.Summary._.View." hidden="1">{#N/A,#N/A,FALSE,"Consltd-For contngcy"}</definedName>
    <definedName name="wrn.UK._.Conversion._.Only." localSheetId="4" hidden="1">{#N/A,#N/A,FALSE,"Dec 1999 UK Continuing Ops"}</definedName>
    <definedName name="wrn.UK._.Conversion._.Only." hidden="1">{#N/A,#N/A,FALSE,"Dec 1999 UK Continuing Ops"}</definedName>
    <definedName name="wrn.YearEnd." localSheetId="4" hidden="1">{"Factors Pages 1-2",#N/A,FALSE,"Variables";"Factors Page 3",#N/A,FALSE,"Variables";"Factors Page 4",#N/A,FALSE,"Variables";"Factors Page 5",#N/A,FALSE,"Variables";"YE Pages 7-26",#N/A,FALSE,"Variables"}</definedName>
    <definedName name="wrn.YearEnd." hidden="1">{"Factors Pages 1-2",#N/A,FALSE,"Variables";"Factors Page 3",#N/A,FALSE,"Variables";"Factors Page 4",#N/A,FALSE,"Variables";"Factors Page 5",#N/A,FALSE,"Variables";"YE Pages 7-26",#N/A,FALSE,"Variables"}</definedName>
    <definedName name="y" hidden="1">'[1]DSM Output'!$B$21:$B$23</definedName>
    <definedName name="z" hidden="1">'[1]DSM Output'!$G$21:$G$23</definedName>
    <definedName name="Z_01844156_6462_4A28_9785_1A86F4D0C834_.wvu.PrintTitles" localSheetId="4" hidden="1">#REF!</definedName>
    <definedName name="Z_01844156_6462_4A28_9785_1A86F4D0C834_.wvu.PrintTitles" hidden="1">#REF!</definedName>
  </definedNames>
  <calcPr calcId="145621" calcMode="manual" iterate="1"/>
</workbook>
</file>

<file path=xl/calcChain.xml><?xml version="1.0" encoding="utf-8"?>
<calcChain xmlns="http://schemas.openxmlformats.org/spreadsheetml/2006/main">
  <c r="I16" i="1" l="1"/>
  <c r="C11" i="5"/>
  <c r="F24" i="1"/>
  <c r="I24" i="1" s="1"/>
  <c r="A3" i="5"/>
  <c r="A2" i="5"/>
  <c r="N27" i="4"/>
  <c r="M27" i="4"/>
  <c r="L27" i="4"/>
  <c r="K27" i="4"/>
  <c r="J27" i="4"/>
  <c r="I27" i="4"/>
  <c r="H27" i="4"/>
  <c r="G27" i="4"/>
  <c r="F27" i="4"/>
  <c r="E27" i="4"/>
  <c r="D27" i="4"/>
  <c r="C27" i="4"/>
  <c r="N29" i="4" s="1"/>
  <c r="F10" i="2" s="1"/>
  <c r="F12" i="1" s="1"/>
  <c r="I12" i="1" s="1"/>
  <c r="A1" i="4"/>
  <c r="A1" i="5" s="1"/>
  <c r="D25" i="3"/>
  <c r="D26" i="3" s="1"/>
  <c r="D27" i="3" s="1"/>
  <c r="D28" i="3" s="1"/>
  <c r="D29" i="3" s="1"/>
  <c r="D30" i="3" s="1"/>
  <c r="D31" i="3" s="1"/>
  <c r="D32" i="3" s="1"/>
  <c r="D33" i="3" s="1"/>
  <c r="D34" i="3" s="1"/>
  <c r="D35" i="3" s="1"/>
  <c r="D36" i="3" s="1"/>
  <c r="D37" i="3" s="1"/>
  <c r="D38" i="3" s="1"/>
  <c r="D39" i="3" s="1"/>
  <c r="D40" i="3" s="1"/>
  <c r="D41" i="3" s="1"/>
  <c r="D42" i="3" s="1"/>
  <c r="D43" i="3" s="1"/>
  <c r="D44" i="3" s="1"/>
  <c r="D45" i="3" s="1"/>
  <c r="D46" i="3" s="1"/>
  <c r="D47" i="3" s="1"/>
  <c r="D48" i="3" s="1"/>
  <c r="D49" i="3" s="1"/>
  <c r="D50" i="3" s="1"/>
  <c r="D51" i="3" s="1"/>
  <c r="D52" i="3" s="1"/>
  <c r="D53" i="3" s="1"/>
  <c r="D54" i="3" s="1"/>
  <c r="D55" i="3" s="1"/>
  <c r="D56" i="3" s="1"/>
  <c r="D57" i="3" s="1"/>
  <c r="D58" i="3" s="1"/>
  <c r="D59" i="3" s="1"/>
  <c r="D60" i="3" s="1"/>
  <c r="D61" i="3" s="1"/>
  <c r="D62" i="3" s="1"/>
  <c r="D63" i="3" s="1"/>
  <c r="D64" i="3" s="1"/>
  <c r="D65" i="3" s="1"/>
  <c r="D66" i="3" s="1"/>
  <c r="D67" i="3" s="1"/>
  <c r="D68" i="3" s="1"/>
  <c r="D69" i="3" s="1"/>
  <c r="D70" i="3" s="1"/>
  <c r="D71" i="3" s="1"/>
  <c r="D72" i="3" s="1"/>
  <c r="D73" i="3" s="1"/>
  <c r="D74" i="3" s="1"/>
  <c r="D75" i="3" s="1"/>
  <c r="D76" i="3" s="1"/>
  <c r="D77" i="3" s="1"/>
  <c r="D78" i="3" s="1"/>
  <c r="D79" i="3" s="1"/>
  <c r="D80" i="3" s="1"/>
  <c r="D81" i="3" s="1"/>
  <c r="D82" i="3" s="1"/>
  <c r="D83" i="3" s="1"/>
  <c r="D84" i="3" s="1"/>
  <c r="D23" i="3"/>
  <c r="D24" i="3" s="1"/>
  <c r="D22" i="3"/>
  <c r="J21" i="3"/>
  <c r="I21" i="3"/>
  <c r="C5" i="3"/>
  <c r="F12" i="2"/>
  <c r="F9" i="2"/>
  <c r="F26" i="1"/>
  <c r="I26" i="1" s="1"/>
  <c r="F25" i="1"/>
  <c r="I25" i="1" s="1"/>
  <c r="F22" i="1"/>
  <c r="I22" i="1" s="1"/>
  <c r="F17" i="1"/>
  <c r="I17" i="1" s="1"/>
  <c r="F16" i="1"/>
  <c r="F11" i="1"/>
  <c r="I11" i="1" s="1"/>
  <c r="F10" i="1"/>
  <c r="I10" i="1" s="1"/>
  <c r="I13" i="1" l="1"/>
  <c r="D85" i="3"/>
  <c r="D86" i="3" s="1"/>
  <c r="D87" i="3" s="1"/>
  <c r="D88" i="3" s="1"/>
  <c r="D89" i="3" s="1"/>
  <c r="D90" i="3" s="1"/>
  <c r="D91" i="3" s="1"/>
  <c r="D92" i="3" s="1"/>
  <c r="D93" i="3" s="1"/>
  <c r="D94" i="3" s="1"/>
  <c r="D95" i="3" s="1"/>
  <c r="D96" i="3" s="1"/>
  <c r="D97" i="3" s="1"/>
  <c r="D98" i="3" s="1"/>
  <c r="D99" i="3" s="1"/>
  <c r="D100" i="3" s="1"/>
  <c r="D101" i="3" s="1"/>
  <c r="D102" i="3" s="1"/>
  <c r="D103" i="3" s="1"/>
  <c r="D104" i="3" s="1"/>
  <c r="D105" i="3" s="1"/>
  <c r="D106" i="3" s="1"/>
  <c r="D107" i="3" s="1"/>
  <c r="D108" i="3" s="1"/>
  <c r="D109" i="3" s="1"/>
  <c r="D110" i="3" s="1"/>
  <c r="D111" i="3" s="1"/>
  <c r="D112" i="3" s="1"/>
  <c r="D113" i="3" s="1"/>
  <c r="D114" i="3" s="1"/>
  <c r="D115" i="3" s="1"/>
  <c r="D116" i="3" s="1"/>
  <c r="D117" i="3" s="1"/>
  <c r="D118" i="3" s="1"/>
  <c r="F13" i="1"/>
  <c r="C119" i="3" l="1"/>
  <c r="D119" i="3" s="1"/>
  <c r="E96" i="3"/>
  <c r="F29" i="1" l="1"/>
  <c r="I29" i="1" s="1"/>
  <c r="F28" i="1"/>
  <c r="I28" i="1" s="1"/>
  <c r="F96" i="3"/>
  <c r="F18" i="2"/>
  <c r="F18" i="1" s="1"/>
  <c r="F30" i="1" l="1"/>
  <c r="I30" i="1" s="1"/>
  <c r="I18" i="1"/>
  <c r="I19" i="1" s="1"/>
  <c r="F19" i="1"/>
</calcChain>
</file>

<file path=xl/sharedStrings.xml><?xml version="1.0" encoding="utf-8"?>
<sst xmlns="http://schemas.openxmlformats.org/spreadsheetml/2006/main" count="180" uniqueCount="102">
  <si>
    <t>Page</t>
  </si>
  <si>
    <t>TOTAL</t>
  </si>
  <si>
    <t>WA</t>
  </si>
  <si>
    <t>ACCOUNT</t>
  </si>
  <si>
    <t>Type</t>
  </si>
  <si>
    <t>COMPANY</t>
  </si>
  <si>
    <t>FACTOR</t>
  </si>
  <si>
    <t>FACTOR %</t>
  </si>
  <si>
    <t>ALLOCATED</t>
  </si>
  <si>
    <t>REF#</t>
  </si>
  <si>
    <t xml:space="preserve">Adjustment to Expense: </t>
  </si>
  <si>
    <t>Remove Environmental Cost Amortization as Booked</t>
  </si>
  <si>
    <t>SO</t>
  </si>
  <si>
    <t>Add back Third West Amortization</t>
  </si>
  <si>
    <t>Add back Minor Remediation Projects Cost</t>
  </si>
  <si>
    <t>Total</t>
  </si>
  <si>
    <t xml:space="preserve">Adjustment to Rate Base: </t>
  </si>
  <si>
    <t>Remove Environmental Regulatory Asset as Booked</t>
  </si>
  <si>
    <t>182M</t>
  </si>
  <si>
    <t>Add back Third West Regulatory Asset</t>
  </si>
  <si>
    <t>Schedule M Addition</t>
  </si>
  <si>
    <t>SCHMDT</t>
  </si>
  <si>
    <t>SCHMAT</t>
  </si>
  <si>
    <t>Def Inc Tax Expense</t>
  </si>
  <si>
    <t>ADIT Balance</t>
  </si>
  <si>
    <t>Description of Adjustment:</t>
  </si>
  <si>
    <t xml:space="preserve"> </t>
  </si>
  <si>
    <t>Detail of Adjustment to Amortization Expense:</t>
  </si>
  <si>
    <t>Remove All Booked Environmental Amortization - GL 566700 &amp; 566710</t>
  </si>
  <si>
    <t>Add Third West Amortization</t>
  </si>
  <si>
    <t>Add back minor remediation projects from GL 566700 &amp; 566710</t>
  </si>
  <si>
    <t>Adjustment to Acct 925</t>
  </si>
  <si>
    <t>Detail of Adjustment to Rate Base:</t>
  </si>
  <si>
    <t>Remove Actual FERC Acct 1823910 - June 2012 WA AMA Balance - SO</t>
  </si>
  <si>
    <t>B16 pg. 2-3</t>
  </si>
  <si>
    <t>Remove Actual FERC Acct 1823910 - June 2012 WA AMA Balance - WA</t>
  </si>
  <si>
    <t>B16 pg. 3</t>
  </si>
  <si>
    <t>Add Third West - Average of Monthly Averages (12 Months Ended June 2012)</t>
  </si>
  <si>
    <t>Amortization 12ME June 2012</t>
  </si>
  <si>
    <t>Description</t>
  </si>
  <si>
    <t>Date</t>
  </si>
  <si>
    <t>Amortization</t>
  </si>
  <si>
    <t>Balance</t>
  </si>
  <si>
    <t>3rd West Sub. Clean-up</t>
  </si>
  <si>
    <t>Transfers</t>
  </si>
  <si>
    <t>Activity</t>
  </si>
  <si>
    <t>Check</t>
  </si>
  <si>
    <t>Amortization continued</t>
  </si>
  <si>
    <t>June 2012 AMA</t>
  </si>
  <si>
    <t>ADIT - AMA Bal</t>
  </si>
  <si>
    <t>Non-PERCO</t>
  </si>
  <si>
    <t>Total Environmental Expense</t>
  </si>
  <si>
    <t>Internal Order</t>
  </si>
  <si>
    <t>Jan-12</t>
  </si>
  <si>
    <t>Feb-12</t>
  </si>
  <si>
    <t>Mar-12</t>
  </si>
  <si>
    <t>Apr-12</t>
  </si>
  <si>
    <t>May-12</t>
  </si>
  <si>
    <t>Jun-12</t>
  </si>
  <si>
    <t>Detail By Project:</t>
  </si>
  <si>
    <t>Astoria Youngs Bay Cleanup</t>
  </si>
  <si>
    <t>Silver Bell Tailings Cost Increase</t>
  </si>
  <si>
    <t>**spill cleanup -- Pacific Power</t>
  </si>
  <si>
    <t>**spill cleanup -- Rocky Mountain</t>
  </si>
  <si>
    <t>Utah Metals East</t>
  </si>
  <si>
    <t>Bend Hydro Clean-up</t>
  </si>
  <si>
    <t>Willamette Ops Fueling Station Cleanup</t>
  </si>
  <si>
    <t>Medford Fuel Stn Cleanup - UST Removal</t>
  </si>
  <si>
    <t>Portland Harbor Clean-up</t>
  </si>
  <si>
    <t>Roseburg Fueling Station Cleanup</t>
  </si>
  <si>
    <t>DEMC Leak Investigation/Cleanup</t>
  </si>
  <si>
    <t>Fort Jones Decon</t>
  </si>
  <si>
    <t>Leaning Juniper Wind Turb Gearbox Spill</t>
  </si>
  <si>
    <t>Lincoln City Oskenholt Spill March 2012</t>
  </si>
  <si>
    <t>** These two line items include a variety of small projects that are not tracked in the Company's accounting system by project.</t>
  </si>
  <si>
    <t>Total 12 ME June 2012</t>
  </si>
  <si>
    <t>To 8.2.1</t>
  </si>
  <si>
    <t>Adjustment to Taxes Detail</t>
  </si>
  <si>
    <t>Amount</t>
  </si>
  <si>
    <t>415300</t>
  </si>
  <si>
    <t>Hazardous Waste Clean-up Costs</t>
  </si>
  <si>
    <t>415301</t>
  </si>
  <si>
    <t>DTL 415.300 Environmental Clean-up Accru</t>
  </si>
  <si>
    <t>DTL 415.301 Environmental Clean-up Accrl</t>
  </si>
  <si>
    <t>PacifiCorp</t>
  </si>
  <si>
    <t>Washington General Rate Case - June 2012</t>
  </si>
  <si>
    <t>Environmental Remediation</t>
  </si>
  <si>
    <t>Environmental Costs WA</t>
  </si>
  <si>
    <t xml:space="preserve">On April 27, 2005, the Commission granted a request by the Company for an accounting order relating to the Company's treatment of environmental remediation costs in Docket UE-031658.  The Commission authorized the company to record and defer costs prudently incurred in connection with its environmental remediation program.  Additional costs of existing projects expected to exceed $3 million system-wide and incurred from October 13, 2003, the date the petition was submitted, through fiscal year 2005 are to be deferred and amortized over a 10-year period.  These costs, subject to deferral, will only include those amounts paid to outside vendors or contractors and will not include internal employee or legal costs. Currently, only one project, the Third West Substation Cleanup, can be deferred.  This restating adjustment removes the balance and amortization from FERC accounts 182.391 and 925, except for the Third West Substation Cleanup, and then adds back the cost for small remediation projects that cannot be deferred, per the Commission's 2005 order.
</t>
  </si>
  <si>
    <t>Adjustment to Tax:</t>
  </si>
  <si>
    <t>Page 8.2</t>
  </si>
  <si>
    <t>8.2.1</t>
  </si>
  <si>
    <t>Page 8.2.1</t>
  </si>
  <si>
    <t>Ref 8.2</t>
  </si>
  <si>
    <t>Ref 8.2.1</t>
  </si>
  <si>
    <t>To. 8.2</t>
  </si>
  <si>
    <t>FERC</t>
  </si>
  <si>
    <t>SAP</t>
  </si>
  <si>
    <t>Factor</t>
  </si>
  <si>
    <t>Environmental Settlement (PERCO)</t>
  </si>
  <si>
    <t>RES</t>
  </si>
  <si>
    <t>8.2.5</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</si>
</sst>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5" formatCode="&quot;$&quot;#,##0_);\(&quot;$&quot;#,##0\)"/>
    <numFmt numFmtId="41" formatCode="_(* #,##0_);_(* \(#,##0\);_(* &quot;-&quot;_);_(@_)"/>
    <numFmt numFmtId="44" formatCode="_(&quot;$&quot;* #,##0.00_);_(&quot;$&quot;* \(#,##0.00\);_(&quot;$&quot;* &quot;-&quot;??_);_(@_)"/>
    <numFmt numFmtId="43" formatCode="_(* #,##0.00_);_(* \(#,##0.00\);_(* &quot;-&quot;??_);_(@_)"/>
    <numFmt numFmtId="164" formatCode="0.000%"/>
    <numFmt numFmtId="165" formatCode="_(* #,##0_);_(* \(#,##0\);_(* &quot;-&quot;??_);_(@_)"/>
    <numFmt numFmtId="166" formatCode="0.0000%"/>
    <numFmt numFmtId="167" formatCode="[$-409]mmm\-yy;@"/>
    <numFmt numFmtId="168" formatCode="_-* #,##0\ &quot;F&quot;_-;\-* #,##0\ &quot;F&quot;_-;_-* &quot;-&quot;\ &quot;F&quot;_-;_-@_-"/>
    <numFmt numFmtId="169" formatCode="mmmm\ d\,\ yyyy"/>
    <numFmt numFmtId="170" formatCode="#,##0.000;[Red]\-#,##0.000"/>
    <numFmt numFmtId="171" formatCode="#,##0.0000"/>
    <numFmt numFmtId="172" formatCode="General_)"/>
  </numFmts>
  <fonts count="33">
    <font>
      <sz val="10"/>
      <name val="Arial"/>
      <family val="2"/>
    </font>
    <font>
      <sz val="10"/>
      <name val="Arial"/>
      <family val="2"/>
    </font>
    <font>
      <b/>
      <sz val="10"/>
      <name val="Arial"/>
      <family val="2"/>
    </font>
    <font>
      <sz val="10"/>
      <color indexed="9"/>
      <name val="Arial"/>
      <family val="2"/>
    </font>
    <font>
      <u/>
      <sz val="10"/>
      <name val="Arial"/>
      <family val="2"/>
    </font>
    <font>
      <sz val="10"/>
      <color rgb="FFFF0000"/>
      <name val="Arial"/>
      <family val="2"/>
    </font>
    <font>
      <sz val="12"/>
      <name val="Times New Roman"/>
      <family val="1"/>
    </font>
    <font>
      <b/>
      <sz val="8"/>
      <name val="Arial"/>
      <family val="2"/>
    </font>
    <font>
      <sz val="10"/>
      <color indexed="12"/>
      <name val="Arial"/>
      <family val="2"/>
    </font>
    <font>
      <b/>
      <sz val="8"/>
      <color rgb="FF0000CC"/>
      <name val="Arial"/>
      <family val="2"/>
    </font>
    <font>
      <sz val="10"/>
      <color rgb="FF0070C0"/>
      <name val="Arial"/>
      <family val="2"/>
    </font>
    <font>
      <sz val="10"/>
      <name val="Courier"/>
      <family val="3"/>
    </font>
    <font>
      <sz val="10"/>
      <color indexed="8"/>
      <name val="Helv"/>
    </font>
    <font>
      <sz val="10"/>
      <name val="Helv"/>
    </font>
    <font>
      <sz val="10"/>
      <color indexed="24"/>
      <name val="Courier New"/>
      <family val="3"/>
    </font>
    <font>
      <sz val="7"/>
      <name val="Arial"/>
      <family val="2"/>
    </font>
    <font>
      <sz val="8"/>
      <name val="Arial"/>
      <family val="2"/>
    </font>
    <font>
      <b/>
      <sz val="16"/>
      <name val="Times New Roman"/>
      <family val="1"/>
    </font>
    <font>
      <b/>
      <sz val="12"/>
      <name val="Arial"/>
      <family val="2"/>
    </font>
    <font>
      <sz val="11"/>
      <color indexed="8"/>
      <name val="TimesNewRomanPS"/>
    </font>
    <font>
      <sz val="11"/>
      <color theme="1"/>
      <name val="Calibri"/>
      <family val="2"/>
      <scheme val="minor"/>
    </font>
    <font>
      <sz val="10"/>
      <color indexed="11"/>
      <name val="Geneva"/>
      <family val="2"/>
    </font>
    <font>
      <b/>
      <sz val="10"/>
      <color indexed="8"/>
      <name val="Arial"/>
      <family val="2"/>
    </font>
    <font>
      <b/>
      <sz val="10"/>
      <color indexed="39"/>
      <name val="Arial"/>
      <family val="2"/>
    </font>
    <font>
      <sz val="10"/>
      <color indexed="8"/>
      <name val="Arial"/>
      <family val="2"/>
    </font>
    <font>
      <b/>
      <sz val="12"/>
      <color indexed="8"/>
      <name val="Arial"/>
      <family val="2"/>
    </font>
    <font>
      <sz val="8"/>
      <color indexed="18"/>
      <name val="Arial"/>
      <family val="2"/>
    </font>
    <font>
      <b/>
      <sz val="8"/>
      <color indexed="8"/>
      <name val="Arial"/>
      <family val="2"/>
    </font>
    <font>
      <sz val="10"/>
      <color indexed="39"/>
      <name val="Arial"/>
      <family val="2"/>
    </font>
    <font>
      <b/>
      <sz val="14"/>
      <name val="Arial"/>
      <family val="2"/>
    </font>
    <font>
      <sz val="10"/>
      <color indexed="10"/>
      <name val="Arial"/>
      <family val="2"/>
    </font>
    <font>
      <sz val="12"/>
      <name val="Arial MT"/>
    </font>
    <font>
      <sz val="10"/>
      <name val="LinePrinter"/>
    </font>
  </fonts>
  <fills count="26">
    <fill>
      <patternFill patternType="none"/>
    </fill>
    <fill>
      <patternFill patternType="gray125"/>
    </fill>
    <fill>
      <patternFill patternType="solid">
        <fgColor indexed="22"/>
        <bgColor indexed="64"/>
      </patternFill>
    </fill>
    <fill>
      <patternFill patternType="solid">
        <fgColor indexed="26"/>
        <bgColor indexed="64"/>
      </patternFill>
    </fill>
    <fill>
      <patternFill patternType="solid">
        <fgColor indexed="43"/>
      </patternFill>
    </fill>
    <fill>
      <patternFill patternType="solid">
        <fgColor indexed="43"/>
        <bgColor indexed="64"/>
      </patternFill>
    </fill>
    <fill>
      <patternFill patternType="solid">
        <fgColor indexed="40"/>
        <bgColor indexed="64"/>
      </patternFill>
    </fill>
    <fill>
      <patternFill patternType="solid">
        <fgColor indexed="45"/>
      </patternFill>
    </fill>
    <fill>
      <patternFill patternType="solid">
        <fgColor indexed="29"/>
      </patternFill>
    </fill>
    <fill>
      <patternFill patternType="solid">
        <fgColor indexed="10"/>
      </patternFill>
    </fill>
    <fill>
      <patternFill patternType="solid">
        <fgColor indexed="51"/>
      </patternFill>
    </fill>
    <fill>
      <patternFill patternType="solid">
        <fgColor indexed="52"/>
      </patternFill>
    </fill>
    <fill>
      <patternFill patternType="solid">
        <fgColor indexed="53"/>
      </patternFill>
    </fill>
    <fill>
      <patternFill patternType="solid">
        <fgColor indexed="57"/>
      </patternFill>
    </fill>
    <fill>
      <patternFill patternType="solid">
        <fgColor indexed="50"/>
      </patternFill>
    </fill>
    <fill>
      <patternFill patternType="solid">
        <fgColor indexed="11"/>
      </patternFill>
    </fill>
    <fill>
      <patternFill patternType="lightUp">
        <fgColor indexed="48"/>
        <bgColor indexed="41"/>
      </patternFill>
    </fill>
    <fill>
      <patternFill patternType="solid">
        <fgColor indexed="41"/>
      </patternFill>
    </fill>
    <fill>
      <patternFill patternType="solid">
        <fgColor indexed="54"/>
        <bgColor indexed="64"/>
      </patternFill>
    </fill>
    <fill>
      <patternFill patternType="solid">
        <fgColor indexed="40"/>
      </patternFill>
    </fill>
    <fill>
      <patternFill patternType="solid">
        <fgColor indexed="9"/>
        <bgColor indexed="41"/>
      </patternFill>
    </fill>
    <fill>
      <patternFill patternType="solid">
        <fgColor indexed="9"/>
        <bgColor indexed="40"/>
      </patternFill>
    </fill>
    <fill>
      <patternFill patternType="solid">
        <fgColor indexed="44"/>
        <bgColor indexed="64"/>
      </patternFill>
    </fill>
    <fill>
      <patternFill patternType="solid">
        <fgColor indexed="41"/>
        <bgColor indexed="64"/>
      </patternFill>
    </fill>
    <fill>
      <patternFill patternType="solid">
        <fgColor indexed="9"/>
        <bgColor indexed="15"/>
      </patternFill>
    </fill>
    <fill>
      <patternFill patternType="lightGray"/>
    </fill>
  </fills>
  <borders count="31">
    <border>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double">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style="thin">
        <color auto="1"/>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right/>
      <top/>
      <bottom style="double">
        <color indexed="8"/>
      </bottom>
      <diagonal/>
    </border>
    <border>
      <left/>
      <right/>
      <top/>
      <bottom style="thin">
        <color indexed="8"/>
      </bottom>
      <diagonal/>
    </border>
    <border>
      <left/>
      <right/>
      <top style="thin">
        <color indexed="64"/>
      </top>
      <bottom/>
      <diagonal/>
    </border>
  </borders>
  <cellStyleXfs count="167">
    <xf numFmtId="0" fontId="0" fillId="0" borderId="0"/>
    <xf numFmtId="43" fontId="1" fillId="0" borderId="0" applyFont="0" applyFill="0" applyBorder="0" applyAlignment="0" applyProtection="0"/>
    <xf numFmtId="9" fontId="1" fillId="0" borderId="0" applyFont="0" applyFill="0" applyBorder="0" applyAlignment="0" applyProtection="0"/>
    <xf numFmtId="0" fontId="6" fillId="0" borderId="0"/>
    <xf numFmtId="0" fontId="1" fillId="0" borderId="0"/>
    <xf numFmtId="43" fontId="1" fillId="0" borderId="0" applyFont="0" applyFill="0" applyBorder="0" applyAlignment="0" applyProtection="0"/>
    <xf numFmtId="0" fontId="1" fillId="0" borderId="0"/>
    <xf numFmtId="41" fontId="1" fillId="0" borderId="0" applyFont="0" applyFill="0" applyBorder="0" applyAlignment="0" applyProtection="0"/>
    <xf numFmtId="0" fontId="1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 fontId="12"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37" fontId="1" fillId="0" borderId="0" applyFill="0" applyBorder="0" applyAlignment="0" applyProtection="0"/>
    <xf numFmtId="0" fontId="13" fillId="0" borderId="0"/>
    <xf numFmtId="0" fontId="13" fillId="0" borderId="0"/>
    <xf numFmtId="3" fontId="14" fillId="0" borderId="0" applyFont="0" applyFill="0" applyBorder="0" applyAlignment="0" applyProtection="0"/>
    <xf numFmtId="0" fontId="13" fillId="0" borderId="0"/>
    <xf numFmtId="44" fontId="1" fillId="0" borderId="0" applyFont="0" applyFill="0" applyBorder="0" applyAlignment="0" applyProtection="0"/>
    <xf numFmtId="5" fontId="13" fillId="0" borderId="0"/>
    <xf numFmtId="5" fontId="1" fillId="0" borderId="0" applyFill="0" applyBorder="0" applyAlignment="0" applyProtection="0"/>
    <xf numFmtId="169" fontId="1" fillId="0" borderId="0" applyFill="0" applyBorder="0" applyAlignment="0" applyProtection="0"/>
    <xf numFmtId="0" fontId="13" fillId="0" borderId="0"/>
    <xf numFmtId="0" fontId="14" fillId="0" borderId="0" applyFont="0" applyFill="0" applyBorder="0" applyAlignment="0" applyProtection="0"/>
    <xf numFmtId="2" fontId="1" fillId="0" borderId="0" applyFill="0" applyBorder="0" applyAlignment="0" applyProtection="0"/>
    <xf numFmtId="0" fontId="15" fillId="0" borderId="0" applyFont="0" applyFill="0" applyBorder="0" applyAlignment="0" applyProtection="0">
      <alignment horizontal="left"/>
    </xf>
    <xf numFmtId="38" fontId="16" fillId="2" borderId="0" applyNumberFormat="0" applyBorder="0" applyAlignment="0" applyProtection="0"/>
    <xf numFmtId="38" fontId="16" fillId="2" borderId="0" applyNumberFormat="0" applyBorder="0" applyAlignment="0" applyProtection="0"/>
    <xf numFmtId="0" fontId="17" fillId="0" borderId="0"/>
    <xf numFmtId="0" fontId="18" fillId="0" borderId="24" applyNumberFormat="0" applyAlignment="0" applyProtection="0">
      <alignment horizontal="left" vertical="center"/>
    </xf>
    <xf numFmtId="0" fontId="18" fillId="0" borderId="16">
      <alignment horizontal="left" vertical="center"/>
    </xf>
    <xf numFmtId="0" fontId="18" fillId="0" borderId="0" applyNumberFormat="0" applyFill="0" applyBorder="0" applyAlignment="0" applyProtection="0"/>
    <xf numFmtId="10" fontId="16" fillId="3" borderId="25" applyNumberFormat="0" applyBorder="0" applyAlignment="0" applyProtection="0"/>
    <xf numFmtId="10" fontId="16" fillId="3" borderId="25" applyNumberFormat="0" applyBorder="0" applyAlignment="0" applyProtection="0"/>
    <xf numFmtId="37" fontId="19" fillId="0" borderId="0" applyNumberFormat="0" applyFill="0" applyBorder="0"/>
    <xf numFmtId="170" fontId="1" fillId="0" borderId="0"/>
    <xf numFmtId="0" fontId="1" fillId="0" borderId="0"/>
    <xf numFmtId="0" fontId="1" fillId="0" borderId="0"/>
    <xf numFmtId="0" fontId="1" fillId="0" borderId="0"/>
    <xf numFmtId="0" fontId="1" fillId="0" borderId="0"/>
    <xf numFmtId="0" fontId="1" fillId="0" borderId="0"/>
    <xf numFmtId="0" fontId="20" fillId="0" borderId="0"/>
    <xf numFmtId="0" fontId="20" fillId="0" borderId="0"/>
    <xf numFmtId="37" fontId="13" fillId="0" borderId="0"/>
    <xf numFmtId="0" fontId="13" fillId="0" borderId="0"/>
    <xf numFmtId="0" fontId="13" fillId="0" borderId="0"/>
    <xf numFmtId="10"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1" fillId="0" borderId="0"/>
    <xf numFmtId="4" fontId="22" fillId="4" borderId="26" applyNumberFormat="0" applyProtection="0">
      <alignment vertical="center"/>
    </xf>
    <xf numFmtId="4" fontId="23" fillId="5" borderId="26" applyNumberFormat="0" applyProtection="0">
      <alignment vertical="center"/>
    </xf>
    <xf numFmtId="4" fontId="22" fillId="5" borderId="26" applyNumberFormat="0" applyProtection="0">
      <alignment horizontal="left" vertical="center" indent="1"/>
    </xf>
    <xf numFmtId="0" fontId="22" fillId="5" borderId="26" applyNumberFormat="0" applyProtection="0">
      <alignment horizontal="left" vertical="top" indent="1"/>
    </xf>
    <xf numFmtId="4" fontId="22" fillId="6" borderId="26" applyNumberFormat="0" applyProtection="0"/>
    <xf numFmtId="4" fontId="24" fillId="7" borderId="26" applyNumberFormat="0" applyProtection="0">
      <alignment horizontal="right" vertical="center"/>
    </xf>
    <xf numFmtId="4" fontId="24" fillId="8" borderId="26" applyNumberFormat="0" applyProtection="0">
      <alignment horizontal="right" vertical="center"/>
    </xf>
    <xf numFmtId="4" fontId="24" fillId="9" borderId="26" applyNumberFormat="0" applyProtection="0">
      <alignment horizontal="right" vertical="center"/>
    </xf>
    <xf numFmtId="4" fontId="24" fillId="10" borderId="26" applyNumberFormat="0" applyProtection="0">
      <alignment horizontal="right" vertical="center"/>
    </xf>
    <xf numFmtId="4" fontId="24" fillId="11" borderId="26" applyNumberFormat="0" applyProtection="0">
      <alignment horizontal="right" vertical="center"/>
    </xf>
    <xf numFmtId="4" fontId="24" fillId="12" borderId="26" applyNumberFormat="0" applyProtection="0">
      <alignment horizontal="right" vertical="center"/>
    </xf>
    <xf numFmtId="4" fontId="24" fillId="13" borderId="26" applyNumberFormat="0" applyProtection="0">
      <alignment horizontal="right" vertical="center"/>
    </xf>
    <xf numFmtId="4" fontId="24" fillId="14" borderId="26" applyNumberFormat="0" applyProtection="0">
      <alignment horizontal="right" vertical="center"/>
    </xf>
    <xf numFmtId="4" fontId="24" fillId="15" borderId="26" applyNumberFormat="0" applyProtection="0">
      <alignment horizontal="right" vertical="center"/>
    </xf>
    <xf numFmtId="4" fontId="22" fillId="16" borderId="27" applyNumberFormat="0" applyProtection="0">
      <alignment horizontal="left" vertical="center" indent="1"/>
    </xf>
    <xf numFmtId="4" fontId="24" fillId="17" borderId="0" applyNumberFormat="0" applyProtection="0">
      <alignment horizontal="left" indent="1"/>
    </xf>
    <xf numFmtId="4" fontId="25" fillId="18" borderId="0" applyNumberFormat="0" applyProtection="0">
      <alignment horizontal="left" vertical="center" indent="1"/>
    </xf>
    <xf numFmtId="4" fontId="25" fillId="18" borderId="0" applyNumberFormat="0" applyProtection="0">
      <alignment horizontal="left" vertical="center" indent="1"/>
    </xf>
    <xf numFmtId="4" fontId="25" fillId="18" borderId="0" applyNumberFormat="0" applyProtection="0">
      <alignment horizontal="left" vertical="center" indent="1"/>
    </xf>
    <xf numFmtId="4" fontId="25" fillId="18" borderId="0" applyNumberFormat="0" applyProtection="0">
      <alignment horizontal="left" vertical="center" indent="1"/>
    </xf>
    <xf numFmtId="4" fontId="25" fillId="18" borderId="0" applyNumberFormat="0" applyProtection="0">
      <alignment horizontal="left" vertical="center" indent="1"/>
    </xf>
    <xf numFmtId="4" fontId="24" fillId="19" borderId="26" applyNumberFormat="0" applyProtection="0">
      <alignment horizontal="right" vertical="center"/>
    </xf>
    <xf numFmtId="4" fontId="26" fillId="20" borderId="0" applyNumberFormat="0" applyProtection="0">
      <alignment horizontal="left" indent="1"/>
    </xf>
    <xf numFmtId="4" fontId="26" fillId="20" borderId="0" applyNumberFormat="0" applyProtection="0">
      <alignment horizontal="left" indent="1"/>
    </xf>
    <xf numFmtId="4" fontId="26" fillId="20" borderId="0" applyNumberFormat="0" applyProtection="0">
      <alignment horizontal="left" indent="1"/>
    </xf>
    <xf numFmtId="4" fontId="26" fillId="20" borderId="0" applyNumberFormat="0" applyProtection="0">
      <alignment horizontal="left" indent="1"/>
    </xf>
    <xf numFmtId="4" fontId="26" fillId="20" borderId="0" applyNumberFormat="0" applyProtection="0">
      <alignment horizontal="left" indent="1"/>
    </xf>
    <xf numFmtId="4" fontId="26" fillId="20" borderId="0" applyNumberFormat="0" applyProtection="0">
      <alignment horizontal="left" indent="1"/>
    </xf>
    <xf numFmtId="4" fontId="26" fillId="20" borderId="0" applyNumberFormat="0" applyProtection="0">
      <alignment horizontal="left" indent="1"/>
    </xf>
    <xf numFmtId="4" fontId="26" fillId="20" borderId="0" applyNumberFormat="0" applyProtection="0">
      <alignment horizontal="left" indent="1"/>
    </xf>
    <xf numFmtId="4" fontId="26" fillId="20" borderId="0" applyNumberFormat="0" applyProtection="0">
      <alignment horizontal="left" indent="1"/>
    </xf>
    <xf numFmtId="4" fontId="27" fillId="21" borderId="0" applyNumberFormat="0" applyProtection="0"/>
    <xf numFmtId="4" fontId="27" fillId="21" borderId="0" applyNumberFormat="0" applyProtection="0"/>
    <xf numFmtId="4" fontId="27" fillId="21" borderId="0" applyNumberFormat="0" applyProtection="0"/>
    <xf numFmtId="4" fontId="27" fillId="21" borderId="0" applyNumberFormat="0" applyProtection="0"/>
    <xf numFmtId="4" fontId="27" fillId="21" borderId="0" applyNumberFormat="0" applyProtection="0"/>
    <xf numFmtId="4" fontId="27" fillId="21" borderId="0" applyNumberFormat="0" applyProtection="0"/>
    <xf numFmtId="4" fontId="27" fillId="21" borderId="0" applyNumberFormat="0" applyProtection="0"/>
    <xf numFmtId="4" fontId="27" fillId="21" borderId="0" applyNumberFormat="0" applyProtection="0"/>
    <xf numFmtId="4" fontId="27" fillId="21" borderId="0" applyNumberFormat="0" applyProtection="0"/>
    <xf numFmtId="0" fontId="1" fillId="18" borderId="26" applyNumberFormat="0" applyProtection="0">
      <alignment horizontal="left" vertical="center" indent="1"/>
    </xf>
    <xf numFmtId="0" fontId="1" fillId="18" borderId="26" applyNumberFormat="0" applyProtection="0">
      <alignment horizontal="left" vertical="center" indent="1"/>
    </xf>
    <xf numFmtId="0" fontId="1" fillId="18" borderId="26" applyNumberFormat="0" applyProtection="0">
      <alignment horizontal="left" vertical="center" indent="1"/>
    </xf>
    <xf numFmtId="0" fontId="1" fillId="18" borderId="26" applyNumberFormat="0" applyProtection="0">
      <alignment horizontal="left" vertical="center" indent="1"/>
    </xf>
    <xf numFmtId="0" fontId="1" fillId="18" borderId="26" applyNumberFormat="0" applyProtection="0">
      <alignment horizontal="left" vertical="center" indent="1"/>
    </xf>
    <xf numFmtId="0" fontId="1" fillId="18" borderId="26" applyNumberFormat="0" applyProtection="0">
      <alignment horizontal="left" vertical="top" indent="1"/>
    </xf>
    <xf numFmtId="0" fontId="1" fillId="18" borderId="26" applyNumberFormat="0" applyProtection="0">
      <alignment horizontal="left" vertical="top" indent="1"/>
    </xf>
    <xf numFmtId="0" fontId="1" fillId="18" borderId="26" applyNumberFormat="0" applyProtection="0">
      <alignment horizontal="left" vertical="top" indent="1"/>
    </xf>
    <xf numFmtId="0" fontId="1" fillId="18" borderId="26" applyNumberFormat="0" applyProtection="0">
      <alignment horizontal="left" vertical="top" indent="1"/>
    </xf>
    <xf numFmtId="0" fontId="1" fillId="18" borderId="26" applyNumberFormat="0" applyProtection="0">
      <alignment horizontal="left" vertical="top" indent="1"/>
    </xf>
    <xf numFmtId="0" fontId="1" fillId="6" borderId="26" applyNumberFormat="0" applyProtection="0">
      <alignment horizontal="left" vertical="center" indent="1"/>
    </xf>
    <xf numFmtId="0" fontId="1" fillId="6" borderId="26" applyNumberFormat="0" applyProtection="0">
      <alignment horizontal="left" vertical="center" indent="1"/>
    </xf>
    <xf numFmtId="0" fontId="1" fillId="6" borderId="26" applyNumberFormat="0" applyProtection="0">
      <alignment horizontal="left" vertical="center" indent="1"/>
    </xf>
    <xf numFmtId="0" fontId="1" fillId="6" borderId="26" applyNumberFormat="0" applyProtection="0">
      <alignment horizontal="left" vertical="center" indent="1"/>
    </xf>
    <xf numFmtId="0" fontId="1" fillId="6" borderId="26" applyNumberFormat="0" applyProtection="0">
      <alignment horizontal="left" vertical="center" indent="1"/>
    </xf>
    <xf numFmtId="0" fontId="1" fillId="6" borderId="26" applyNumberFormat="0" applyProtection="0">
      <alignment horizontal="left" vertical="top" indent="1"/>
    </xf>
    <xf numFmtId="0" fontId="1" fillId="6" borderId="26" applyNumberFormat="0" applyProtection="0">
      <alignment horizontal="left" vertical="top" indent="1"/>
    </xf>
    <xf numFmtId="0" fontId="1" fillId="6" borderId="26" applyNumberFormat="0" applyProtection="0">
      <alignment horizontal="left" vertical="top" indent="1"/>
    </xf>
    <xf numFmtId="0" fontId="1" fillId="6" borderId="26" applyNumberFormat="0" applyProtection="0">
      <alignment horizontal="left" vertical="top" indent="1"/>
    </xf>
    <xf numFmtId="0" fontId="1" fillId="6" borderId="26" applyNumberFormat="0" applyProtection="0">
      <alignment horizontal="left" vertical="top" indent="1"/>
    </xf>
    <xf numFmtId="0" fontId="1" fillId="22" borderId="26" applyNumberFormat="0" applyProtection="0">
      <alignment horizontal="left" vertical="center" indent="1"/>
    </xf>
    <xf numFmtId="0" fontId="1" fillId="22" borderId="26" applyNumberFormat="0" applyProtection="0">
      <alignment horizontal="left" vertical="center" indent="1"/>
    </xf>
    <xf numFmtId="0" fontId="1" fillId="22" borderId="26" applyNumberFormat="0" applyProtection="0">
      <alignment horizontal="left" vertical="center" indent="1"/>
    </xf>
    <xf numFmtId="0" fontId="1" fillId="22" borderId="26" applyNumberFormat="0" applyProtection="0">
      <alignment horizontal="left" vertical="center" indent="1"/>
    </xf>
    <xf numFmtId="0" fontId="1" fillId="22" borderId="26" applyNumberFormat="0" applyProtection="0">
      <alignment horizontal="left" vertical="center" indent="1"/>
    </xf>
    <xf numFmtId="0" fontId="1" fillId="22" borderId="26" applyNumberFormat="0" applyProtection="0">
      <alignment horizontal="left" vertical="top" indent="1"/>
    </xf>
    <xf numFmtId="0" fontId="1" fillId="22" borderId="26" applyNumberFormat="0" applyProtection="0">
      <alignment horizontal="left" vertical="top" indent="1"/>
    </xf>
    <xf numFmtId="0" fontId="1" fillId="22" borderId="26" applyNumberFormat="0" applyProtection="0">
      <alignment horizontal="left" vertical="top" indent="1"/>
    </xf>
    <xf numFmtId="0" fontId="1" fillId="22" borderId="26" applyNumberFormat="0" applyProtection="0">
      <alignment horizontal="left" vertical="top" indent="1"/>
    </xf>
    <xf numFmtId="0" fontId="1" fillId="22" borderId="26" applyNumberFormat="0" applyProtection="0">
      <alignment horizontal="left" vertical="top" indent="1"/>
    </xf>
    <xf numFmtId="0" fontId="1" fillId="23" borderId="26" applyNumberFormat="0" applyProtection="0">
      <alignment horizontal="left" vertical="center" indent="1"/>
    </xf>
    <xf numFmtId="0" fontId="1" fillId="23" borderId="26" applyNumberFormat="0" applyProtection="0">
      <alignment horizontal="left" vertical="center" indent="1"/>
    </xf>
    <xf numFmtId="0" fontId="1" fillId="23" borderId="26" applyNumberFormat="0" applyProtection="0">
      <alignment horizontal="left" vertical="center" indent="1"/>
    </xf>
    <xf numFmtId="0" fontId="1" fillId="23" borderId="26" applyNumberFormat="0" applyProtection="0">
      <alignment horizontal="left" vertical="center" indent="1"/>
    </xf>
    <xf numFmtId="0" fontId="1" fillId="23" borderId="26" applyNumberFormat="0" applyProtection="0">
      <alignment horizontal="left" vertical="center" indent="1"/>
    </xf>
    <xf numFmtId="0" fontId="1" fillId="23" borderId="26" applyNumberFormat="0" applyProtection="0">
      <alignment horizontal="left" vertical="top" indent="1"/>
    </xf>
    <xf numFmtId="0" fontId="1" fillId="23" borderId="26" applyNumberFormat="0" applyProtection="0">
      <alignment horizontal="left" vertical="top" indent="1"/>
    </xf>
    <xf numFmtId="0" fontId="1" fillId="23" borderId="26" applyNumberFormat="0" applyProtection="0">
      <alignment horizontal="left" vertical="top" indent="1"/>
    </xf>
    <xf numFmtId="0" fontId="1" fillId="23" borderId="26" applyNumberFormat="0" applyProtection="0">
      <alignment horizontal="left" vertical="top" indent="1"/>
    </xf>
    <xf numFmtId="0" fontId="1" fillId="23" borderId="26" applyNumberFormat="0" applyProtection="0">
      <alignment horizontal="left" vertical="top" indent="1"/>
    </xf>
    <xf numFmtId="4" fontId="24" fillId="3" borderId="26" applyNumberFormat="0" applyProtection="0">
      <alignment vertical="center"/>
    </xf>
    <xf numFmtId="4" fontId="28" fillId="3" borderId="26" applyNumberFormat="0" applyProtection="0">
      <alignment vertical="center"/>
    </xf>
    <xf numFmtId="4" fontId="24" fillId="3" borderId="26" applyNumberFormat="0" applyProtection="0">
      <alignment horizontal="left" vertical="center" indent="1"/>
    </xf>
    <xf numFmtId="0" fontId="24" fillId="3" borderId="26" applyNumberFormat="0" applyProtection="0">
      <alignment horizontal="left" vertical="top" indent="1"/>
    </xf>
    <xf numFmtId="4" fontId="24" fillId="0" borderId="26" applyNumberFormat="0" applyProtection="0">
      <alignment horizontal="right" vertical="center"/>
    </xf>
    <xf numFmtId="4" fontId="28" fillId="17" borderId="26" applyNumberFormat="0" applyProtection="0">
      <alignment horizontal="right" vertical="center"/>
    </xf>
    <xf numFmtId="4" fontId="24" fillId="0" borderId="26" applyNumberFormat="0" applyProtection="0">
      <alignment horizontal="left" vertical="center" indent="1"/>
    </xf>
    <xf numFmtId="0" fontId="24" fillId="6" borderId="26" applyNumberFormat="0" applyProtection="0">
      <alignment horizontal="left" vertical="top"/>
    </xf>
    <xf numFmtId="4" fontId="29" fillId="24" borderId="0" applyNumberFormat="0" applyProtection="0">
      <alignment horizontal="left"/>
    </xf>
    <xf numFmtId="4" fontId="29" fillId="24" borderId="0" applyNumberFormat="0" applyProtection="0">
      <alignment horizontal="left"/>
    </xf>
    <xf numFmtId="4" fontId="29" fillId="24" borderId="0" applyNumberFormat="0" applyProtection="0">
      <alignment horizontal="left"/>
    </xf>
    <xf numFmtId="4" fontId="29" fillId="24" borderId="0" applyNumberFormat="0" applyProtection="0">
      <alignment horizontal="left"/>
    </xf>
    <xf numFmtId="4" fontId="29" fillId="24" borderId="0" applyNumberFormat="0" applyProtection="0">
      <alignment horizontal="left"/>
    </xf>
    <xf numFmtId="4" fontId="29" fillId="24" borderId="0" applyNumberFormat="0" applyProtection="0">
      <alignment horizontal="left"/>
    </xf>
    <xf numFmtId="4" fontId="29" fillId="24" borderId="0" applyNumberFormat="0" applyProtection="0">
      <alignment horizontal="left"/>
    </xf>
    <xf numFmtId="4" fontId="29" fillId="24" borderId="0" applyNumberFormat="0" applyProtection="0">
      <alignment horizontal="left"/>
    </xf>
    <xf numFmtId="4" fontId="29" fillId="24" borderId="0" applyNumberFormat="0" applyProtection="0">
      <alignment horizontal="left"/>
    </xf>
    <xf numFmtId="4" fontId="30" fillId="17" borderId="26" applyNumberFormat="0" applyProtection="0">
      <alignment horizontal="right" vertical="center"/>
    </xf>
    <xf numFmtId="37" fontId="31" fillId="25" borderId="0" applyNumberFormat="0" applyFont="0" applyBorder="0" applyAlignment="0" applyProtection="0"/>
    <xf numFmtId="171" fontId="1" fillId="0" borderId="15">
      <alignment horizontal="justify" vertical="top" wrapText="1"/>
    </xf>
    <xf numFmtId="0" fontId="2" fillId="0" borderId="25">
      <alignment horizontal="center" vertical="center" wrapText="1"/>
    </xf>
    <xf numFmtId="0" fontId="2" fillId="0" borderId="25">
      <alignment horizontal="center" vertical="center" wrapText="1"/>
    </xf>
    <xf numFmtId="0" fontId="13" fillId="0" borderId="28"/>
    <xf numFmtId="172" fontId="32" fillId="0" borderId="0">
      <alignment horizontal="left"/>
    </xf>
    <xf numFmtId="0" fontId="13" fillId="0" borderId="29"/>
  </cellStyleXfs>
  <cellXfs count="148">
    <xf numFmtId="0" fontId="0" fillId="0" borderId="0" xfId="0"/>
    <xf numFmtId="0" fontId="2" fillId="0" borderId="0" xfId="0" quotePrefix="1" applyFont="1" applyAlignment="1">
      <alignment horizontal="left"/>
    </xf>
    <xf numFmtId="0" fontId="1" fillId="0" borderId="0" xfId="0" applyFont="1"/>
    <xf numFmtId="0" fontId="1" fillId="0" borderId="0" xfId="0" applyFont="1" applyAlignment="1">
      <alignment horizontal="center"/>
    </xf>
    <xf numFmtId="0" fontId="3" fillId="0" borderId="0" xfId="0" applyFont="1"/>
    <xf numFmtId="41" fontId="3" fillId="0" borderId="0" xfId="0" applyNumberFormat="1" applyFont="1" applyAlignment="1">
      <alignment horizontal="right"/>
    </xf>
    <xf numFmtId="0" fontId="2" fillId="0" borderId="0" xfId="0" applyFont="1" applyAlignment="1">
      <alignment horizontal="left"/>
    </xf>
    <xf numFmtId="0" fontId="1" fillId="0" borderId="0" xfId="0" applyNumberFormat="1" applyFont="1" applyAlignment="1">
      <alignment horizontal="center"/>
    </xf>
    <xf numFmtId="0" fontId="3" fillId="0" borderId="0" xfId="0" applyNumberFormat="1" applyFont="1" applyAlignment="1">
      <alignment horizontal="center"/>
    </xf>
    <xf numFmtId="0" fontId="4" fillId="0" borderId="0" xfId="0" applyFont="1" applyAlignment="1">
      <alignment horizontal="center"/>
    </xf>
    <xf numFmtId="0" fontId="4" fillId="0" borderId="0" xfId="0" quotePrefix="1" applyFont="1" applyAlignment="1">
      <alignment horizontal="center"/>
    </xf>
    <xf numFmtId="0" fontId="4" fillId="0" borderId="0" xfId="0" applyNumberFormat="1" applyFont="1" applyAlignment="1">
      <alignment horizontal="center"/>
    </xf>
    <xf numFmtId="3" fontId="1" fillId="0" borderId="0" xfId="0" quotePrefix="1" applyNumberFormat="1" applyFont="1" applyBorder="1" applyAlignment="1">
      <alignment horizontal="center"/>
    </xf>
    <xf numFmtId="165" fontId="1" fillId="0" borderId="0" xfId="1" applyNumberFormat="1" applyFont="1" applyBorder="1" applyAlignment="1">
      <alignment horizontal="center"/>
    </xf>
    <xf numFmtId="0" fontId="1" fillId="0" borderId="0" xfId="0" applyFont="1" applyAlignment="1">
      <alignment horizontal="left"/>
    </xf>
    <xf numFmtId="0" fontId="1" fillId="0" borderId="0" xfId="0" applyFont="1" applyBorder="1" applyAlignment="1">
      <alignment horizontal="center"/>
    </xf>
    <xf numFmtId="41" fontId="1" fillId="0" borderId="0" xfId="0" applyNumberFormat="1" applyFont="1"/>
    <xf numFmtId="3" fontId="1" fillId="0" borderId="0" xfId="0" applyNumberFormat="1" applyFont="1" applyBorder="1" applyAlignment="1">
      <alignment horizontal="center"/>
    </xf>
    <xf numFmtId="0" fontId="1" fillId="0" borderId="0" xfId="1" applyNumberFormat="1" applyFont="1" applyFill="1" applyBorder="1" applyAlignment="1" applyProtection="1">
      <alignment horizontal="center"/>
      <protection locked="0"/>
    </xf>
    <xf numFmtId="0" fontId="1" fillId="0" borderId="0" xfId="0" applyFont="1" applyBorder="1"/>
    <xf numFmtId="165" fontId="1" fillId="0" borderId="0" xfId="0" applyNumberFormat="1" applyFont="1" applyBorder="1"/>
    <xf numFmtId="165" fontId="1" fillId="0" borderId="1" xfId="0" applyNumberFormat="1" applyFont="1" applyBorder="1"/>
    <xf numFmtId="0" fontId="2" fillId="0" borderId="0" xfId="0" applyFont="1" applyBorder="1"/>
    <xf numFmtId="41" fontId="1" fillId="0" borderId="1" xfId="0" applyNumberFormat="1" applyFont="1" applyBorder="1"/>
    <xf numFmtId="0" fontId="2" fillId="0" borderId="0" xfId="0" applyFont="1" applyFill="1" applyBorder="1" applyAlignment="1">
      <alignment horizontal="left"/>
    </xf>
    <xf numFmtId="0" fontId="1" fillId="0" borderId="0" xfId="0" applyFont="1" applyFill="1" applyBorder="1"/>
    <xf numFmtId="0" fontId="1" fillId="0" borderId="0" xfId="0" applyFont="1" applyFill="1" applyBorder="1" applyAlignment="1">
      <alignment horizontal="center"/>
    </xf>
    <xf numFmtId="0" fontId="1" fillId="0" borderId="0" xfId="0" applyFont="1" applyFill="1"/>
    <xf numFmtId="165" fontId="1" fillId="0" borderId="0" xfId="1" applyNumberFormat="1" applyFont="1" applyFill="1" applyBorder="1" applyAlignment="1">
      <alignment horizontal="center"/>
    </xf>
    <xf numFmtId="166" fontId="1" fillId="0" borderId="0" xfId="2" applyNumberFormat="1" applyFont="1" applyAlignment="1">
      <alignment horizontal="center"/>
    </xf>
    <xf numFmtId="41" fontId="1" fillId="0" borderId="0" xfId="1" applyNumberFormat="1" applyFont="1" applyAlignment="1">
      <alignment horizontal="center"/>
    </xf>
    <xf numFmtId="165" fontId="5" fillId="0" borderId="0" xfId="1" applyNumberFormat="1" applyFont="1" applyFill="1" applyBorder="1" applyAlignment="1">
      <alignment horizontal="center"/>
    </xf>
    <xf numFmtId="0" fontId="1" fillId="0" borderId="0" xfId="3" applyFont="1" applyFill="1" applyBorder="1"/>
    <xf numFmtId="0" fontId="1" fillId="0" borderId="0" xfId="0" applyFont="1" applyFill="1" applyAlignment="1">
      <alignment horizontal="center"/>
    </xf>
    <xf numFmtId="165" fontId="1" fillId="0" borderId="0" xfId="1" applyNumberFormat="1" applyFont="1" applyFill="1"/>
    <xf numFmtId="41" fontId="1" fillId="0" borderId="0" xfId="1" applyNumberFormat="1" applyFont="1" applyFill="1" applyAlignment="1">
      <alignment horizontal="center"/>
    </xf>
    <xf numFmtId="0" fontId="1" fillId="0" borderId="0" xfId="0" applyFont="1" applyBorder="1" applyAlignment="1">
      <alignment horizontal="left"/>
    </xf>
    <xf numFmtId="41" fontId="1" fillId="0" borderId="0" xfId="0" applyNumberFormat="1" applyFont="1" applyBorder="1"/>
    <xf numFmtId="0" fontId="1" fillId="0" borderId="0" xfId="0" applyNumberFormat="1" applyFont="1" applyBorder="1" applyAlignment="1">
      <alignment horizontal="center"/>
    </xf>
    <xf numFmtId="0" fontId="1" fillId="0" borderId="0" xfId="1" applyNumberFormat="1" applyFont="1" applyBorder="1" applyAlignment="1">
      <alignment horizontal="center"/>
    </xf>
    <xf numFmtId="165" fontId="1" fillId="0" borderId="0" xfId="1" applyNumberFormat="1" applyFont="1" applyBorder="1"/>
    <xf numFmtId="165" fontId="7" fillId="0" borderId="0" xfId="1" applyNumberFormat="1" applyFont="1" applyFill="1" applyBorder="1" applyAlignment="1">
      <alignment horizontal="left"/>
    </xf>
    <xf numFmtId="165" fontId="2" fillId="0" borderId="0" xfId="1" applyNumberFormat="1" applyFont="1" applyBorder="1"/>
    <xf numFmtId="41" fontId="2" fillId="0" borderId="0" xfId="0" applyNumberFormat="1" applyFont="1"/>
    <xf numFmtId="165" fontId="2" fillId="0" borderId="10" xfId="0" applyNumberFormat="1" applyFont="1" applyBorder="1"/>
    <xf numFmtId="165" fontId="1" fillId="0" borderId="0" xfId="0" applyNumberFormat="1" applyFont="1"/>
    <xf numFmtId="165" fontId="8" fillId="0" borderId="0" xfId="1" applyNumberFormat="1" applyFont="1" applyBorder="1"/>
    <xf numFmtId="164" fontId="1" fillId="0" borderId="0" xfId="2" applyNumberFormat="1" applyFont="1" applyBorder="1" applyAlignment="1">
      <alignment horizontal="center"/>
    </xf>
    <xf numFmtId="165" fontId="9" fillId="0" borderId="0" xfId="1" applyNumberFormat="1" applyFont="1" applyFill="1" applyBorder="1" applyAlignment="1">
      <alignment horizontal="left"/>
    </xf>
    <xf numFmtId="165" fontId="1" fillId="0" borderId="0" xfId="1" applyNumberFormat="1" applyFont="1" applyFill="1" applyBorder="1"/>
    <xf numFmtId="165" fontId="7" fillId="0" borderId="0" xfId="1" applyNumberFormat="1" applyFont="1" applyFill="1" applyBorder="1" applyAlignment="1">
      <alignment horizontal="center"/>
    </xf>
    <xf numFmtId="0" fontId="0" fillId="0" borderId="0" xfId="0" applyAlignment="1">
      <alignment horizontal="right"/>
    </xf>
    <xf numFmtId="0" fontId="2" fillId="0" borderId="0" xfId="0" applyFont="1"/>
    <xf numFmtId="15" fontId="2" fillId="0" borderId="0" xfId="0" quotePrefix="1" applyNumberFormat="1" applyFont="1"/>
    <xf numFmtId="15" fontId="2" fillId="0" borderId="0" xfId="0" applyNumberFormat="1" applyFont="1"/>
    <xf numFmtId="165" fontId="2" fillId="0" borderId="0" xfId="0" applyNumberFormat="1" applyFont="1"/>
    <xf numFmtId="0" fontId="7" fillId="0" borderId="0" xfId="0" applyFont="1"/>
    <xf numFmtId="0" fontId="2" fillId="0" borderId="1" xfId="0" applyFont="1" applyBorder="1"/>
    <xf numFmtId="0" fontId="2" fillId="0" borderId="1" xfId="0" applyFont="1" applyBorder="1" applyAlignment="1">
      <alignment horizontal="center"/>
    </xf>
    <xf numFmtId="17" fontId="0" fillId="0" borderId="0" xfId="0" quotePrefix="1" applyNumberFormat="1"/>
    <xf numFmtId="165" fontId="0" fillId="0" borderId="0" xfId="1" applyNumberFormat="1" applyFont="1"/>
    <xf numFmtId="165" fontId="10" fillId="0" borderId="0" xfId="1" applyNumberFormat="1" applyFont="1"/>
    <xf numFmtId="43" fontId="10" fillId="0" borderId="11" xfId="1" applyFont="1" applyBorder="1"/>
    <xf numFmtId="0" fontId="10" fillId="0" borderId="12" xfId="0" applyFont="1" applyBorder="1"/>
    <xf numFmtId="17" fontId="1" fillId="0" borderId="0" xfId="0" quotePrefix="1" applyNumberFormat="1" applyFont="1"/>
    <xf numFmtId="165" fontId="1" fillId="0" borderId="0" xfId="1" applyNumberFormat="1" applyFont="1"/>
    <xf numFmtId="165" fontId="0" fillId="0" borderId="0" xfId="1" applyNumberFormat="1" applyFont="1" applyBorder="1"/>
    <xf numFmtId="165" fontId="2" fillId="0" borderId="0" xfId="1" applyNumberFormat="1" applyFont="1" applyAlignment="1">
      <alignment horizontal="center"/>
    </xf>
    <xf numFmtId="0" fontId="7" fillId="0" borderId="0" xfId="0" applyFont="1" applyAlignment="1">
      <alignment horizontal="center"/>
    </xf>
    <xf numFmtId="0" fontId="4" fillId="0" borderId="0" xfId="0" applyFont="1" applyBorder="1" applyAlignment="1">
      <alignment horizontal="center"/>
    </xf>
    <xf numFmtId="0" fontId="0" fillId="0" borderId="0" xfId="0" applyBorder="1" applyAlignment="1">
      <alignment horizontal="center"/>
    </xf>
    <xf numFmtId="165" fontId="0" fillId="0" borderId="1" xfId="1" applyNumberFormat="1" applyFont="1" applyBorder="1"/>
    <xf numFmtId="165" fontId="2" fillId="0" borderId="0" xfId="1" applyNumberFormat="1" applyFont="1" applyBorder="1" applyAlignment="1">
      <alignment horizontal="center"/>
    </xf>
    <xf numFmtId="165" fontId="0" fillId="0" borderId="13" xfId="1" applyNumberFormat="1" applyFont="1" applyBorder="1"/>
    <xf numFmtId="0" fontId="7" fillId="0" borderId="0" xfId="0" applyFont="1" applyBorder="1" applyAlignment="1">
      <alignment horizontal="center"/>
    </xf>
    <xf numFmtId="0" fontId="0" fillId="0" borderId="0" xfId="0" applyBorder="1"/>
    <xf numFmtId="165" fontId="0" fillId="0" borderId="14" xfId="1" applyNumberFormat="1" applyFont="1" applyBorder="1"/>
    <xf numFmtId="0" fontId="0" fillId="0" borderId="1" xfId="0" applyBorder="1" applyAlignment="1">
      <alignment horizontal="center"/>
    </xf>
    <xf numFmtId="165" fontId="0" fillId="0" borderId="15" xfId="1" applyNumberFormat="1" applyFont="1" applyBorder="1"/>
    <xf numFmtId="43" fontId="0" fillId="0" borderId="0" xfId="1" applyFont="1"/>
    <xf numFmtId="44" fontId="0" fillId="0" borderId="0" xfId="0" applyNumberFormat="1"/>
    <xf numFmtId="0" fontId="2" fillId="0" borderId="0" xfId="0" applyFont="1" applyFill="1"/>
    <xf numFmtId="0" fontId="1" fillId="0" borderId="1" xfId="0" applyFont="1" applyBorder="1"/>
    <xf numFmtId="0" fontId="2" fillId="0" borderId="11" xfId="4" applyFont="1" applyFill="1" applyBorder="1" applyAlignment="1">
      <alignment horizontal="left" wrapText="1"/>
    </xf>
    <xf numFmtId="0" fontId="1" fillId="0" borderId="16" xfId="0" applyFont="1" applyFill="1" applyBorder="1" applyAlignment="1">
      <alignment horizontal="center" wrapText="1"/>
    </xf>
    <xf numFmtId="167" fontId="1" fillId="0" borderId="16" xfId="0" applyNumberFormat="1" applyFont="1" applyBorder="1" applyAlignment="1">
      <alignment horizontal="center" wrapText="1"/>
    </xf>
    <xf numFmtId="167" fontId="1" fillId="0" borderId="12" xfId="0" applyNumberFormat="1" applyFont="1" applyBorder="1" applyAlignment="1">
      <alignment horizontal="center" wrapText="1"/>
    </xf>
    <xf numFmtId="0" fontId="1" fillId="0" borderId="0" xfId="0" applyFont="1" applyAlignment="1">
      <alignment horizontal="center" wrapText="1"/>
    </xf>
    <xf numFmtId="165" fontId="1" fillId="0" borderId="17" xfId="1" applyNumberFormat="1" applyFont="1" applyBorder="1" applyAlignment="1">
      <alignment horizontal="left" wrapText="1"/>
    </xf>
    <xf numFmtId="165" fontId="2" fillId="0" borderId="0" xfId="1" applyNumberFormat="1" applyFont="1" applyBorder="1" applyAlignment="1">
      <alignment horizontal="center" wrapText="1"/>
    </xf>
    <xf numFmtId="165" fontId="1" fillId="0" borderId="18" xfId="1" applyNumberFormat="1" applyFont="1" applyBorder="1"/>
    <xf numFmtId="40" fontId="1" fillId="0" borderId="19" xfId="0" applyNumberFormat="1" applyFont="1" applyBorder="1" applyAlignment="1">
      <alignment horizontal="left" wrapText="1"/>
    </xf>
    <xf numFmtId="40" fontId="1" fillId="0" borderId="0" xfId="0" applyNumberFormat="1" applyFont="1" applyBorder="1" applyAlignment="1">
      <alignment horizontal="center" wrapText="1"/>
    </xf>
    <xf numFmtId="40" fontId="1" fillId="0" borderId="0" xfId="0" applyNumberFormat="1" applyFont="1" applyBorder="1"/>
    <xf numFmtId="40" fontId="1" fillId="0" borderId="18" xfId="0" applyNumberFormat="1" applyFont="1" applyBorder="1"/>
    <xf numFmtId="40" fontId="1" fillId="0" borderId="0" xfId="0" applyNumberFormat="1" applyFont="1"/>
    <xf numFmtId="40" fontId="2" fillId="0" borderId="19" xfId="0" applyNumberFormat="1" applyFont="1" applyBorder="1" applyAlignment="1">
      <alignment horizontal="left" wrapText="1"/>
    </xf>
    <xf numFmtId="0" fontId="1" fillId="0" borderId="19" xfId="0" applyFont="1" applyFill="1" applyBorder="1"/>
    <xf numFmtId="37" fontId="1" fillId="0" borderId="0" xfId="0" applyNumberFormat="1" applyFont="1" applyBorder="1"/>
    <xf numFmtId="43" fontId="1" fillId="0" borderId="0" xfId="1" applyFont="1" applyBorder="1"/>
    <xf numFmtId="40" fontId="1" fillId="0" borderId="0" xfId="1" applyNumberFormat="1" applyFont="1" applyFill="1" applyBorder="1"/>
    <xf numFmtId="40" fontId="1" fillId="0" borderId="18" xfId="1" applyNumberFormat="1" applyFont="1" applyFill="1" applyBorder="1"/>
    <xf numFmtId="38" fontId="1" fillId="0" borderId="0" xfId="1" applyNumberFormat="1" applyFont="1" applyFill="1" applyBorder="1"/>
    <xf numFmtId="38" fontId="1" fillId="0" borderId="18" xfId="1" applyNumberFormat="1" applyFont="1" applyFill="1" applyBorder="1"/>
    <xf numFmtId="0" fontId="1" fillId="0" borderId="20" xfId="0" applyFont="1" applyFill="1" applyBorder="1"/>
    <xf numFmtId="17" fontId="1" fillId="0" borderId="21" xfId="0" applyNumberFormat="1" applyFont="1" applyBorder="1"/>
    <xf numFmtId="17" fontId="2" fillId="0" borderId="22" xfId="0" applyNumberFormat="1" applyFont="1" applyBorder="1" applyAlignment="1">
      <alignment horizontal="center"/>
    </xf>
    <xf numFmtId="165" fontId="2" fillId="0" borderId="22" xfId="1" applyNumberFormat="1" applyFont="1" applyFill="1" applyBorder="1"/>
    <xf numFmtId="165" fontId="2" fillId="0" borderId="23" xfId="1" applyNumberFormat="1" applyFont="1" applyFill="1" applyBorder="1"/>
    <xf numFmtId="17" fontId="1" fillId="0" borderId="0" xfId="0" applyNumberFormat="1" applyFont="1"/>
    <xf numFmtId="17" fontId="1" fillId="0" borderId="0" xfId="0" applyNumberFormat="1" applyFont="1" applyAlignment="1">
      <alignment horizontal="center"/>
    </xf>
    <xf numFmtId="17" fontId="1" fillId="0" borderId="0" xfId="4" applyNumberFormat="1" applyFont="1" applyFill="1"/>
    <xf numFmtId="0" fontId="2" fillId="0" borderId="0" xfId="4" applyFont="1" applyAlignment="1">
      <alignment horizontal="right"/>
    </xf>
    <xf numFmtId="165" fontId="2" fillId="0" borderId="0" xfId="1" applyNumberFormat="1" applyFont="1" applyFill="1"/>
    <xf numFmtId="17" fontId="2" fillId="0" borderId="0" xfId="0" applyNumberFormat="1" applyFont="1"/>
    <xf numFmtId="165" fontId="1" fillId="0" borderId="0" xfId="5" applyNumberFormat="1" applyFont="1"/>
    <xf numFmtId="165" fontId="1" fillId="0" borderId="0" xfId="5" applyNumberFormat="1" applyFont="1" applyAlignment="1">
      <alignment horizontal="center"/>
    </xf>
    <xf numFmtId="0" fontId="2" fillId="0" borderId="0" xfId="6" applyFont="1"/>
    <xf numFmtId="0" fontId="1" fillId="0" borderId="0" xfId="6"/>
    <xf numFmtId="0" fontId="2" fillId="0" borderId="0" xfId="6" applyFont="1" applyAlignment="1">
      <alignment horizontal="center"/>
    </xf>
    <xf numFmtId="0" fontId="1" fillId="0" borderId="0" xfId="6" applyAlignment="1">
      <alignment horizontal="center"/>
    </xf>
    <xf numFmtId="0" fontId="0" fillId="0" borderId="0" xfId="0" applyFont="1" applyAlignment="1">
      <alignment horizontal="right"/>
    </xf>
    <xf numFmtId="166" fontId="3" fillId="0" borderId="0" xfId="2" applyNumberFormat="1" applyFont="1"/>
    <xf numFmtId="166" fontId="1" fillId="0" borderId="0" xfId="2" applyNumberFormat="1" applyFont="1"/>
    <xf numFmtId="166" fontId="4" fillId="0" borderId="0" xfId="2" quotePrefix="1" applyNumberFormat="1" applyFont="1" applyAlignment="1">
      <alignment horizontal="center"/>
    </xf>
    <xf numFmtId="166" fontId="1" fillId="0" borderId="0" xfId="2" applyNumberFormat="1" applyFont="1" applyBorder="1"/>
    <xf numFmtId="166" fontId="1" fillId="0" borderId="0" xfId="2" applyNumberFormat="1" applyFont="1" applyBorder="1" applyAlignment="1">
      <alignment horizontal="center"/>
    </xf>
    <xf numFmtId="41" fontId="1" fillId="0" borderId="30" xfId="0" applyNumberFormat="1" applyFont="1" applyBorder="1"/>
    <xf numFmtId="165" fontId="1" fillId="0" borderId="30" xfId="0" applyNumberFormat="1" applyFont="1" applyBorder="1"/>
    <xf numFmtId="0" fontId="0" fillId="0" borderId="0" xfId="1" applyNumberFormat="1" applyFont="1" applyFill="1" applyBorder="1" applyAlignment="1" applyProtection="1">
      <alignment horizontal="center"/>
      <protection locked="0"/>
    </xf>
    <xf numFmtId="165" fontId="1" fillId="0" borderId="0" xfId="6" applyNumberFormat="1" applyFill="1"/>
    <xf numFmtId="0" fontId="2" fillId="0" borderId="1" xfId="6" applyFont="1" applyBorder="1" applyAlignment="1">
      <alignment horizontal="center"/>
    </xf>
    <xf numFmtId="0" fontId="1" fillId="0" borderId="0" xfId="6" applyFont="1"/>
    <xf numFmtId="0" fontId="0" fillId="0" borderId="0" xfId="0" applyFont="1" applyBorder="1" applyAlignment="1">
      <alignment horizontal="center"/>
    </xf>
    <xf numFmtId="0" fontId="0" fillId="0" borderId="0" xfId="0" applyFont="1" applyFill="1" applyBorder="1" applyAlignment="1">
      <alignment horizontal="center"/>
    </xf>
    <xf numFmtId="164" fontId="1" fillId="0" borderId="0" xfId="2" applyNumberFormat="1" applyFont="1" applyAlignment="1">
      <alignment horizontal="center"/>
    </xf>
    <xf numFmtId="164" fontId="1" fillId="0" borderId="0" xfId="2" applyNumberFormat="1" applyFont="1" applyBorder="1"/>
    <xf numFmtId="164" fontId="1" fillId="0" borderId="0" xfId="2" applyNumberFormat="1" applyFont="1"/>
    <xf numFmtId="164" fontId="1" fillId="0" borderId="0" xfId="2" applyNumberFormat="1" applyFont="1" applyFill="1" applyAlignment="1">
      <alignment horizontal="center"/>
    </xf>
    <xf numFmtId="0" fontId="0" fillId="0" borderId="2" xfId="0" applyNumberFormat="1" applyFont="1" applyBorder="1" applyAlignment="1">
      <alignment horizontal="left" vertical="top" wrapText="1"/>
    </xf>
    <xf numFmtId="0" fontId="1" fillId="0" borderId="3" xfId="0" applyNumberFormat="1" applyFont="1" applyBorder="1" applyAlignment="1">
      <alignment horizontal="left" vertical="top" wrapText="1"/>
    </xf>
    <xf numFmtId="0" fontId="1" fillId="0" borderId="4" xfId="0" applyNumberFormat="1" applyFont="1" applyBorder="1" applyAlignment="1">
      <alignment horizontal="left" vertical="top" wrapText="1"/>
    </xf>
    <xf numFmtId="0" fontId="1" fillId="0" borderId="5" xfId="0" applyNumberFormat="1" applyFont="1" applyBorder="1" applyAlignment="1">
      <alignment horizontal="left" vertical="top" wrapText="1"/>
    </xf>
    <xf numFmtId="0" fontId="1" fillId="0" borderId="0" xfId="0" applyNumberFormat="1" applyFont="1" applyBorder="1" applyAlignment="1">
      <alignment horizontal="left" vertical="top" wrapText="1"/>
    </xf>
    <xf numFmtId="0" fontId="1" fillId="0" borderId="6" xfId="0" applyNumberFormat="1" applyFont="1" applyBorder="1" applyAlignment="1">
      <alignment horizontal="left" vertical="top" wrapText="1"/>
    </xf>
    <xf numFmtId="0" fontId="1" fillId="0" borderId="7" xfId="0" applyNumberFormat="1" applyFont="1" applyBorder="1" applyAlignment="1">
      <alignment horizontal="left" vertical="top" wrapText="1"/>
    </xf>
    <xf numFmtId="0" fontId="1" fillId="0" borderId="8" xfId="0" applyNumberFormat="1" applyFont="1" applyBorder="1" applyAlignment="1">
      <alignment horizontal="left" vertical="top" wrapText="1"/>
    </xf>
    <xf numFmtId="0" fontId="1" fillId="0" borderId="9" xfId="0" applyNumberFormat="1" applyFont="1" applyBorder="1" applyAlignment="1">
      <alignment horizontal="left" vertical="top" wrapText="1"/>
    </xf>
  </cellXfs>
  <cellStyles count="167">
    <cellStyle name="Column total in dollars" xfId="8"/>
    <cellStyle name="Comma" xfId="1" builtinId="3"/>
    <cellStyle name="Comma  - Style1" xfId="9"/>
    <cellStyle name="Comma  - Style2" xfId="10"/>
    <cellStyle name="Comma  - Style3" xfId="11"/>
    <cellStyle name="Comma  - Style4" xfId="12"/>
    <cellStyle name="Comma  - Style5" xfId="13"/>
    <cellStyle name="Comma  - Style6" xfId="14"/>
    <cellStyle name="Comma  - Style7" xfId="15"/>
    <cellStyle name="Comma  - Style8" xfId="16"/>
    <cellStyle name="Comma (0)" xfId="17"/>
    <cellStyle name="Comma [0] 2" xfId="7"/>
    <cellStyle name="Comma 2" xfId="18"/>
    <cellStyle name="Comma 2 2" xfId="19"/>
    <cellStyle name="Comma 3" xfId="5"/>
    <cellStyle name="Comma 3 2" xfId="20"/>
    <cellStyle name="Comma 4" xfId="21"/>
    <cellStyle name="Comma0" xfId="22"/>
    <cellStyle name="Comma0 - Style3" xfId="23"/>
    <cellStyle name="Comma0 - Style4" xfId="24"/>
    <cellStyle name="Comma0_OMAG by BU" xfId="25"/>
    <cellStyle name="Comma1 - Style1" xfId="26"/>
    <cellStyle name="Currency 2" xfId="27"/>
    <cellStyle name="Currency(0)" xfId="28"/>
    <cellStyle name="Currency0" xfId="29"/>
    <cellStyle name="Date" xfId="30"/>
    <cellStyle name="Date - Style3" xfId="31"/>
    <cellStyle name="Date_OMAG by BU" xfId="32"/>
    <cellStyle name="Fixed" xfId="33"/>
    <cellStyle name="General" xfId="34"/>
    <cellStyle name="Grey" xfId="35"/>
    <cellStyle name="Grey 2" xfId="36"/>
    <cellStyle name="header" xfId="37"/>
    <cellStyle name="Header1" xfId="38"/>
    <cellStyle name="Header2" xfId="39"/>
    <cellStyle name="Heading 2 2" xfId="40"/>
    <cellStyle name="Input [yellow]" xfId="41"/>
    <cellStyle name="Input [yellow] 2" xfId="42"/>
    <cellStyle name="nONE" xfId="43"/>
    <cellStyle name="Normal" xfId="0" builtinId="0"/>
    <cellStyle name="Normal - Style1" xfId="44"/>
    <cellStyle name="Normal 2" xfId="4"/>
    <cellStyle name="Normal 2 2" xfId="45"/>
    <cellStyle name="Normal 3" xfId="46"/>
    <cellStyle name="Normal 3 2" xfId="47"/>
    <cellStyle name="Normal 4" xfId="48"/>
    <cellStyle name="Normal 4 2" xfId="6"/>
    <cellStyle name="Normal 5" xfId="49"/>
    <cellStyle name="Normal 6" xfId="50"/>
    <cellStyle name="Normal 6 2" xfId="51"/>
    <cellStyle name="Normal(0)" xfId="52"/>
    <cellStyle name="Normal_Copy of File50007" xfId="3"/>
    <cellStyle name="Percen - Style1" xfId="53"/>
    <cellStyle name="Percen - Style2" xfId="54"/>
    <cellStyle name="Percent" xfId="2" builtinId="5"/>
    <cellStyle name="Percent [2]" xfId="55"/>
    <cellStyle name="Percent 2" xfId="56"/>
    <cellStyle name="Percent 2 2" xfId="57"/>
    <cellStyle name="Percent 3" xfId="58"/>
    <cellStyle name="Percent 3 2" xfId="59"/>
    <cellStyle name="Percent 4" xfId="60"/>
    <cellStyle name="Percent(0)" xfId="61"/>
    <cellStyle name="SAPBEXaggData" xfId="62"/>
    <cellStyle name="SAPBEXaggDataEmph" xfId="63"/>
    <cellStyle name="SAPBEXaggItem" xfId="64"/>
    <cellStyle name="SAPBEXaggItemX" xfId="65"/>
    <cellStyle name="SAPBEXchaText" xfId="66"/>
    <cellStyle name="SAPBEXexcBad7" xfId="67"/>
    <cellStyle name="SAPBEXexcBad8" xfId="68"/>
    <cellStyle name="SAPBEXexcBad9" xfId="69"/>
    <cellStyle name="SAPBEXexcCritical4" xfId="70"/>
    <cellStyle name="SAPBEXexcCritical5" xfId="71"/>
    <cellStyle name="SAPBEXexcCritical6" xfId="72"/>
    <cellStyle name="SAPBEXexcGood1" xfId="73"/>
    <cellStyle name="SAPBEXexcGood2" xfId="74"/>
    <cellStyle name="SAPBEXexcGood3" xfId="75"/>
    <cellStyle name="SAPBEXfilterDrill" xfId="76"/>
    <cellStyle name="SAPBEXfilterItem" xfId="77"/>
    <cellStyle name="SAPBEXfilterText" xfId="78"/>
    <cellStyle name="SAPBEXfilterText 2" xfId="79"/>
    <cellStyle name="SAPBEXfilterText 2 2" xfId="80"/>
    <cellStyle name="SAPBEXfilterText 3" xfId="81"/>
    <cellStyle name="SAPBEXfilterText 3 2" xfId="82"/>
    <cellStyle name="SAPBEXformats" xfId="83"/>
    <cellStyle name="SAPBEXheaderItem" xfId="84"/>
    <cellStyle name="SAPBEXheaderItem 2" xfId="85"/>
    <cellStyle name="SAPBEXheaderItem 2 2" xfId="86"/>
    <cellStyle name="SAPBEXheaderItem 3" xfId="87"/>
    <cellStyle name="SAPBEXheaderItem 3 2" xfId="88"/>
    <cellStyle name="SAPBEXheaderItem 4" xfId="89"/>
    <cellStyle name="SAPBEXheaderItem 4 2" xfId="90"/>
    <cellStyle name="SAPBEXheaderItem 5" xfId="91"/>
    <cellStyle name="SAPBEXheaderItem 5 2" xfId="92"/>
    <cellStyle name="SAPBEXheaderText" xfId="93"/>
    <cellStyle name="SAPBEXheaderText 2" xfId="94"/>
    <cellStyle name="SAPBEXheaderText 2 2" xfId="95"/>
    <cellStyle name="SAPBEXheaderText 3" xfId="96"/>
    <cellStyle name="SAPBEXheaderText 3 2" xfId="97"/>
    <cellStyle name="SAPBEXheaderText 4" xfId="98"/>
    <cellStyle name="SAPBEXheaderText 4 2" xfId="99"/>
    <cellStyle name="SAPBEXheaderText 5" xfId="100"/>
    <cellStyle name="SAPBEXheaderText 5 2" xfId="101"/>
    <cellStyle name="SAPBEXHLevel0" xfId="102"/>
    <cellStyle name="SAPBEXHLevel0 2" xfId="103"/>
    <cellStyle name="SAPBEXHLevel0 2 2" xfId="104"/>
    <cellStyle name="SAPBEXHLevel0 3" xfId="105"/>
    <cellStyle name="SAPBEXHLevel0 3 2" xfId="106"/>
    <cellStyle name="SAPBEXHLevel0X" xfId="107"/>
    <cellStyle name="SAPBEXHLevel0X 2" xfId="108"/>
    <cellStyle name="SAPBEXHLevel0X 2 2" xfId="109"/>
    <cellStyle name="SAPBEXHLevel0X 3" xfId="110"/>
    <cellStyle name="SAPBEXHLevel0X 3 2" xfId="111"/>
    <cellStyle name="SAPBEXHLevel1" xfId="112"/>
    <cellStyle name="SAPBEXHLevel1 2" xfId="113"/>
    <cellStyle name="SAPBEXHLevel1 2 2" xfId="114"/>
    <cellStyle name="SAPBEXHLevel1 3" xfId="115"/>
    <cellStyle name="SAPBEXHLevel1 3 2" xfId="116"/>
    <cellStyle name="SAPBEXHLevel1X" xfId="117"/>
    <cellStyle name="SAPBEXHLevel1X 2" xfId="118"/>
    <cellStyle name="SAPBEXHLevel1X 2 2" xfId="119"/>
    <cellStyle name="SAPBEXHLevel1X 3" xfId="120"/>
    <cellStyle name="SAPBEXHLevel1X 3 2" xfId="121"/>
    <cellStyle name="SAPBEXHLevel2" xfId="122"/>
    <cellStyle name="SAPBEXHLevel2 2" xfId="123"/>
    <cellStyle name="SAPBEXHLevel2 2 2" xfId="124"/>
    <cellStyle name="SAPBEXHLevel2 3" xfId="125"/>
    <cellStyle name="SAPBEXHLevel2 3 2" xfId="126"/>
    <cellStyle name="SAPBEXHLevel2X" xfId="127"/>
    <cellStyle name="SAPBEXHLevel2X 2" xfId="128"/>
    <cellStyle name="SAPBEXHLevel2X 2 2" xfId="129"/>
    <cellStyle name="SAPBEXHLevel2X 3" xfId="130"/>
    <cellStyle name="SAPBEXHLevel2X 3 2" xfId="131"/>
    <cellStyle name="SAPBEXHLevel3" xfId="132"/>
    <cellStyle name="SAPBEXHLevel3 2" xfId="133"/>
    <cellStyle name="SAPBEXHLevel3 2 2" xfId="134"/>
    <cellStyle name="SAPBEXHLevel3 3" xfId="135"/>
    <cellStyle name="SAPBEXHLevel3 3 2" xfId="136"/>
    <cellStyle name="SAPBEXHLevel3X" xfId="137"/>
    <cellStyle name="SAPBEXHLevel3X 2" xfId="138"/>
    <cellStyle name="SAPBEXHLevel3X 2 2" xfId="139"/>
    <cellStyle name="SAPBEXHLevel3X 3" xfId="140"/>
    <cellStyle name="SAPBEXHLevel3X 3 2" xfId="141"/>
    <cellStyle name="SAPBEXresData" xfId="142"/>
    <cellStyle name="SAPBEXresDataEmph" xfId="143"/>
    <cellStyle name="SAPBEXresItem" xfId="144"/>
    <cellStyle name="SAPBEXresItemX" xfId="145"/>
    <cellStyle name="SAPBEXstdData" xfId="146"/>
    <cellStyle name="SAPBEXstdDataEmph" xfId="147"/>
    <cellStyle name="SAPBEXstdItem" xfId="148"/>
    <cellStyle name="SAPBEXstdItemX" xfId="149"/>
    <cellStyle name="SAPBEXtitle" xfId="150"/>
    <cellStyle name="SAPBEXtitle 2" xfId="151"/>
    <cellStyle name="SAPBEXtitle 2 2" xfId="152"/>
    <cellStyle name="SAPBEXtitle 3" xfId="153"/>
    <cellStyle name="SAPBEXtitle 3 2" xfId="154"/>
    <cellStyle name="SAPBEXtitle 4" xfId="155"/>
    <cellStyle name="SAPBEXtitle 4 2" xfId="156"/>
    <cellStyle name="SAPBEXtitle 5" xfId="157"/>
    <cellStyle name="SAPBEXtitle 5 2" xfId="158"/>
    <cellStyle name="SAPBEXundefined" xfId="159"/>
    <cellStyle name="Shade" xfId="160"/>
    <cellStyle name="Special" xfId="161"/>
    <cellStyle name="Titles" xfId="162"/>
    <cellStyle name="Titles 2" xfId="163"/>
    <cellStyle name="Total2 - Style2" xfId="164"/>
    <cellStyle name="TRANSMISSION RELIABILITY PORTION OF PROJECT" xfId="165"/>
    <cellStyle name="Underl - Style4" xfId="166"/>
  </cellStyles>
  <dxfs count="4">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REGULATN\PA&amp;D\DSMRecov\2001\RECOV0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Documents%20and%20Settings\p70596\Local%20Settings\Temporary%20Internet%20Files\OLK3B\ORA%20Workpaper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oseburg"/>
      <sheetName val="SCRInput"/>
      <sheetName val="Inputs"/>
      <sheetName val="Market-Based Rates"/>
      <sheetName val="BM-5 Output"/>
      <sheetName val="DSM Output"/>
      <sheetName val="DSM Dollars"/>
      <sheetName val="Decoupling"/>
      <sheetName val="Centralia Credit"/>
      <sheetName val="Y2K"/>
      <sheetName val="Deferred Acct."/>
      <sheetName val="AFOR"/>
      <sheetName val="SB1149"/>
      <sheetName val="Washington"/>
      <sheetName val="WA Inputs"/>
      <sheetName val="Sch. 93 kWh"/>
      <sheetName val="Pivot"/>
      <sheetName val="Inputs (2)"/>
      <sheetName val="Interdepartmental"/>
      <sheetName val="Qualify"/>
      <sheetName val="Old Inputs"/>
      <sheetName val="Market-Based Rates (2)"/>
      <sheetName val="Old BM-5 "/>
      <sheetName val="Old Dollars"/>
      <sheetName val="Old Output"/>
      <sheetName val="Module2"/>
      <sheetName val="RECOV01"/>
      <sheetName val="Sheet1"/>
    </sheetNames>
    <sheetDataSet>
      <sheetData sheetId="0"/>
      <sheetData sheetId="1"/>
      <sheetData sheetId="2"/>
      <sheetData sheetId="3"/>
      <sheetData sheetId="4"/>
      <sheetData sheetId="5" refreshError="1">
        <row r="21">
          <cell r="B21" t="str">
            <v>26</v>
          </cell>
          <cell r="G21">
            <v>83871482</v>
          </cell>
        </row>
        <row r="22">
          <cell r="B22" t="str">
            <v>27</v>
          </cell>
          <cell r="G22">
            <v>1931963666</v>
          </cell>
        </row>
        <row r="23">
          <cell r="B23" t="str">
            <v>36</v>
          </cell>
          <cell r="G23">
            <v>70121</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efreshError="1"/>
      <sheetData sheetId="26" refreshError="1"/>
      <sheetData sheetId="2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RA Workpapers"/>
      <sheetName val="Price Change"/>
      <sheetName val="Input"/>
    </sheetNames>
    <sheetDataSet>
      <sheetData sheetId="0" refreshError="1"/>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1"/>
  <sheetViews>
    <sheetView tabSelected="1" view="pageBreakPreview" zoomScaleNormal="85" zoomScaleSheetLayoutView="100" workbookViewId="0">
      <selection activeCell="G26" sqref="G26"/>
    </sheetView>
  </sheetViews>
  <sheetFormatPr defaultColWidth="8.85546875" defaultRowHeight="12.75"/>
  <cols>
    <col min="1" max="1" width="1" style="2" customWidth="1"/>
    <col min="2" max="2" width="11.85546875" style="2" customWidth="1"/>
    <col min="3" max="3" width="33.7109375" style="2" customWidth="1"/>
    <col min="4" max="4" width="9.85546875" style="2" bestFit="1" customWidth="1"/>
    <col min="5" max="5" width="4.5703125" style="2" bestFit="1" customWidth="1"/>
    <col min="6" max="6" width="13.140625" style="2" bestFit="1" customWidth="1"/>
    <col min="7" max="7" width="8.85546875" style="2" customWidth="1"/>
    <col min="8" max="8" width="13.28515625" style="123" bestFit="1" customWidth="1"/>
    <col min="9" max="9" width="11" style="2" bestFit="1" customWidth="1"/>
    <col min="10" max="10" width="11.28515625" style="3" customWidth="1"/>
    <col min="11" max="16384" width="8.85546875" style="2"/>
  </cols>
  <sheetData>
    <row r="1" spans="2:10">
      <c r="B1" s="1" t="s">
        <v>84</v>
      </c>
      <c r="E1" s="3"/>
      <c r="H1" s="122"/>
      <c r="I1" s="5" t="s">
        <v>0</v>
      </c>
      <c r="J1" s="121" t="s">
        <v>90</v>
      </c>
    </row>
    <row r="2" spans="2:10">
      <c r="B2" s="6" t="s">
        <v>85</v>
      </c>
      <c r="E2" s="3"/>
      <c r="H2" s="122"/>
      <c r="I2" s="5"/>
      <c r="J2" s="7"/>
    </row>
    <row r="3" spans="2:10">
      <c r="B3" s="6" t="s">
        <v>99</v>
      </c>
      <c r="E3" s="3"/>
      <c r="H3" s="122"/>
      <c r="I3" s="4"/>
      <c r="J3" s="8"/>
    </row>
    <row r="4" spans="2:10">
      <c r="E4" s="3"/>
      <c r="H4" s="122"/>
      <c r="I4" s="4"/>
      <c r="J4" s="8"/>
    </row>
    <row r="5" spans="2:10">
      <c r="E5" s="3"/>
      <c r="I5" s="3"/>
      <c r="J5" s="7"/>
    </row>
    <row r="6" spans="2:10">
      <c r="D6" s="3"/>
      <c r="E6" s="3"/>
      <c r="F6" s="3" t="s">
        <v>1</v>
      </c>
      <c r="G6" s="3"/>
      <c r="H6" s="29"/>
      <c r="I6" s="3" t="s">
        <v>2</v>
      </c>
      <c r="J6" s="7"/>
    </row>
    <row r="7" spans="2:10">
      <c r="D7" s="9" t="s">
        <v>3</v>
      </c>
      <c r="E7" s="10" t="s">
        <v>4</v>
      </c>
      <c r="F7" s="9" t="s">
        <v>5</v>
      </c>
      <c r="G7" s="9" t="s">
        <v>6</v>
      </c>
      <c r="H7" s="124" t="s">
        <v>7</v>
      </c>
      <c r="I7" s="9" t="s">
        <v>8</v>
      </c>
      <c r="J7" s="11" t="s">
        <v>9</v>
      </c>
    </row>
    <row r="8" spans="2:10">
      <c r="E8" s="3"/>
      <c r="J8" s="7"/>
    </row>
    <row r="9" spans="2:10">
      <c r="B9" s="1" t="s">
        <v>10</v>
      </c>
      <c r="G9" s="12"/>
      <c r="H9" s="29"/>
      <c r="I9" s="13"/>
      <c r="J9" s="7"/>
    </row>
    <row r="10" spans="2:10">
      <c r="B10" s="14" t="s">
        <v>11</v>
      </c>
      <c r="D10" s="15">
        <v>925</v>
      </c>
      <c r="E10" s="133" t="s">
        <v>100</v>
      </c>
      <c r="F10" s="16">
        <f>'8.2.1'!F8</f>
        <v>-1989219.6099999901</v>
      </c>
      <c r="G10" s="17" t="s">
        <v>12</v>
      </c>
      <c r="H10" s="135">
        <v>6.8509279244491156E-2</v>
      </c>
      <c r="I10" s="13">
        <f>F10*H10</f>
        <v>-136280.00174010711</v>
      </c>
      <c r="J10" s="18" t="s">
        <v>91</v>
      </c>
    </row>
    <row r="11" spans="2:10">
      <c r="B11" s="19" t="s">
        <v>13</v>
      </c>
      <c r="C11" s="19"/>
      <c r="D11" s="15">
        <v>925</v>
      </c>
      <c r="E11" s="133" t="s">
        <v>100</v>
      </c>
      <c r="F11" s="20">
        <f>'8.2.1'!F9</f>
        <v>343657.26</v>
      </c>
      <c r="G11" s="17" t="s">
        <v>12</v>
      </c>
      <c r="H11" s="135">
        <v>6.8509279244491156E-2</v>
      </c>
      <c r="I11" s="13">
        <f t="shared" ref="I11:I12" si="0">F11*H11</f>
        <v>23543.711189736703</v>
      </c>
      <c r="J11" s="18" t="s">
        <v>91</v>
      </c>
    </row>
    <row r="12" spans="2:10">
      <c r="B12" s="19" t="s">
        <v>14</v>
      </c>
      <c r="C12" s="19"/>
      <c r="D12" s="15">
        <v>925</v>
      </c>
      <c r="E12" s="133" t="s">
        <v>100</v>
      </c>
      <c r="F12" s="21">
        <f>'8.2.1'!F10</f>
        <v>3095609.8899999997</v>
      </c>
      <c r="G12" s="17" t="s">
        <v>12</v>
      </c>
      <c r="H12" s="135">
        <v>6.8509279244491156E-2</v>
      </c>
      <c r="I12" s="13">
        <f t="shared" si="0"/>
        <v>212078.00238601852</v>
      </c>
      <c r="J12" s="18" t="s">
        <v>91</v>
      </c>
    </row>
    <row r="13" spans="2:10">
      <c r="B13" s="22" t="s">
        <v>15</v>
      </c>
      <c r="C13" s="19"/>
      <c r="D13" s="15"/>
      <c r="E13" s="15"/>
      <c r="F13" s="20">
        <f>SUM(F10:F12)</f>
        <v>1450047.5400000096</v>
      </c>
      <c r="G13" s="17"/>
      <c r="H13" s="135"/>
      <c r="I13" s="128">
        <f>SUM(I10:I12)</f>
        <v>99341.711835648108</v>
      </c>
      <c r="J13" s="18"/>
    </row>
    <row r="14" spans="2:10">
      <c r="B14" s="19"/>
      <c r="C14" s="19"/>
      <c r="D14" s="15"/>
      <c r="E14" s="15"/>
      <c r="F14" s="20"/>
      <c r="G14" s="17"/>
      <c r="H14" s="135"/>
      <c r="I14" s="13"/>
      <c r="J14" s="18"/>
    </row>
    <row r="15" spans="2:10">
      <c r="B15" s="1" t="s">
        <v>16</v>
      </c>
      <c r="C15" s="19"/>
      <c r="D15" s="19"/>
      <c r="E15" s="15"/>
      <c r="F15" s="19"/>
      <c r="G15" s="19"/>
      <c r="H15" s="136"/>
      <c r="I15" s="19"/>
      <c r="J15" s="18"/>
    </row>
    <row r="16" spans="2:10">
      <c r="B16" s="19" t="s">
        <v>17</v>
      </c>
      <c r="C16" s="19"/>
      <c r="D16" s="15" t="s">
        <v>18</v>
      </c>
      <c r="E16" s="133" t="s">
        <v>100</v>
      </c>
      <c r="F16" s="16">
        <f>'8.2.1'!F16</f>
        <v>-9497898.5649999883</v>
      </c>
      <c r="G16" s="17" t="s">
        <v>12</v>
      </c>
      <c r="H16" s="135">
        <v>6.8509279244491156E-2</v>
      </c>
      <c r="I16" s="13">
        <f t="shared" ref="I16:I18" si="1">F16*H16</f>
        <v>-650694.18502543599</v>
      </c>
      <c r="J16" s="18" t="s">
        <v>91</v>
      </c>
    </row>
    <row r="17" spans="1:10">
      <c r="B17" s="19" t="s">
        <v>17</v>
      </c>
      <c r="C17" s="19"/>
      <c r="D17" s="15" t="s">
        <v>18</v>
      </c>
      <c r="E17" s="133" t="s">
        <v>100</v>
      </c>
      <c r="F17" s="16">
        <f>'8.2.1'!F17</f>
        <v>735850.91749999998</v>
      </c>
      <c r="G17" s="17" t="s">
        <v>2</v>
      </c>
      <c r="H17" s="135">
        <v>1</v>
      </c>
      <c r="I17" s="13">
        <f t="shared" si="1"/>
        <v>735850.91749999998</v>
      </c>
      <c r="J17" s="18" t="s">
        <v>91</v>
      </c>
    </row>
    <row r="18" spans="1:10">
      <c r="B18" s="19" t="s">
        <v>19</v>
      </c>
      <c r="C18" s="19"/>
      <c r="D18" s="15" t="s">
        <v>18</v>
      </c>
      <c r="E18" s="133" t="s">
        <v>100</v>
      </c>
      <c r="F18" s="23">
        <f>'8.2.1'!F18</f>
        <v>808588.31500000088</v>
      </c>
      <c r="G18" s="17" t="s">
        <v>12</v>
      </c>
      <c r="H18" s="135">
        <v>6.8509279244491156E-2</v>
      </c>
      <c r="I18" s="13">
        <f t="shared" si="1"/>
        <v>55395.802666167634</v>
      </c>
      <c r="J18" s="18" t="s">
        <v>91</v>
      </c>
    </row>
    <row r="19" spans="1:10">
      <c r="B19" s="19"/>
      <c r="C19" s="19"/>
      <c r="D19" s="15"/>
      <c r="E19" s="15"/>
      <c r="F19" s="16">
        <f>SUM(F16:F18)</f>
        <v>-7953459.3324999865</v>
      </c>
      <c r="G19" s="17"/>
      <c r="H19" s="135"/>
      <c r="I19" s="127">
        <f>SUM(I16:I18)</f>
        <v>140552.53514073163</v>
      </c>
      <c r="J19" s="18"/>
    </row>
    <row r="20" spans="1:10">
      <c r="H20" s="137"/>
      <c r="J20" s="18"/>
    </row>
    <row r="21" spans="1:10">
      <c r="B21" s="24" t="s">
        <v>89</v>
      </c>
      <c r="C21" s="25"/>
      <c r="D21" s="26"/>
      <c r="E21" s="26"/>
      <c r="F21" s="26"/>
      <c r="G21" s="26"/>
      <c r="H21" s="47"/>
      <c r="I21" s="13"/>
      <c r="J21" s="18"/>
    </row>
    <row r="22" spans="1:10" ht="13.15" customHeight="1">
      <c r="B22" s="27" t="s">
        <v>20</v>
      </c>
      <c r="C22" s="25"/>
      <c r="D22" s="26" t="s">
        <v>21</v>
      </c>
      <c r="E22" s="134" t="s">
        <v>100</v>
      </c>
      <c r="F22" s="28">
        <f>+'8.2.5'!D7</f>
        <v>-4556435</v>
      </c>
      <c r="G22" s="26" t="s">
        <v>12</v>
      </c>
      <c r="H22" s="135">
        <v>6.8509279244491156E-2</v>
      </c>
      <c r="I22" s="13">
        <f>F22*H22</f>
        <v>-312158.07777437306</v>
      </c>
      <c r="J22" s="129" t="s">
        <v>101</v>
      </c>
    </row>
    <row r="23" spans="1:10" ht="13.9" customHeight="1">
      <c r="B23" s="27"/>
      <c r="C23" s="25"/>
      <c r="D23" s="26"/>
      <c r="E23" s="26"/>
      <c r="F23" s="31"/>
      <c r="G23" s="26"/>
      <c r="H23" s="135"/>
      <c r="I23" s="30"/>
      <c r="J23" s="18"/>
    </row>
    <row r="24" spans="1:10">
      <c r="B24" s="27" t="s">
        <v>20</v>
      </c>
      <c r="C24" s="32"/>
      <c r="D24" s="26" t="s">
        <v>22</v>
      </c>
      <c r="E24" s="134" t="s">
        <v>100</v>
      </c>
      <c r="F24" s="28">
        <f>'8.2.5'!D9</f>
        <v>-100170</v>
      </c>
      <c r="G24" s="26" t="s">
        <v>2</v>
      </c>
      <c r="H24" s="135">
        <v>1</v>
      </c>
      <c r="I24" s="13">
        <f t="shared" ref="I24:I26" si="2">F24*H24</f>
        <v>-100170</v>
      </c>
      <c r="J24" s="129" t="s">
        <v>101</v>
      </c>
    </row>
    <row r="25" spans="1:10">
      <c r="B25" s="27" t="s">
        <v>23</v>
      </c>
      <c r="C25" s="27"/>
      <c r="D25" s="33">
        <v>41110</v>
      </c>
      <c r="E25" s="134" t="s">
        <v>100</v>
      </c>
      <c r="F25" s="34">
        <f>+'8.2.5'!D11</f>
        <v>38016</v>
      </c>
      <c r="G25" s="33" t="s">
        <v>2</v>
      </c>
      <c r="H25" s="135">
        <v>1</v>
      </c>
      <c r="I25" s="13">
        <f t="shared" si="2"/>
        <v>38016</v>
      </c>
      <c r="J25" s="129" t="s">
        <v>101</v>
      </c>
    </row>
    <row r="26" spans="1:10">
      <c r="A26" s="19"/>
      <c r="B26" s="27" t="s">
        <v>24</v>
      </c>
      <c r="C26" s="27"/>
      <c r="D26" s="33">
        <v>283</v>
      </c>
      <c r="E26" s="134" t="s">
        <v>100</v>
      </c>
      <c r="F26" s="34">
        <f>+'8.2.5'!D13</f>
        <v>-267317.45833333331</v>
      </c>
      <c r="G26" s="33" t="s">
        <v>2</v>
      </c>
      <c r="H26" s="138">
        <v>1</v>
      </c>
      <c r="I26" s="13">
        <f t="shared" si="2"/>
        <v>-267317.45833333331</v>
      </c>
      <c r="J26" s="129" t="s">
        <v>101</v>
      </c>
    </row>
    <row r="27" spans="1:10">
      <c r="B27" s="27"/>
      <c r="C27" s="27"/>
      <c r="D27" s="33"/>
      <c r="E27" s="26"/>
      <c r="F27" s="34"/>
      <c r="G27" s="33"/>
      <c r="H27" s="138"/>
      <c r="I27" s="35"/>
      <c r="J27" s="18"/>
    </row>
    <row r="28" spans="1:10">
      <c r="A28" s="19"/>
      <c r="B28" s="27" t="s">
        <v>20</v>
      </c>
      <c r="C28" s="32"/>
      <c r="D28" s="26" t="s">
        <v>22</v>
      </c>
      <c r="E28" s="134" t="s">
        <v>100</v>
      </c>
      <c r="F28" s="28">
        <f>'8.2.5'!D8</f>
        <v>343657</v>
      </c>
      <c r="G28" s="26" t="s">
        <v>12</v>
      </c>
      <c r="H28" s="138">
        <v>6.8509279244491156E-2</v>
      </c>
      <c r="I28" s="13">
        <f t="shared" ref="I28:I30" si="3">F28*H28</f>
        <v>23543.693377324096</v>
      </c>
      <c r="J28" s="129" t="s">
        <v>101</v>
      </c>
    </row>
    <row r="29" spans="1:10">
      <c r="A29" s="19"/>
      <c r="B29" s="27" t="s">
        <v>23</v>
      </c>
      <c r="C29" s="27"/>
      <c r="D29" s="33">
        <v>41110</v>
      </c>
      <c r="E29" s="134" t="s">
        <v>100</v>
      </c>
      <c r="F29" s="34">
        <f>'8.2.5'!D10</f>
        <v>-130421</v>
      </c>
      <c r="G29" s="33" t="s">
        <v>12</v>
      </c>
      <c r="H29" s="135">
        <v>6.8509279244491156E-2</v>
      </c>
      <c r="I29" s="13">
        <f t="shared" si="3"/>
        <v>-8935.0487083457811</v>
      </c>
      <c r="J29" s="129" t="s">
        <v>101</v>
      </c>
    </row>
    <row r="30" spans="1:10">
      <c r="B30" s="27" t="s">
        <v>24</v>
      </c>
      <c r="C30" s="27"/>
      <c r="D30" s="33">
        <v>283</v>
      </c>
      <c r="E30" s="134" t="s">
        <v>100</v>
      </c>
      <c r="F30" s="34">
        <f>'8.2.5'!D12</f>
        <v>-306867</v>
      </c>
      <c r="G30" s="33" t="s">
        <v>12</v>
      </c>
      <c r="H30" s="135">
        <v>6.8509279244491156E-2</v>
      </c>
      <c r="I30" s="13">
        <f t="shared" si="3"/>
        <v>-21023.236993919269</v>
      </c>
      <c r="J30" s="129" t="s">
        <v>101</v>
      </c>
    </row>
    <row r="31" spans="1:10">
      <c r="A31" s="19"/>
      <c r="B31" s="36"/>
      <c r="C31" s="19"/>
      <c r="D31" s="19"/>
      <c r="E31" s="15"/>
      <c r="F31" s="37"/>
      <c r="G31" s="19"/>
      <c r="H31" s="125"/>
      <c r="I31" s="19"/>
      <c r="J31" s="38"/>
    </row>
    <row r="32" spans="1:10" ht="13.5" thickBot="1">
      <c r="A32" s="19"/>
      <c r="B32" s="22" t="s">
        <v>25</v>
      </c>
      <c r="C32" s="19"/>
      <c r="D32" s="19"/>
      <c r="E32" s="15"/>
      <c r="F32" s="19"/>
      <c r="G32" s="15"/>
      <c r="H32" s="126"/>
      <c r="I32" s="15"/>
      <c r="J32" s="39"/>
    </row>
    <row r="33" spans="1:10">
      <c r="A33" s="139" t="s">
        <v>88</v>
      </c>
      <c r="B33" s="140"/>
      <c r="C33" s="140"/>
      <c r="D33" s="140"/>
      <c r="E33" s="140"/>
      <c r="F33" s="140"/>
      <c r="G33" s="140"/>
      <c r="H33" s="140"/>
      <c r="I33" s="140"/>
      <c r="J33" s="141"/>
    </row>
    <row r="34" spans="1:10">
      <c r="A34" s="142"/>
      <c r="B34" s="143"/>
      <c r="C34" s="143"/>
      <c r="D34" s="143"/>
      <c r="E34" s="143"/>
      <c r="F34" s="143"/>
      <c r="G34" s="143"/>
      <c r="H34" s="143"/>
      <c r="I34" s="143"/>
      <c r="J34" s="144"/>
    </row>
    <row r="35" spans="1:10">
      <c r="A35" s="142"/>
      <c r="B35" s="143"/>
      <c r="C35" s="143"/>
      <c r="D35" s="143"/>
      <c r="E35" s="143"/>
      <c r="F35" s="143"/>
      <c r="G35" s="143"/>
      <c r="H35" s="143"/>
      <c r="I35" s="143"/>
      <c r="J35" s="144"/>
    </row>
    <row r="36" spans="1:10">
      <c r="A36" s="142"/>
      <c r="B36" s="143"/>
      <c r="C36" s="143"/>
      <c r="D36" s="143"/>
      <c r="E36" s="143"/>
      <c r="F36" s="143"/>
      <c r="G36" s="143"/>
      <c r="H36" s="143"/>
      <c r="I36" s="143"/>
      <c r="J36" s="144"/>
    </row>
    <row r="37" spans="1:10">
      <c r="A37" s="142"/>
      <c r="B37" s="143"/>
      <c r="C37" s="143"/>
      <c r="D37" s="143"/>
      <c r="E37" s="143"/>
      <c r="F37" s="143"/>
      <c r="G37" s="143"/>
      <c r="H37" s="143"/>
      <c r="I37" s="143"/>
      <c r="J37" s="144"/>
    </row>
    <row r="38" spans="1:10">
      <c r="A38" s="142"/>
      <c r="B38" s="143"/>
      <c r="C38" s="143"/>
      <c r="D38" s="143"/>
      <c r="E38" s="143"/>
      <c r="F38" s="143"/>
      <c r="G38" s="143"/>
      <c r="H38" s="143"/>
      <c r="I38" s="143"/>
      <c r="J38" s="144"/>
    </row>
    <row r="39" spans="1:10">
      <c r="A39" s="142"/>
      <c r="B39" s="143"/>
      <c r="C39" s="143"/>
      <c r="D39" s="143"/>
      <c r="E39" s="143"/>
      <c r="F39" s="143"/>
      <c r="G39" s="143"/>
      <c r="H39" s="143"/>
      <c r="I39" s="143"/>
      <c r="J39" s="144"/>
    </row>
    <row r="40" spans="1:10">
      <c r="A40" s="142"/>
      <c r="B40" s="143"/>
      <c r="C40" s="143"/>
      <c r="D40" s="143"/>
      <c r="E40" s="143"/>
      <c r="F40" s="143"/>
      <c r="G40" s="143"/>
      <c r="H40" s="143"/>
      <c r="I40" s="143"/>
      <c r="J40" s="144"/>
    </row>
    <row r="41" spans="1:10" ht="13.5" thickBot="1">
      <c r="A41" s="145"/>
      <c r="B41" s="146"/>
      <c r="C41" s="146"/>
      <c r="D41" s="146"/>
      <c r="E41" s="146"/>
      <c r="F41" s="146"/>
      <c r="G41" s="146"/>
      <c r="H41" s="146"/>
      <c r="I41" s="146"/>
      <c r="J41" s="147"/>
    </row>
  </sheetData>
  <mergeCells count="1">
    <mergeCell ref="A33:J41"/>
  </mergeCells>
  <conditionalFormatting sqref="B22:B23">
    <cfRule type="cellIs" dxfId="3" priority="3" stopIfTrue="1" operator="equal">
      <formula>"Title"</formula>
    </cfRule>
  </conditionalFormatting>
  <conditionalFormatting sqref="B21">
    <cfRule type="cellIs" dxfId="2" priority="4" stopIfTrue="1" operator="equal">
      <formula>"Adjustment to Income/Expense/Rate Base:"</formula>
    </cfRule>
  </conditionalFormatting>
  <conditionalFormatting sqref="B24:B27">
    <cfRule type="cellIs" dxfId="1" priority="2" stopIfTrue="1" operator="equal">
      <formula>"Title"</formula>
    </cfRule>
  </conditionalFormatting>
  <conditionalFormatting sqref="B22:B30">
    <cfRule type="cellIs" dxfId="0" priority="1" stopIfTrue="1" operator="equal">
      <formula>"Title"</formula>
    </cfRule>
  </conditionalFormatting>
  <dataValidations count="4">
    <dataValidation type="list" errorStyle="warning" allowBlank="1" showInputMessage="1" showErrorMessage="1" errorTitle="FERC ACCOUNT" error="This FERC Account is not included in the drop-down list. Is this the account you want to use?" sqref="D28 D24">
      <formula1>$D$69:$D$403</formula1>
    </dataValidation>
    <dataValidation type="list" errorStyle="warning" allowBlank="1" showInputMessage="1" showErrorMessage="1" errorTitle="Factor" error="This factor is not included in the drop-down list. Is this the factor you want to use?" sqref="G28 G22:G24">
      <formula1>$G$69:$G$160</formula1>
    </dataValidation>
    <dataValidation type="list" allowBlank="1" showInputMessage="1" showErrorMessage="1" errorTitle="Adjsutment Type Input Error" error="An invalid adjustment type was entered._x000a__x000a_Valid values are 1, 2, or 3." sqref="D18:D19 D4:D17">
      <formula1>"1,2,3"</formula1>
    </dataValidation>
    <dataValidation type="list" allowBlank="1" showInputMessage="1" showErrorMessage="1" errorTitle="Account Input Error" error="The account number entered is not valid." sqref="D10:D17 C18:D19 C4:C17 D8 D31:D32">
      <formula1>ValidAccount</formula1>
    </dataValidation>
  </dataValidations>
  <pageMargins left="0.75" right="0.75" top="1" bottom="1" header="0.5" footer="0.5"/>
  <pageSetup scale="76"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9"/>
  <sheetViews>
    <sheetView zoomScaleNormal="100" zoomScaleSheetLayoutView="100" workbookViewId="0">
      <selection activeCell="F95" sqref="F95"/>
    </sheetView>
  </sheetViews>
  <sheetFormatPr defaultRowHeight="12.75"/>
  <cols>
    <col min="1" max="1" width="3.42578125" customWidth="1"/>
    <col min="2" max="3" width="10.7109375" customWidth="1"/>
    <col min="5" max="5" width="34.140625" customWidth="1"/>
    <col min="6" max="6" width="12.28515625" bestFit="1" customWidth="1"/>
    <col min="7" max="7" width="13.28515625" customWidth="1"/>
  </cols>
  <sheetData>
    <row r="1" spans="1:11">
      <c r="A1" s="2" t="s">
        <v>26</v>
      </c>
      <c r="B1" s="1" t="s">
        <v>84</v>
      </c>
      <c r="C1" s="2"/>
      <c r="D1" s="2"/>
      <c r="E1" s="2"/>
      <c r="F1" s="121" t="s">
        <v>92</v>
      </c>
      <c r="H1" s="2"/>
      <c r="I1" s="2"/>
      <c r="J1" s="2"/>
      <c r="K1" s="2"/>
    </row>
    <row r="2" spans="1:11">
      <c r="B2" s="6" t="s">
        <v>85</v>
      </c>
      <c r="C2" s="2"/>
      <c r="D2" s="2"/>
      <c r="E2" s="2"/>
      <c r="F2" s="2"/>
      <c r="G2" s="2"/>
      <c r="H2" s="2"/>
      <c r="I2" s="2"/>
      <c r="J2" s="2"/>
      <c r="K2" s="2"/>
    </row>
    <row r="3" spans="1:11">
      <c r="B3" s="6" t="s">
        <v>86</v>
      </c>
      <c r="C3" s="2"/>
      <c r="D3" s="2"/>
      <c r="E3" s="2"/>
      <c r="F3" s="2"/>
      <c r="G3" s="2"/>
      <c r="H3" s="2"/>
      <c r="I3" s="2"/>
      <c r="J3" s="2"/>
      <c r="K3" s="2"/>
    </row>
    <row r="4" spans="1:11">
      <c r="B4" s="6"/>
      <c r="C4" s="2"/>
      <c r="D4" s="2"/>
      <c r="E4" s="2"/>
      <c r="F4" s="2"/>
      <c r="G4" s="2"/>
      <c r="H4" s="2"/>
      <c r="I4" s="2"/>
      <c r="J4" s="2"/>
      <c r="K4" s="2"/>
    </row>
    <row r="5" spans="1:11">
      <c r="B5" s="6"/>
      <c r="C5" s="2"/>
      <c r="D5" s="2"/>
      <c r="E5" s="2"/>
      <c r="F5" s="2"/>
      <c r="G5" s="2"/>
      <c r="H5" s="2"/>
      <c r="I5" s="2"/>
      <c r="J5" s="2"/>
      <c r="K5" s="2"/>
    </row>
    <row r="6" spans="1:11">
      <c r="B6" s="6"/>
      <c r="C6" s="2"/>
      <c r="D6" s="2"/>
      <c r="E6" s="2"/>
      <c r="F6" s="2"/>
      <c r="G6" s="2"/>
      <c r="H6" s="2"/>
      <c r="I6" s="2"/>
      <c r="J6" s="2"/>
      <c r="K6" s="2"/>
    </row>
    <row r="7" spans="1:11">
      <c r="B7" s="22" t="s">
        <v>27</v>
      </c>
      <c r="C7" s="19"/>
      <c r="D7" s="19"/>
      <c r="E7" s="15"/>
      <c r="F7" s="40"/>
      <c r="G7" s="38"/>
      <c r="H7" s="19"/>
      <c r="I7" s="2"/>
      <c r="J7" s="2"/>
      <c r="K7" s="2"/>
    </row>
    <row r="8" spans="1:11">
      <c r="B8" s="19" t="s">
        <v>28</v>
      </c>
      <c r="C8" s="19"/>
      <c r="D8" s="19"/>
      <c r="E8" s="15"/>
      <c r="F8" s="16">
        <v>-1989219.6099999901</v>
      </c>
      <c r="G8" s="41" t="s">
        <v>93</v>
      </c>
      <c r="H8" s="13"/>
      <c r="I8" s="2"/>
      <c r="J8" s="2"/>
      <c r="K8" s="2"/>
    </row>
    <row r="9" spans="1:11">
      <c r="B9" s="19" t="s">
        <v>29</v>
      </c>
      <c r="C9" s="19"/>
      <c r="D9" s="19"/>
      <c r="E9" s="15"/>
      <c r="F9" s="42">
        <f>'8.2.2-8.2.3'!C5</f>
        <v>343657.26</v>
      </c>
      <c r="G9" s="41" t="s">
        <v>93</v>
      </c>
      <c r="H9" s="19"/>
      <c r="I9" s="2"/>
      <c r="J9" s="2"/>
      <c r="K9" s="2"/>
    </row>
    <row r="10" spans="1:11">
      <c r="B10" s="19" t="s">
        <v>30</v>
      </c>
      <c r="C10" s="19"/>
      <c r="D10" s="19"/>
      <c r="E10" s="15"/>
      <c r="F10" s="43">
        <f>'8.2.4'!N29</f>
        <v>3095609.8899999997</v>
      </c>
      <c r="G10" s="41" t="s">
        <v>93</v>
      </c>
      <c r="H10" s="13"/>
      <c r="I10" s="2"/>
      <c r="J10" s="2"/>
      <c r="K10" s="2"/>
    </row>
    <row r="11" spans="1:11">
      <c r="B11" s="19"/>
      <c r="C11" s="19"/>
      <c r="D11" s="19"/>
      <c r="E11" s="15"/>
      <c r="F11" s="43"/>
      <c r="G11" s="41"/>
      <c r="H11" s="13"/>
      <c r="I11" s="2"/>
      <c r="J11" s="2"/>
      <c r="K11" s="2"/>
    </row>
    <row r="12" spans="1:11" ht="13.5" thickBot="1">
      <c r="B12" s="36" t="s">
        <v>31</v>
      </c>
      <c r="C12" s="19"/>
      <c r="D12" s="19"/>
      <c r="E12" s="15"/>
      <c r="F12" s="44">
        <f>SUM(F8:F10)</f>
        <v>1450047.5400000096</v>
      </c>
      <c r="G12" s="41" t="s">
        <v>93</v>
      </c>
      <c r="H12" s="19"/>
      <c r="I12" s="2"/>
      <c r="J12" s="2"/>
      <c r="K12" s="2"/>
    </row>
    <row r="13" spans="1:11" ht="13.5" thickTop="1">
      <c r="B13" s="2"/>
      <c r="C13" s="2"/>
      <c r="D13" s="2"/>
      <c r="E13" s="2"/>
      <c r="F13" s="45"/>
      <c r="G13" s="2"/>
      <c r="H13" s="2"/>
      <c r="I13" s="2"/>
      <c r="J13" s="2"/>
      <c r="K13" s="2"/>
    </row>
    <row r="14" spans="1:11">
      <c r="B14" s="2"/>
      <c r="C14" s="2"/>
      <c r="D14" s="2"/>
      <c r="E14" s="2"/>
      <c r="F14" s="2"/>
      <c r="G14" s="2"/>
      <c r="H14" s="2"/>
      <c r="I14" s="2"/>
      <c r="J14" s="2"/>
      <c r="K14" s="2"/>
    </row>
    <row r="15" spans="1:11">
      <c r="B15" s="22" t="s">
        <v>32</v>
      </c>
      <c r="C15" s="19"/>
      <c r="D15" s="19"/>
      <c r="E15" s="15"/>
      <c r="F15" s="46"/>
      <c r="G15" s="47"/>
      <c r="H15" s="2"/>
      <c r="I15" s="2"/>
      <c r="J15" s="2"/>
      <c r="K15" s="2"/>
    </row>
    <row r="16" spans="1:11">
      <c r="B16" s="36" t="s">
        <v>33</v>
      </c>
      <c r="C16" s="19"/>
      <c r="D16" s="19"/>
      <c r="E16" s="15"/>
      <c r="F16" s="40">
        <v>-9497898.5649999883</v>
      </c>
      <c r="G16" s="48" t="s">
        <v>34</v>
      </c>
    </row>
    <row r="17" spans="2:7">
      <c r="B17" s="36" t="s">
        <v>35</v>
      </c>
      <c r="C17" s="19"/>
      <c r="D17" s="19"/>
      <c r="E17" s="15"/>
      <c r="F17" s="40">
        <v>735850.91749999998</v>
      </c>
      <c r="G17" s="48" t="s">
        <v>36</v>
      </c>
    </row>
    <row r="18" spans="2:7">
      <c r="B18" s="36" t="s">
        <v>37</v>
      </c>
      <c r="C18" s="19"/>
      <c r="D18" s="19"/>
      <c r="E18" s="15"/>
      <c r="F18" s="49">
        <f>'8.2.2-8.2.3'!E96</f>
        <v>808588.31500000088</v>
      </c>
      <c r="G18" s="41" t="s">
        <v>93</v>
      </c>
    </row>
    <row r="19" spans="2:7">
      <c r="B19" s="36"/>
      <c r="C19" s="19"/>
      <c r="D19" s="19"/>
      <c r="E19" s="15"/>
      <c r="F19" s="50"/>
      <c r="G19" s="38"/>
    </row>
  </sheetData>
  <dataValidations count="2">
    <dataValidation type="list" allowBlank="1" showInputMessage="1" showErrorMessage="1" errorTitle="Adjsutment Type Input Error" error="An invalid adjustment type was entered._x000a__x000a_Valid values are 1, 2, or 3." sqref="E7:E12 E15:E19">
      <formula1>"1,2,3"</formula1>
    </dataValidation>
    <dataValidation type="list" allowBlank="1" showInputMessage="1" showErrorMessage="1" errorTitle="Account Input Error" error="The account number entered is not valid." sqref="D7:D12 D15:D19">
      <formula1>ValidAccount</formula1>
    </dataValidation>
  </dataValidations>
  <printOptions horizontalCentered="1"/>
  <pageMargins left="1" right="0.25" top="1" bottom="1"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89"/>
  <sheetViews>
    <sheetView view="pageBreakPreview" topLeftCell="A78" zoomScale="85" zoomScaleNormal="75" zoomScaleSheetLayoutView="85" workbookViewId="0">
      <selection activeCell="F95" sqref="F95"/>
    </sheetView>
  </sheetViews>
  <sheetFormatPr defaultRowHeight="12.75"/>
  <cols>
    <col min="1" max="1" width="26.5703125" customWidth="1"/>
    <col min="3" max="3" width="15.7109375" customWidth="1"/>
    <col min="4" max="4" width="18.42578125" customWidth="1"/>
    <col min="5" max="5" width="13.140625" bestFit="1" customWidth="1"/>
    <col min="6" max="6" width="14.28515625" bestFit="1" customWidth="1"/>
    <col min="9" max="9" width="10.5703125" bestFit="1" customWidth="1"/>
  </cols>
  <sheetData>
    <row r="1" spans="1:5">
      <c r="A1" s="1" t="s">
        <v>84</v>
      </c>
      <c r="E1" s="51"/>
    </row>
    <row r="2" spans="1:5">
      <c r="A2" s="52" t="s">
        <v>85</v>
      </c>
    </row>
    <row r="3" spans="1:5">
      <c r="A3" s="53" t="s">
        <v>86</v>
      </c>
    </row>
    <row r="4" spans="1:5">
      <c r="A4" s="53"/>
    </row>
    <row r="5" spans="1:5">
      <c r="A5" s="54" t="s">
        <v>38</v>
      </c>
      <c r="C5" s="55">
        <f>-SUM(C85:C96)</f>
        <v>343657.26</v>
      </c>
      <c r="D5" s="56" t="s">
        <v>94</v>
      </c>
    </row>
    <row r="8" spans="1:5">
      <c r="A8" s="57" t="s">
        <v>39</v>
      </c>
      <c r="B8" s="57" t="s">
        <v>40</v>
      </c>
      <c r="C8" s="58" t="s">
        <v>41</v>
      </c>
      <c r="D8" s="58" t="s">
        <v>42</v>
      </c>
    </row>
    <row r="9" spans="1:5">
      <c r="A9" t="s">
        <v>43</v>
      </c>
      <c r="B9" s="59">
        <v>38442</v>
      </c>
      <c r="C9" s="60"/>
      <c r="D9" s="60">
        <v>4291773.25</v>
      </c>
    </row>
    <row r="10" spans="1:5">
      <c r="B10" s="59">
        <v>38472</v>
      </c>
      <c r="C10" s="60"/>
      <c r="D10" s="60"/>
    </row>
    <row r="11" spans="1:5">
      <c r="B11" s="59">
        <v>38503</v>
      </c>
      <c r="C11" s="60"/>
      <c r="D11" s="60"/>
    </row>
    <row r="12" spans="1:5">
      <c r="B12" s="59">
        <v>38533</v>
      </c>
      <c r="C12" s="60"/>
      <c r="D12" s="60"/>
    </row>
    <row r="13" spans="1:5">
      <c r="A13" t="s">
        <v>44</v>
      </c>
      <c r="B13" s="59">
        <v>38564</v>
      </c>
      <c r="C13" s="60">
        <v>-1212815.31</v>
      </c>
      <c r="D13" s="60"/>
    </row>
    <row r="14" spans="1:5">
      <c r="A14" t="s">
        <v>45</v>
      </c>
      <c r="B14" s="59">
        <v>38595</v>
      </c>
      <c r="C14" s="60">
        <v>357614.6</v>
      </c>
      <c r="D14" s="60"/>
    </row>
    <row r="15" spans="1:5">
      <c r="B15" s="59">
        <v>38625</v>
      </c>
      <c r="C15" s="60"/>
      <c r="D15" s="60"/>
    </row>
    <row r="16" spans="1:5">
      <c r="B16" s="59">
        <v>38656</v>
      </c>
      <c r="C16" s="60"/>
      <c r="D16" s="60"/>
    </row>
    <row r="17" spans="1:11">
      <c r="B17" s="59">
        <v>38686</v>
      </c>
      <c r="C17" s="60"/>
      <c r="D17" s="60"/>
    </row>
    <row r="18" spans="1:11">
      <c r="B18" s="59">
        <v>38717</v>
      </c>
      <c r="C18" s="60"/>
      <c r="D18" s="60"/>
    </row>
    <row r="19" spans="1:11">
      <c r="B19" s="59">
        <v>38748</v>
      </c>
      <c r="C19" s="60"/>
      <c r="D19" s="60"/>
    </row>
    <row r="20" spans="1:11">
      <c r="B20" s="59">
        <v>38776</v>
      </c>
      <c r="C20" s="60"/>
      <c r="D20" s="60"/>
    </row>
    <row r="21" spans="1:11">
      <c r="A21" t="s">
        <v>41</v>
      </c>
      <c r="B21" s="59">
        <v>38807</v>
      </c>
      <c r="C21" s="60">
        <v>-651954.98</v>
      </c>
      <c r="D21" s="60">
        <v>2784617.5599999996</v>
      </c>
      <c r="I21" s="61">
        <f>C21+C14+C13+D9</f>
        <v>2784617.56</v>
      </c>
      <c r="J21" s="62">
        <f>I21-D21</f>
        <v>0</v>
      </c>
      <c r="K21" s="63" t="s">
        <v>46</v>
      </c>
    </row>
    <row r="22" spans="1:11">
      <c r="B22" s="59">
        <v>38837</v>
      </c>
      <c r="C22" s="60">
        <v>-28638.105</v>
      </c>
      <c r="D22" s="60">
        <f>D21+C22</f>
        <v>2755979.4549999996</v>
      </c>
    </row>
    <row r="23" spans="1:11">
      <c r="B23" s="59">
        <v>38868</v>
      </c>
      <c r="C23" s="60">
        <v>-28638.105</v>
      </c>
      <c r="D23" s="60">
        <f t="shared" ref="D23:D86" si="0">D22+C23</f>
        <v>2727341.3499999996</v>
      </c>
    </row>
    <row r="24" spans="1:11">
      <c r="B24" s="64">
        <v>38898</v>
      </c>
      <c r="C24" s="65">
        <v>-28638.105</v>
      </c>
      <c r="D24" s="65">
        <f t="shared" si="0"/>
        <v>2698703.2449999996</v>
      </c>
    </row>
    <row r="25" spans="1:11">
      <c r="B25" s="59">
        <v>38929</v>
      </c>
      <c r="C25" s="60">
        <v>-28638.105</v>
      </c>
      <c r="D25" s="60">
        <f t="shared" si="0"/>
        <v>2670065.1399999997</v>
      </c>
    </row>
    <row r="26" spans="1:11">
      <c r="B26" s="59">
        <v>38960</v>
      </c>
      <c r="C26" s="60">
        <v>-28638.105</v>
      </c>
      <c r="D26" s="60">
        <f t="shared" si="0"/>
        <v>2641427.0349999997</v>
      </c>
    </row>
    <row r="27" spans="1:11">
      <c r="B27" s="59">
        <v>38990</v>
      </c>
      <c r="C27" s="60">
        <v>-28638.105</v>
      </c>
      <c r="D27" s="60">
        <f t="shared" si="0"/>
        <v>2612788.9299999997</v>
      </c>
    </row>
    <row r="28" spans="1:11">
      <c r="B28" s="59">
        <v>39021</v>
      </c>
      <c r="C28" s="60">
        <v>-28638.105</v>
      </c>
      <c r="D28" s="60">
        <f t="shared" si="0"/>
        <v>2584150.8249999997</v>
      </c>
    </row>
    <row r="29" spans="1:11">
      <c r="B29" s="59">
        <v>39051</v>
      </c>
      <c r="C29" s="60">
        <v>-28638.105</v>
      </c>
      <c r="D29" s="60">
        <f t="shared" si="0"/>
        <v>2555512.7199999997</v>
      </c>
    </row>
    <row r="30" spans="1:11">
      <c r="B30" s="64">
        <v>39082</v>
      </c>
      <c r="C30" s="65">
        <v>-28638.105</v>
      </c>
      <c r="D30" s="65">
        <f t="shared" si="0"/>
        <v>2526874.6149999998</v>
      </c>
      <c r="E30" s="56"/>
    </row>
    <row r="31" spans="1:11">
      <c r="B31" s="59">
        <v>39113</v>
      </c>
      <c r="C31" s="60">
        <v>-28638.105</v>
      </c>
      <c r="D31" s="60">
        <f t="shared" si="0"/>
        <v>2498236.5099999998</v>
      </c>
    </row>
    <row r="32" spans="1:11">
      <c r="B32" s="59">
        <v>39141</v>
      </c>
      <c r="C32" s="60">
        <v>-28638.105</v>
      </c>
      <c r="D32" s="60">
        <f t="shared" si="0"/>
        <v>2469598.4049999998</v>
      </c>
    </row>
    <row r="33" spans="2:5">
      <c r="B33" s="59">
        <v>39172</v>
      </c>
      <c r="C33" s="60">
        <v>-28638.105</v>
      </c>
      <c r="D33" s="60">
        <f t="shared" si="0"/>
        <v>2440960.2999999998</v>
      </c>
    </row>
    <row r="34" spans="2:5">
      <c r="B34" s="59">
        <v>39202</v>
      </c>
      <c r="C34" s="60">
        <v>-28638.105</v>
      </c>
      <c r="D34" s="60">
        <f t="shared" si="0"/>
        <v>2412322.1949999998</v>
      </c>
    </row>
    <row r="35" spans="2:5">
      <c r="B35" s="59">
        <v>39233</v>
      </c>
      <c r="C35" s="60">
        <v>-28638.105</v>
      </c>
      <c r="D35" s="60">
        <f t="shared" si="0"/>
        <v>2383684.09</v>
      </c>
    </row>
    <row r="36" spans="2:5">
      <c r="B36" s="64">
        <v>39263</v>
      </c>
      <c r="C36" s="65">
        <v>-28638.105</v>
      </c>
      <c r="D36" s="65">
        <f t="shared" si="0"/>
        <v>2355045.9849999999</v>
      </c>
    </row>
    <row r="37" spans="2:5">
      <c r="B37" s="59">
        <v>39294</v>
      </c>
      <c r="C37" s="60">
        <v>-28638.105</v>
      </c>
      <c r="D37" s="60">
        <f t="shared" si="0"/>
        <v>2326407.88</v>
      </c>
    </row>
    <row r="38" spans="2:5">
      <c r="B38" s="59">
        <v>39325</v>
      </c>
      <c r="C38" s="60">
        <v>-28638.105</v>
      </c>
      <c r="D38" s="60">
        <f t="shared" si="0"/>
        <v>2297769.7749999999</v>
      </c>
    </row>
    <row r="39" spans="2:5">
      <c r="B39" s="59">
        <v>39355</v>
      </c>
      <c r="C39" s="60">
        <v>-28638.105</v>
      </c>
      <c r="D39" s="60">
        <f t="shared" si="0"/>
        <v>2269131.67</v>
      </c>
    </row>
    <row r="40" spans="2:5">
      <c r="B40" s="59">
        <v>39386</v>
      </c>
      <c r="C40" s="60">
        <v>-28638.105</v>
      </c>
      <c r="D40" s="60">
        <f t="shared" si="0"/>
        <v>2240493.5649999999</v>
      </c>
    </row>
    <row r="41" spans="2:5">
      <c r="B41" s="59">
        <v>39416</v>
      </c>
      <c r="C41" s="60">
        <v>-28638.105</v>
      </c>
      <c r="D41" s="60">
        <f t="shared" si="0"/>
        <v>2211855.46</v>
      </c>
    </row>
    <row r="42" spans="2:5">
      <c r="B42" s="64">
        <v>39447</v>
      </c>
      <c r="C42" s="65">
        <v>-28638.105</v>
      </c>
      <c r="D42" s="65">
        <f t="shared" si="0"/>
        <v>2183217.355</v>
      </c>
      <c r="E42" s="56"/>
    </row>
    <row r="43" spans="2:5">
      <c r="B43" s="59">
        <v>39478</v>
      </c>
      <c r="C43" s="60">
        <v>-28638.105</v>
      </c>
      <c r="D43" s="60">
        <f t="shared" si="0"/>
        <v>2154579.25</v>
      </c>
    </row>
    <row r="44" spans="2:5">
      <c r="B44" s="59">
        <v>39507</v>
      </c>
      <c r="C44" s="60">
        <v>-28638.105</v>
      </c>
      <c r="D44" s="60">
        <f t="shared" si="0"/>
        <v>2125941.145</v>
      </c>
    </row>
    <row r="45" spans="2:5">
      <c r="B45" s="59">
        <v>39538</v>
      </c>
      <c r="C45" s="60">
        <v>-28638.105</v>
      </c>
      <c r="D45" s="60">
        <f t="shared" si="0"/>
        <v>2097303.04</v>
      </c>
    </row>
    <row r="46" spans="2:5">
      <c r="B46" s="59">
        <v>39568</v>
      </c>
      <c r="C46" s="60">
        <v>-28638.105</v>
      </c>
      <c r="D46" s="60">
        <f t="shared" si="0"/>
        <v>2068664.9350000001</v>
      </c>
    </row>
    <row r="47" spans="2:5">
      <c r="B47" s="59">
        <v>39599</v>
      </c>
      <c r="C47" s="60">
        <v>-28638.105</v>
      </c>
      <c r="D47" s="60">
        <f t="shared" si="0"/>
        <v>2040026.83</v>
      </c>
    </row>
    <row r="48" spans="2:5">
      <c r="B48" s="59">
        <v>39629</v>
      </c>
      <c r="C48" s="60">
        <v>-28638.105</v>
      </c>
      <c r="D48" s="40">
        <f t="shared" si="0"/>
        <v>2011388.7250000001</v>
      </c>
    </row>
    <row r="49" spans="1:4">
      <c r="B49" s="59">
        <v>39660</v>
      </c>
      <c r="C49" s="60">
        <v>-28638.105</v>
      </c>
      <c r="D49" s="66">
        <f t="shared" si="0"/>
        <v>1982750.62</v>
      </c>
    </row>
    <row r="50" spans="1:4">
      <c r="B50" s="59">
        <v>39691</v>
      </c>
      <c r="C50" s="60">
        <v>-28638.105</v>
      </c>
      <c r="D50" s="66">
        <f t="shared" si="0"/>
        <v>1954112.5150000001</v>
      </c>
    </row>
    <row r="51" spans="1:4">
      <c r="B51" s="59">
        <v>39721</v>
      </c>
      <c r="C51" s="60">
        <v>-28638.105</v>
      </c>
      <c r="D51" s="66">
        <f t="shared" si="0"/>
        <v>1925474.4100000001</v>
      </c>
    </row>
    <row r="52" spans="1:4">
      <c r="B52" s="59">
        <v>39752</v>
      </c>
      <c r="C52" s="60">
        <v>-28638.105</v>
      </c>
      <c r="D52" s="66">
        <f t="shared" si="0"/>
        <v>1896836.3050000002</v>
      </c>
    </row>
    <row r="53" spans="1:4">
      <c r="B53" s="59">
        <v>39782</v>
      </c>
      <c r="C53" s="60">
        <v>-28638.105</v>
      </c>
      <c r="D53" s="66">
        <f t="shared" si="0"/>
        <v>1868198.2000000002</v>
      </c>
    </row>
    <row r="54" spans="1:4">
      <c r="B54" s="59">
        <v>39813</v>
      </c>
      <c r="C54" s="60">
        <v>-28638.105</v>
      </c>
      <c r="D54" s="66">
        <f t="shared" si="0"/>
        <v>1839560.0950000002</v>
      </c>
    </row>
    <row r="55" spans="1:4">
      <c r="B55" s="59">
        <v>39844</v>
      </c>
      <c r="C55" s="60">
        <v>-28638.105</v>
      </c>
      <c r="D55" s="66">
        <f t="shared" si="0"/>
        <v>1810921.9900000002</v>
      </c>
    </row>
    <row r="56" spans="1:4">
      <c r="B56" s="59">
        <v>39872</v>
      </c>
      <c r="C56" s="60">
        <v>-28638.105</v>
      </c>
      <c r="D56" s="66">
        <f t="shared" si="0"/>
        <v>1782283.8850000002</v>
      </c>
    </row>
    <row r="57" spans="1:4">
      <c r="B57" s="59">
        <v>39903</v>
      </c>
      <c r="C57" s="60">
        <v>-28638.105</v>
      </c>
      <c r="D57" s="66">
        <f t="shared" si="0"/>
        <v>1753645.7800000003</v>
      </c>
    </row>
    <row r="58" spans="1:4">
      <c r="B58" s="59">
        <v>39933</v>
      </c>
      <c r="C58" s="60">
        <v>-28638.105</v>
      </c>
      <c r="D58" s="66">
        <f t="shared" si="0"/>
        <v>1725007.6750000003</v>
      </c>
    </row>
    <row r="59" spans="1:4">
      <c r="A59" t="s">
        <v>47</v>
      </c>
      <c r="B59" s="59">
        <v>39964</v>
      </c>
      <c r="C59" s="60">
        <v>-28638.105</v>
      </c>
      <c r="D59" s="66">
        <f t="shared" si="0"/>
        <v>1696369.5700000003</v>
      </c>
    </row>
    <row r="60" spans="1:4">
      <c r="B60" s="59">
        <v>39994</v>
      </c>
      <c r="C60" s="60">
        <v>-28638.105</v>
      </c>
      <c r="D60" s="66">
        <f t="shared" si="0"/>
        <v>1667731.4650000003</v>
      </c>
    </row>
    <row r="61" spans="1:4">
      <c r="B61" s="59">
        <v>40025</v>
      </c>
      <c r="C61" s="60">
        <v>-28638.105</v>
      </c>
      <c r="D61" s="66">
        <f t="shared" si="0"/>
        <v>1639093.3600000003</v>
      </c>
    </row>
    <row r="62" spans="1:4">
      <c r="B62" s="59">
        <v>40056</v>
      </c>
      <c r="C62" s="60">
        <v>-28638.105</v>
      </c>
      <c r="D62" s="66">
        <f t="shared" si="0"/>
        <v>1610455.2550000004</v>
      </c>
    </row>
    <row r="63" spans="1:4">
      <c r="B63" s="59">
        <v>40086</v>
      </c>
      <c r="C63" s="60">
        <v>-28638.105</v>
      </c>
      <c r="D63" s="66">
        <f t="shared" si="0"/>
        <v>1581817.1500000004</v>
      </c>
    </row>
    <row r="64" spans="1:4">
      <c r="B64" s="59">
        <v>40117</v>
      </c>
      <c r="C64" s="60">
        <v>-28638.105</v>
      </c>
      <c r="D64" s="66">
        <f t="shared" si="0"/>
        <v>1553179.0450000004</v>
      </c>
    </row>
    <row r="65" spans="2:5">
      <c r="B65" s="59">
        <v>40147</v>
      </c>
      <c r="C65" s="60">
        <v>-28638.105</v>
      </c>
      <c r="D65" s="66">
        <f t="shared" si="0"/>
        <v>1524540.9400000004</v>
      </c>
    </row>
    <row r="66" spans="2:5">
      <c r="B66" s="59">
        <v>40178</v>
      </c>
      <c r="C66" s="60">
        <v>-28638.105</v>
      </c>
      <c r="D66" s="66">
        <f t="shared" si="0"/>
        <v>1495902.8350000004</v>
      </c>
    </row>
    <row r="67" spans="2:5">
      <c r="B67" s="59">
        <v>40209</v>
      </c>
      <c r="C67" s="60">
        <v>-28638.105</v>
      </c>
      <c r="D67" s="66">
        <f t="shared" si="0"/>
        <v>1467264.7300000004</v>
      </c>
    </row>
    <row r="68" spans="2:5">
      <c r="B68" s="59">
        <v>40237</v>
      </c>
      <c r="C68" s="60">
        <v>-28638.105</v>
      </c>
      <c r="D68" s="66">
        <f t="shared" si="0"/>
        <v>1438626.6250000005</v>
      </c>
    </row>
    <row r="69" spans="2:5">
      <c r="B69" s="59">
        <v>40268</v>
      </c>
      <c r="C69" s="60">
        <v>-28638.105</v>
      </c>
      <c r="D69" s="66">
        <f t="shared" si="0"/>
        <v>1409988.5200000005</v>
      </c>
    </row>
    <row r="70" spans="2:5">
      <c r="B70" s="59">
        <v>40298</v>
      </c>
      <c r="C70" s="60">
        <v>-28638.105</v>
      </c>
      <c r="D70" s="66">
        <f t="shared" si="0"/>
        <v>1381350.4150000005</v>
      </c>
    </row>
    <row r="71" spans="2:5">
      <c r="B71" s="59">
        <v>40329</v>
      </c>
      <c r="C71" s="60">
        <v>-28638.105</v>
      </c>
      <c r="D71" s="66">
        <f t="shared" si="0"/>
        <v>1352712.3100000005</v>
      </c>
      <c r="E71" s="9"/>
    </row>
    <row r="72" spans="2:5">
      <c r="B72" s="59">
        <v>40359</v>
      </c>
      <c r="C72" s="60">
        <v>-28638.105</v>
      </c>
      <c r="D72" s="66">
        <f t="shared" si="0"/>
        <v>1324074.2050000005</v>
      </c>
      <c r="E72" s="67"/>
    </row>
    <row r="73" spans="2:5">
      <c r="B73" s="59">
        <v>40390</v>
      </c>
      <c r="C73" s="60">
        <v>-28638.105</v>
      </c>
      <c r="D73" s="66">
        <f t="shared" si="0"/>
        <v>1295436.1000000006</v>
      </c>
      <c r="E73" s="68"/>
    </row>
    <row r="74" spans="2:5">
      <c r="B74" s="59">
        <v>40421</v>
      </c>
      <c r="C74" s="60">
        <v>-28638.105</v>
      </c>
      <c r="D74" s="66">
        <f t="shared" si="0"/>
        <v>1266797.9950000006</v>
      </c>
    </row>
    <row r="75" spans="2:5">
      <c r="B75" s="59">
        <v>40451</v>
      </c>
      <c r="C75" s="60">
        <v>-28638.105</v>
      </c>
      <c r="D75" s="66">
        <f t="shared" si="0"/>
        <v>1238159.8900000006</v>
      </c>
    </row>
    <row r="76" spans="2:5">
      <c r="B76" s="59">
        <v>40482</v>
      </c>
      <c r="C76" s="60">
        <v>-28638.105</v>
      </c>
      <c r="D76" s="66">
        <f t="shared" si="0"/>
        <v>1209521.7850000006</v>
      </c>
    </row>
    <row r="77" spans="2:5">
      <c r="B77" s="59">
        <v>40512</v>
      </c>
      <c r="C77" s="60">
        <v>-28638.105</v>
      </c>
      <c r="D77" s="66">
        <f t="shared" si="0"/>
        <v>1180883.6800000006</v>
      </c>
    </row>
    <row r="78" spans="2:5">
      <c r="B78" s="59">
        <v>40543</v>
      </c>
      <c r="C78" s="60">
        <v>-28638.105</v>
      </c>
      <c r="D78" s="66">
        <f t="shared" si="0"/>
        <v>1152245.5750000007</v>
      </c>
    </row>
    <row r="79" spans="2:5">
      <c r="B79" s="59">
        <v>40574</v>
      </c>
      <c r="C79" s="66">
        <v>-28638.105</v>
      </c>
      <c r="D79" s="60">
        <f t="shared" si="0"/>
        <v>1123607.4700000007</v>
      </c>
    </row>
    <row r="80" spans="2:5">
      <c r="B80" s="59">
        <v>40602</v>
      </c>
      <c r="C80" s="66">
        <v>-28638.105</v>
      </c>
      <c r="D80" s="60">
        <f t="shared" si="0"/>
        <v>1094969.3650000007</v>
      </c>
    </row>
    <row r="81" spans="2:6">
      <c r="B81" s="59">
        <v>40633</v>
      </c>
      <c r="C81" s="66">
        <v>-28638.105</v>
      </c>
      <c r="D81" s="60">
        <f t="shared" si="0"/>
        <v>1066331.2600000007</v>
      </c>
    </row>
    <row r="82" spans="2:6">
      <c r="B82" s="59">
        <v>40663</v>
      </c>
      <c r="C82" s="66">
        <v>-28638.105</v>
      </c>
      <c r="D82" s="60">
        <f t="shared" si="0"/>
        <v>1037693.1550000007</v>
      </c>
    </row>
    <row r="83" spans="2:6">
      <c r="B83" s="59">
        <v>40694</v>
      </c>
      <c r="C83" s="66">
        <v>-28638.105</v>
      </c>
      <c r="D83" s="60">
        <f t="shared" si="0"/>
        <v>1009055.0500000007</v>
      </c>
      <c r="E83" s="69"/>
      <c r="F83" s="70"/>
    </row>
    <row r="84" spans="2:6">
      <c r="B84" s="59">
        <v>40724</v>
      </c>
      <c r="C84" s="71">
        <v>-28638.105</v>
      </c>
      <c r="D84" s="60">
        <f t="shared" si="0"/>
        <v>980416.94500000076</v>
      </c>
      <c r="E84" s="72"/>
      <c r="F84" s="66"/>
    </row>
    <row r="85" spans="2:6">
      <c r="B85" s="59">
        <v>40755</v>
      </c>
      <c r="C85" s="73">
        <v>-28638.105</v>
      </c>
      <c r="D85" s="60">
        <f t="shared" si="0"/>
        <v>951778.84000000078</v>
      </c>
      <c r="E85" s="74"/>
      <c r="F85" s="75"/>
    </row>
    <row r="86" spans="2:6">
      <c r="B86" s="59">
        <v>40786</v>
      </c>
      <c r="C86" s="76">
        <v>-28638.105</v>
      </c>
      <c r="D86" s="60">
        <f t="shared" si="0"/>
        <v>923140.7350000008</v>
      </c>
    </row>
    <row r="87" spans="2:6">
      <c r="B87" s="59">
        <v>40816</v>
      </c>
      <c r="C87" s="76">
        <v>-28638.105</v>
      </c>
      <c r="D87" s="60">
        <f t="shared" ref="D87:D119" si="1">D86+C87</f>
        <v>894502.63000000082</v>
      </c>
    </row>
    <row r="88" spans="2:6">
      <c r="B88" s="59">
        <v>40847</v>
      </c>
      <c r="C88" s="76">
        <v>-28638.105</v>
      </c>
      <c r="D88" s="60">
        <f t="shared" si="1"/>
        <v>865864.52500000084</v>
      </c>
    </row>
    <row r="89" spans="2:6">
      <c r="B89" s="59">
        <v>40877</v>
      </c>
      <c r="C89" s="76">
        <v>-28638.105</v>
      </c>
      <c r="D89" s="60">
        <f t="shared" si="1"/>
        <v>837226.42000000086</v>
      </c>
      <c r="E89" s="9"/>
      <c r="F89" s="70"/>
    </row>
    <row r="90" spans="2:6">
      <c r="B90" s="59">
        <v>40908</v>
      </c>
      <c r="C90" s="76">
        <v>-28638.105</v>
      </c>
      <c r="D90" s="60">
        <f t="shared" si="1"/>
        <v>808588.31500000088</v>
      </c>
      <c r="E90" s="67"/>
      <c r="F90" s="66"/>
    </row>
    <row r="91" spans="2:6">
      <c r="B91" s="59">
        <v>40939</v>
      </c>
      <c r="C91" s="76">
        <v>-28638.105</v>
      </c>
      <c r="D91" s="60">
        <f t="shared" si="1"/>
        <v>779950.21000000089</v>
      </c>
      <c r="E91" s="68"/>
    </row>
    <row r="92" spans="2:6">
      <c r="B92" s="59">
        <v>40968</v>
      </c>
      <c r="C92" s="76">
        <v>-28638.105</v>
      </c>
      <c r="D92" s="60">
        <f t="shared" si="1"/>
        <v>751312.10500000091</v>
      </c>
    </row>
    <row r="93" spans="2:6">
      <c r="B93" s="59">
        <v>40999</v>
      </c>
      <c r="C93" s="76">
        <v>-28638.105</v>
      </c>
      <c r="D93" s="60">
        <f t="shared" si="1"/>
        <v>722674.00000000093</v>
      </c>
    </row>
    <row r="94" spans="2:6">
      <c r="B94" s="59">
        <v>41029</v>
      </c>
      <c r="C94" s="76">
        <v>-28638.105</v>
      </c>
      <c r="D94" s="60">
        <f t="shared" si="1"/>
        <v>694035.89500000095</v>
      </c>
    </row>
    <row r="95" spans="2:6">
      <c r="B95" s="59">
        <v>41060</v>
      </c>
      <c r="C95" s="76">
        <v>-28638.105</v>
      </c>
      <c r="D95" s="60">
        <f t="shared" si="1"/>
        <v>665397.79000000097</v>
      </c>
      <c r="E95" s="9" t="s">
        <v>48</v>
      </c>
      <c r="F95" s="77" t="s">
        <v>49</v>
      </c>
    </row>
    <row r="96" spans="2:6">
      <c r="B96" s="59">
        <v>41090</v>
      </c>
      <c r="C96" s="78">
        <v>-28638.105</v>
      </c>
      <c r="D96" s="60">
        <f t="shared" si="1"/>
        <v>636759.68500000099</v>
      </c>
      <c r="E96" s="67">
        <f>((D84+D96+2*SUM(D85:D95))/24)</f>
        <v>808588.31500000088</v>
      </c>
      <c r="F96" s="60">
        <f>-E96*0.37951</f>
        <v>-306867.35142565035</v>
      </c>
    </row>
    <row r="97" spans="2:5">
      <c r="B97" s="59">
        <v>41121</v>
      </c>
      <c r="C97" s="60">
        <v>-28638.105</v>
      </c>
      <c r="D97" s="60">
        <f t="shared" si="1"/>
        <v>608121.58000000101</v>
      </c>
      <c r="E97" s="68" t="s">
        <v>93</v>
      </c>
    </row>
    <row r="98" spans="2:5">
      <c r="B98" s="59">
        <v>41152</v>
      </c>
      <c r="C98" s="60">
        <v>-28638.105</v>
      </c>
      <c r="D98" s="60">
        <f t="shared" si="1"/>
        <v>579483.47500000102</v>
      </c>
    </row>
    <row r="99" spans="2:5">
      <c r="B99" s="59">
        <v>41182</v>
      </c>
      <c r="C99" s="60">
        <v>-28638.105</v>
      </c>
      <c r="D99" s="60">
        <f t="shared" si="1"/>
        <v>550845.37000000104</v>
      </c>
    </row>
    <row r="100" spans="2:5">
      <c r="B100" s="59">
        <v>41213</v>
      </c>
      <c r="C100" s="60">
        <v>-28638.105</v>
      </c>
      <c r="D100" s="60">
        <f t="shared" si="1"/>
        <v>522207.26500000106</v>
      </c>
    </row>
    <row r="101" spans="2:5">
      <c r="B101" s="59">
        <v>41243</v>
      </c>
      <c r="C101" s="60">
        <v>-28638.105</v>
      </c>
      <c r="D101" s="60">
        <f t="shared" si="1"/>
        <v>493569.16000000108</v>
      </c>
    </row>
    <row r="102" spans="2:5">
      <c r="B102" s="59">
        <v>41274</v>
      </c>
      <c r="C102" s="60">
        <v>-28638.105</v>
      </c>
      <c r="D102" s="60">
        <f t="shared" si="1"/>
        <v>464931.0550000011</v>
      </c>
    </row>
    <row r="103" spans="2:5">
      <c r="B103" s="59">
        <v>41305</v>
      </c>
      <c r="C103" s="60">
        <v>-28638.105</v>
      </c>
      <c r="D103" s="60">
        <f t="shared" si="1"/>
        <v>436292.95000000112</v>
      </c>
    </row>
    <row r="104" spans="2:5">
      <c r="B104" s="59">
        <v>41333</v>
      </c>
      <c r="C104" s="60">
        <v>-28638.105</v>
      </c>
      <c r="D104" s="60">
        <f t="shared" si="1"/>
        <v>407654.84500000114</v>
      </c>
    </row>
    <row r="105" spans="2:5">
      <c r="B105" s="59">
        <v>41364</v>
      </c>
      <c r="C105" s="60">
        <v>-28638.105</v>
      </c>
      <c r="D105" s="60">
        <f t="shared" si="1"/>
        <v>379016.74000000115</v>
      </c>
    </row>
    <row r="106" spans="2:5">
      <c r="B106" s="59">
        <v>41394</v>
      </c>
      <c r="C106" s="60">
        <v>-28638.105</v>
      </c>
      <c r="D106" s="60">
        <f t="shared" si="1"/>
        <v>350378.63500000117</v>
      </c>
    </row>
    <row r="107" spans="2:5">
      <c r="B107" s="59">
        <v>41425</v>
      </c>
      <c r="C107" s="60">
        <v>-28638.105</v>
      </c>
      <c r="D107" s="60">
        <f t="shared" si="1"/>
        <v>321740.53000000119</v>
      </c>
    </row>
    <row r="108" spans="2:5">
      <c r="B108" s="59">
        <v>41455</v>
      </c>
      <c r="C108" s="60">
        <v>-28638.105</v>
      </c>
      <c r="D108" s="60">
        <f t="shared" si="1"/>
        <v>293102.42500000121</v>
      </c>
    </row>
    <row r="109" spans="2:5">
      <c r="B109" s="59">
        <v>41486</v>
      </c>
      <c r="C109" s="60">
        <v>-28638.105</v>
      </c>
      <c r="D109" s="60">
        <f t="shared" si="1"/>
        <v>264464.32000000123</v>
      </c>
    </row>
    <row r="110" spans="2:5">
      <c r="B110" s="59">
        <v>41517</v>
      </c>
      <c r="C110" s="60">
        <v>-28638.105</v>
      </c>
      <c r="D110" s="60">
        <f t="shared" si="1"/>
        <v>235826.21500000122</v>
      </c>
    </row>
    <row r="111" spans="2:5">
      <c r="B111" s="59">
        <v>41547</v>
      </c>
      <c r="C111" s="60">
        <v>-28638.105</v>
      </c>
      <c r="D111" s="60">
        <f t="shared" si="1"/>
        <v>207188.11000000121</v>
      </c>
    </row>
    <row r="112" spans="2:5">
      <c r="B112" s="59">
        <v>41578</v>
      </c>
      <c r="C112" s="60">
        <v>-28638.105</v>
      </c>
      <c r="D112" s="60">
        <f t="shared" si="1"/>
        <v>178550.0050000012</v>
      </c>
    </row>
    <row r="113" spans="2:4">
      <c r="B113" s="59">
        <v>41608</v>
      </c>
      <c r="C113" s="60">
        <v>-28638.105</v>
      </c>
      <c r="D113" s="60">
        <f t="shared" si="1"/>
        <v>149911.90000000119</v>
      </c>
    </row>
    <row r="114" spans="2:4">
      <c r="B114" s="59">
        <v>41639</v>
      </c>
      <c r="C114" s="60">
        <v>-28638.105</v>
      </c>
      <c r="D114" s="60">
        <f t="shared" si="1"/>
        <v>121273.79500000119</v>
      </c>
    </row>
    <row r="115" spans="2:4">
      <c r="B115" s="59">
        <v>41670</v>
      </c>
      <c r="C115" s="60">
        <v>-28638.105</v>
      </c>
      <c r="D115" s="60">
        <f t="shared" si="1"/>
        <v>92635.690000001196</v>
      </c>
    </row>
    <row r="116" spans="2:4">
      <c r="B116" s="59">
        <v>41698</v>
      </c>
      <c r="C116" s="60">
        <v>-28638.105</v>
      </c>
      <c r="D116" s="60">
        <f t="shared" si="1"/>
        <v>63997.5850000012</v>
      </c>
    </row>
    <row r="117" spans="2:4">
      <c r="B117" s="59">
        <v>41729</v>
      </c>
      <c r="C117" s="60">
        <v>-28638.105</v>
      </c>
      <c r="D117" s="60">
        <f t="shared" si="1"/>
        <v>35359.480000001204</v>
      </c>
    </row>
    <row r="118" spans="2:4">
      <c r="B118" s="59">
        <v>41759</v>
      </c>
      <c r="C118" s="60">
        <v>-28638.105</v>
      </c>
      <c r="D118" s="60">
        <f t="shared" si="1"/>
        <v>6721.3750000012042</v>
      </c>
    </row>
    <row r="119" spans="2:4">
      <c r="B119" s="59">
        <v>41790</v>
      </c>
      <c r="C119" s="60">
        <f>-D118</f>
        <v>-6721.3750000012042</v>
      </c>
      <c r="D119" s="60">
        <f t="shared" si="1"/>
        <v>0</v>
      </c>
    </row>
    <row r="120" spans="2:4">
      <c r="B120" s="59"/>
      <c r="C120" s="79"/>
      <c r="D120" s="80"/>
    </row>
    <row r="121" spans="2:4">
      <c r="B121" s="59"/>
      <c r="C121" s="79"/>
      <c r="D121" s="80"/>
    </row>
    <row r="122" spans="2:4">
      <c r="B122" s="59"/>
      <c r="C122" s="79"/>
      <c r="D122" s="80"/>
    </row>
    <row r="123" spans="2:4">
      <c r="B123" s="59"/>
      <c r="C123" s="79"/>
      <c r="D123" s="80"/>
    </row>
    <row r="124" spans="2:4">
      <c r="B124" s="59"/>
      <c r="C124" s="79"/>
      <c r="D124" s="80"/>
    </row>
    <row r="125" spans="2:4">
      <c r="B125" s="59"/>
      <c r="C125" s="79"/>
      <c r="D125" s="80"/>
    </row>
    <row r="126" spans="2:4">
      <c r="B126" s="59"/>
      <c r="C126" s="79"/>
      <c r="D126" s="80"/>
    </row>
    <row r="127" spans="2:4">
      <c r="B127" s="59"/>
      <c r="C127" s="79"/>
      <c r="D127" s="80"/>
    </row>
    <row r="128" spans="2:4">
      <c r="B128" s="59"/>
      <c r="C128" s="79"/>
      <c r="D128" s="80"/>
    </row>
    <row r="129" spans="2:4">
      <c r="B129" s="59"/>
      <c r="C129" s="79"/>
      <c r="D129" s="80"/>
    </row>
    <row r="130" spans="2:4">
      <c r="B130" s="59"/>
      <c r="C130" s="79"/>
      <c r="D130" s="80"/>
    </row>
    <row r="131" spans="2:4">
      <c r="B131" s="59"/>
      <c r="C131" s="79"/>
      <c r="D131" s="80"/>
    </row>
    <row r="132" spans="2:4">
      <c r="B132" s="59"/>
      <c r="C132" s="79"/>
      <c r="D132" s="80"/>
    </row>
    <row r="133" spans="2:4">
      <c r="B133" s="59"/>
      <c r="C133" s="79"/>
      <c r="D133" s="80"/>
    </row>
    <row r="134" spans="2:4">
      <c r="B134" s="59"/>
      <c r="C134" s="79"/>
      <c r="D134" s="80"/>
    </row>
    <row r="135" spans="2:4">
      <c r="B135" s="59"/>
      <c r="C135" s="79"/>
      <c r="D135" s="80"/>
    </row>
    <row r="136" spans="2:4">
      <c r="B136" s="59"/>
      <c r="C136" s="79"/>
      <c r="D136" s="80"/>
    </row>
    <row r="137" spans="2:4">
      <c r="B137" s="59"/>
      <c r="C137" s="79"/>
      <c r="D137" s="80"/>
    </row>
    <row r="138" spans="2:4">
      <c r="B138" s="59"/>
      <c r="C138" s="79"/>
      <c r="D138" s="80"/>
    </row>
    <row r="139" spans="2:4">
      <c r="B139" s="59"/>
      <c r="C139" s="79"/>
      <c r="D139" s="80"/>
    </row>
    <row r="140" spans="2:4">
      <c r="B140" s="59"/>
    </row>
    <row r="141" spans="2:4">
      <c r="B141" s="59"/>
    </row>
    <row r="142" spans="2:4">
      <c r="B142" s="59"/>
    </row>
    <row r="143" spans="2:4">
      <c r="B143" s="59"/>
    </row>
    <row r="144" spans="2:4">
      <c r="B144" s="59"/>
    </row>
    <row r="145" spans="2:2">
      <c r="B145" s="59"/>
    </row>
    <row r="146" spans="2:2">
      <c r="B146" s="59"/>
    </row>
    <row r="147" spans="2:2">
      <c r="B147" s="59"/>
    </row>
    <row r="148" spans="2:2">
      <c r="B148" s="59"/>
    </row>
    <row r="149" spans="2:2">
      <c r="B149" s="59"/>
    </row>
    <row r="150" spans="2:2">
      <c r="B150" s="59"/>
    </row>
    <row r="151" spans="2:2">
      <c r="B151" s="59"/>
    </row>
    <row r="152" spans="2:2">
      <c r="B152" s="59"/>
    </row>
    <row r="153" spans="2:2">
      <c r="B153" s="59"/>
    </row>
    <row r="154" spans="2:2">
      <c r="B154" s="59"/>
    </row>
    <row r="155" spans="2:2">
      <c r="B155" s="59"/>
    </row>
    <row r="156" spans="2:2">
      <c r="B156" s="59"/>
    </row>
    <row r="157" spans="2:2">
      <c r="B157" s="59"/>
    </row>
    <row r="158" spans="2:2">
      <c r="B158" s="59"/>
    </row>
    <row r="159" spans="2:2">
      <c r="B159" s="59"/>
    </row>
    <row r="160" spans="2:2">
      <c r="B160" s="59"/>
    </row>
    <row r="161" spans="2:2">
      <c r="B161" s="59"/>
    </row>
    <row r="162" spans="2:2">
      <c r="B162" s="59"/>
    </row>
    <row r="163" spans="2:2">
      <c r="B163" s="59"/>
    </row>
    <row r="164" spans="2:2">
      <c r="B164" s="59"/>
    </row>
    <row r="165" spans="2:2">
      <c r="B165" s="59"/>
    </row>
    <row r="166" spans="2:2">
      <c r="B166" s="59"/>
    </row>
    <row r="167" spans="2:2">
      <c r="B167" s="59"/>
    </row>
    <row r="168" spans="2:2">
      <c r="B168" s="59"/>
    </row>
    <row r="169" spans="2:2">
      <c r="B169" s="59"/>
    </row>
    <row r="170" spans="2:2">
      <c r="B170" s="59"/>
    </row>
    <row r="171" spans="2:2">
      <c r="B171" s="59"/>
    </row>
    <row r="172" spans="2:2">
      <c r="B172" s="59"/>
    </row>
    <row r="173" spans="2:2">
      <c r="B173" s="59"/>
    </row>
    <row r="174" spans="2:2">
      <c r="B174" s="59"/>
    </row>
    <row r="175" spans="2:2">
      <c r="B175" s="59"/>
    </row>
    <row r="176" spans="2:2">
      <c r="B176" s="59"/>
    </row>
    <row r="177" spans="2:2">
      <c r="B177" s="59"/>
    </row>
    <row r="178" spans="2:2">
      <c r="B178" s="59"/>
    </row>
    <row r="179" spans="2:2">
      <c r="B179" s="59"/>
    </row>
    <row r="180" spans="2:2">
      <c r="B180" s="59"/>
    </row>
    <row r="181" spans="2:2">
      <c r="B181" s="59"/>
    </row>
    <row r="182" spans="2:2">
      <c r="B182" s="59"/>
    </row>
    <row r="183" spans="2:2">
      <c r="B183" s="59"/>
    </row>
    <row r="184" spans="2:2">
      <c r="B184" s="59"/>
    </row>
    <row r="185" spans="2:2">
      <c r="B185" s="59"/>
    </row>
    <row r="186" spans="2:2">
      <c r="B186" s="59"/>
    </row>
    <row r="187" spans="2:2">
      <c r="B187" s="59"/>
    </row>
    <row r="188" spans="2:2">
      <c r="B188" s="59"/>
    </row>
    <row r="189" spans="2:2">
      <c r="B189" s="59"/>
    </row>
  </sheetData>
  <pageMargins left="0.75" right="0.75" top="1" bottom="1" header="0.5" footer="0.5"/>
  <pageSetup scale="71" firstPageNumber="2" orientation="portrait" useFirstPageNumber="1" r:id="rId1"/>
  <headerFooter alignWithMargins="0">
    <oddHeader xml:space="preserve">&amp;RPage 8.2.&amp;P
</oddHeader>
  </headerFooter>
  <rowBreaks count="1" manualBreakCount="1">
    <brk id="58" max="5"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4"/>
  <sheetViews>
    <sheetView view="pageBreakPreview" zoomScale="70" zoomScaleNormal="85" zoomScaleSheetLayoutView="70" workbookViewId="0">
      <selection activeCell="F95" sqref="F95"/>
    </sheetView>
  </sheetViews>
  <sheetFormatPr defaultRowHeight="15.75" customHeight="1"/>
  <cols>
    <col min="1" max="1" width="36.85546875" style="2" customWidth="1"/>
    <col min="2" max="2" width="12.140625" style="3" bestFit="1" customWidth="1"/>
    <col min="3" max="3" width="15.7109375" style="2" customWidth="1"/>
    <col min="4" max="4" width="16" style="2" customWidth="1"/>
    <col min="5" max="13" width="15.7109375" style="2" customWidth="1"/>
    <col min="14" max="14" width="15.85546875" style="2" customWidth="1"/>
    <col min="15" max="16384" width="9.140625" style="2"/>
  </cols>
  <sheetData>
    <row r="1" spans="1:14" ht="15.75" customHeight="1">
      <c r="A1" s="52" t="str">
        <f>'8.2.2-8.2.3'!A1</f>
        <v>PacifiCorp</v>
      </c>
    </row>
    <row r="2" spans="1:14" ht="15.75" customHeight="1">
      <c r="A2" s="52" t="s">
        <v>85</v>
      </c>
    </row>
    <row r="3" spans="1:14" ht="15.75" customHeight="1">
      <c r="A3" s="53" t="s">
        <v>86</v>
      </c>
    </row>
    <row r="4" spans="1:14" ht="15.75" customHeight="1">
      <c r="A4" s="52"/>
    </row>
    <row r="5" spans="1:14" ht="15.75" hidden="1" customHeight="1">
      <c r="A5" s="52"/>
      <c r="I5" s="2">
        <v>76</v>
      </c>
      <c r="J5" s="2">
        <v>77</v>
      </c>
      <c r="K5" s="2">
        <v>78</v>
      </c>
      <c r="L5" s="2">
        <v>79</v>
      </c>
      <c r="M5" s="2">
        <v>80</v>
      </c>
      <c r="N5" s="2">
        <v>81</v>
      </c>
    </row>
    <row r="6" spans="1:14" ht="15.75" customHeight="1">
      <c r="A6" s="81" t="s">
        <v>50</v>
      </c>
      <c r="B6" s="33"/>
      <c r="C6" s="82"/>
      <c r="D6" s="82"/>
      <c r="E6" s="82"/>
      <c r="F6" s="82"/>
      <c r="G6" s="82"/>
      <c r="H6" s="82"/>
      <c r="I6" s="82"/>
      <c r="J6" s="82"/>
      <c r="K6" s="82"/>
      <c r="L6" s="82"/>
      <c r="M6" s="82"/>
      <c r="N6" s="82"/>
    </row>
    <row r="7" spans="1:14" s="87" customFormat="1" ht="15.75" customHeight="1">
      <c r="A7" s="83" t="s">
        <v>51</v>
      </c>
      <c r="B7" s="84" t="s">
        <v>52</v>
      </c>
      <c r="C7" s="85">
        <v>40725</v>
      </c>
      <c r="D7" s="85">
        <v>40756</v>
      </c>
      <c r="E7" s="85">
        <v>40787</v>
      </c>
      <c r="F7" s="85">
        <v>40817</v>
      </c>
      <c r="G7" s="85">
        <v>40848</v>
      </c>
      <c r="H7" s="85">
        <v>40878</v>
      </c>
      <c r="I7" s="85" t="s">
        <v>53</v>
      </c>
      <c r="J7" s="85" t="s">
        <v>54</v>
      </c>
      <c r="K7" s="85" t="s">
        <v>55</v>
      </c>
      <c r="L7" s="85" t="s">
        <v>56</v>
      </c>
      <c r="M7" s="85" t="s">
        <v>57</v>
      </c>
      <c r="N7" s="86" t="s">
        <v>58</v>
      </c>
    </row>
    <row r="8" spans="1:14" s="65" customFormat="1" ht="15.75" customHeight="1">
      <c r="A8" s="88"/>
      <c r="B8" s="89"/>
      <c r="C8" s="40"/>
      <c r="D8" s="40"/>
      <c r="E8" s="40"/>
      <c r="F8" s="40"/>
      <c r="G8" s="40"/>
      <c r="H8" s="40"/>
      <c r="I8" s="40"/>
      <c r="J8" s="40"/>
      <c r="K8" s="40"/>
      <c r="L8" s="40"/>
      <c r="M8" s="40"/>
      <c r="N8" s="90"/>
    </row>
    <row r="9" spans="1:14" s="95" customFormat="1" ht="15.75" customHeight="1">
      <c r="A9" s="91"/>
      <c r="B9" s="92"/>
      <c r="C9" s="93"/>
      <c r="D9" s="93"/>
      <c r="E9" s="93"/>
      <c r="F9" s="93"/>
      <c r="G9" s="93"/>
      <c r="H9" s="93"/>
      <c r="I9" s="93"/>
      <c r="J9" s="93"/>
      <c r="K9" s="93"/>
      <c r="L9" s="93"/>
      <c r="M9" s="93"/>
      <c r="N9" s="94"/>
    </row>
    <row r="10" spans="1:14" s="95" customFormat="1" ht="15.75" customHeight="1">
      <c r="A10" s="96" t="s">
        <v>59</v>
      </c>
      <c r="B10" s="92"/>
      <c r="C10" s="93"/>
      <c r="D10" s="93"/>
      <c r="E10" s="93"/>
      <c r="F10" s="93"/>
      <c r="G10" s="93"/>
      <c r="H10" s="93"/>
      <c r="I10" s="93"/>
      <c r="J10" s="93"/>
      <c r="K10" s="93"/>
      <c r="L10" s="93"/>
      <c r="M10" s="93"/>
      <c r="N10" s="94"/>
    </row>
    <row r="11" spans="1:14" s="95" customFormat="1" ht="15.75" customHeight="1">
      <c r="A11" s="97" t="s">
        <v>60</v>
      </c>
      <c r="B11" s="26">
        <v>405762</v>
      </c>
      <c r="C11" s="98">
        <v>160143.5</v>
      </c>
      <c r="D11" s="98">
        <v>-139239.75</v>
      </c>
      <c r="E11" s="98">
        <v>59925.96</v>
      </c>
      <c r="F11" s="98">
        <v>383898.97</v>
      </c>
      <c r="G11" s="98">
        <v>6716.78</v>
      </c>
      <c r="H11" s="98">
        <v>15418.14</v>
      </c>
      <c r="I11" s="40">
        <v>45171.02</v>
      </c>
      <c r="J11" s="40">
        <v>26578.82</v>
      </c>
      <c r="K11" s="40">
        <v>172.34</v>
      </c>
      <c r="L11" s="40">
        <v>11871.32</v>
      </c>
      <c r="M11" s="40">
        <v>598.74</v>
      </c>
      <c r="N11" s="90">
        <v>14311.04</v>
      </c>
    </row>
    <row r="12" spans="1:14" s="95" customFormat="1" ht="15.75" customHeight="1">
      <c r="A12" s="97" t="s">
        <v>61</v>
      </c>
      <c r="B12" s="26">
        <v>406192</v>
      </c>
      <c r="C12" s="98">
        <v>3359.54</v>
      </c>
      <c r="D12" s="98">
        <v>15791.92</v>
      </c>
      <c r="E12" s="98">
        <v>4678.3900000000003</v>
      </c>
      <c r="F12" s="98">
        <v>17655.45</v>
      </c>
      <c r="G12" s="98">
        <v>7988.65</v>
      </c>
      <c r="H12" s="98">
        <v>13388.09</v>
      </c>
      <c r="I12" s="40">
        <v>68929.33</v>
      </c>
      <c r="J12" s="40">
        <v>34591.65</v>
      </c>
      <c r="K12" s="40">
        <v>8255.36</v>
      </c>
      <c r="L12" s="40">
        <v>99194.7</v>
      </c>
      <c r="M12" s="40">
        <v>47543.89</v>
      </c>
      <c r="N12" s="90">
        <v>49268.13</v>
      </c>
    </row>
    <row r="13" spans="1:14" s="95" customFormat="1" ht="15.75" customHeight="1">
      <c r="A13" s="97" t="s">
        <v>62</v>
      </c>
      <c r="B13" s="26">
        <v>406240</v>
      </c>
      <c r="C13" s="98">
        <v>44429.22</v>
      </c>
      <c r="D13" s="98">
        <v>106745.47</v>
      </c>
      <c r="E13" s="98">
        <v>100257.33</v>
      </c>
      <c r="F13" s="98">
        <v>53708.06</v>
      </c>
      <c r="G13" s="98">
        <v>40562.160000000003</v>
      </c>
      <c r="H13" s="98">
        <v>110612.83</v>
      </c>
      <c r="I13" s="40">
        <v>-1405.45</v>
      </c>
      <c r="J13" s="40">
        <v>26418.79</v>
      </c>
      <c r="K13" s="40">
        <v>122999.46</v>
      </c>
      <c r="L13" s="40">
        <v>32912.93</v>
      </c>
      <c r="M13" s="40">
        <v>74187.12</v>
      </c>
      <c r="N13" s="90">
        <v>-11559.03</v>
      </c>
    </row>
    <row r="14" spans="1:14" s="95" customFormat="1" ht="15.75" customHeight="1">
      <c r="A14" s="97" t="s">
        <v>63</v>
      </c>
      <c r="B14" s="26">
        <v>406241</v>
      </c>
      <c r="C14" s="98">
        <v>70355.98</v>
      </c>
      <c r="D14" s="98">
        <v>67723.240000000005</v>
      </c>
      <c r="E14" s="98">
        <v>35914.76</v>
      </c>
      <c r="F14" s="98">
        <v>109969.84</v>
      </c>
      <c r="G14" s="98">
        <v>183630.33</v>
      </c>
      <c r="H14" s="98">
        <v>117020.3</v>
      </c>
      <c r="I14" s="40">
        <v>-2730.46</v>
      </c>
      <c r="J14" s="40">
        <v>84753.09</v>
      </c>
      <c r="K14" s="40">
        <v>47127.35</v>
      </c>
      <c r="L14" s="40">
        <v>140652.69</v>
      </c>
      <c r="M14" s="40">
        <v>76197.850000000006</v>
      </c>
      <c r="N14" s="90">
        <v>217053.1</v>
      </c>
    </row>
    <row r="15" spans="1:14" s="95" customFormat="1" ht="15.75" customHeight="1">
      <c r="A15" s="97" t="s">
        <v>64</v>
      </c>
      <c r="B15" s="26">
        <v>406560</v>
      </c>
      <c r="C15" s="40"/>
      <c r="D15" s="40"/>
      <c r="E15" s="40">
        <v>25572.14</v>
      </c>
      <c r="F15" s="40"/>
      <c r="G15" s="40"/>
      <c r="H15" s="40"/>
      <c r="I15" s="40"/>
      <c r="J15" s="40"/>
      <c r="K15" s="40"/>
      <c r="L15" s="40"/>
      <c r="M15" s="40"/>
      <c r="N15" s="90"/>
    </row>
    <row r="16" spans="1:14" s="95" customFormat="1" ht="15.75" customHeight="1">
      <c r="A16" s="97" t="s">
        <v>65</v>
      </c>
      <c r="B16" s="26">
        <v>406840</v>
      </c>
      <c r="C16" s="40"/>
      <c r="D16" s="99"/>
      <c r="E16" s="40">
        <v>2380</v>
      </c>
      <c r="F16" s="99"/>
      <c r="G16" s="99"/>
      <c r="H16" s="99"/>
      <c r="I16" s="40"/>
      <c r="J16" s="40"/>
      <c r="K16" s="40"/>
      <c r="L16" s="40"/>
      <c r="M16" s="40"/>
      <c r="N16" s="90"/>
    </row>
    <row r="17" spans="1:14" s="95" customFormat="1" ht="15.75" customHeight="1">
      <c r="A17" s="97" t="s">
        <v>66</v>
      </c>
      <c r="B17" s="26">
        <v>407060</v>
      </c>
      <c r="C17" s="40">
        <v>26960</v>
      </c>
      <c r="D17" s="99"/>
      <c r="E17" s="99"/>
      <c r="F17" s="99">
        <v>-512.78</v>
      </c>
      <c r="G17" s="99">
        <v>-700</v>
      </c>
      <c r="H17" s="99">
        <v>70</v>
      </c>
      <c r="I17" s="40">
        <v>19.27</v>
      </c>
      <c r="J17" s="40"/>
      <c r="K17" s="40"/>
      <c r="L17" s="40"/>
      <c r="M17" s="40"/>
      <c r="N17" s="90"/>
    </row>
    <row r="18" spans="1:14" s="95" customFormat="1" ht="15.75" customHeight="1">
      <c r="A18" s="97" t="s">
        <v>67</v>
      </c>
      <c r="B18" s="26">
        <v>407061</v>
      </c>
      <c r="C18" s="40"/>
      <c r="D18" s="99"/>
      <c r="E18" s="99"/>
      <c r="F18" s="99"/>
      <c r="G18" s="99"/>
      <c r="H18" s="99">
        <v>25389.66</v>
      </c>
      <c r="I18" s="40"/>
      <c r="J18" s="40"/>
      <c r="K18" s="40">
        <v>3474.76</v>
      </c>
      <c r="L18" s="40"/>
      <c r="M18" s="40"/>
      <c r="N18" s="90"/>
    </row>
    <row r="19" spans="1:14" s="95" customFormat="1" ht="15.75" customHeight="1">
      <c r="A19" s="97" t="s">
        <v>68</v>
      </c>
      <c r="B19" s="26">
        <v>407062</v>
      </c>
      <c r="C19" s="40"/>
      <c r="D19" s="99">
        <v>0</v>
      </c>
      <c r="E19" s="99">
        <v>95538.07</v>
      </c>
      <c r="F19" s="99">
        <v>8811.7800000000007</v>
      </c>
      <c r="G19" s="99">
        <v>5868.33</v>
      </c>
      <c r="H19" s="99"/>
      <c r="I19" s="40"/>
      <c r="J19" s="40"/>
      <c r="K19" s="40"/>
      <c r="L19" s="40"/>
      <c r="M19" s="40"/>
      <c r="N19" s="90"/>
    </row>
    <row r="20" spans="1:14" s="95" customFormat="1" ht="15.75" customHeight="1">
      <c r="A20" s="97" t="s">
        <v>69</v>
      </c>
      <c r="B20" s="26">
        <v>407105</v>
      </c>
      <c r="C20" s="100"/>
      <c r="D20" s="100"/>
      <c r="E20" s="100"/>
      <c r="F20" s="100"/>
      <c r="G20" s="100"/>
      <c r="H20" s="100"/>
      <c r="I20" s="49">
        <v>27972.78</v>
      </c>
      <c r="J20" s="100"/>
      <c r="K20" s="100"/>
      <c r="L20" s="100"/>
      <c r="M20" s="100"/>
      <c r="N20" s="101"/>
    </row>
    <row r="21" spans="1:14" s="95" customFormat="1" ht="15.75" customHeight="1">
      <c r="A21" s="97" t="s">
        <v>70</v>
      </c>
      <c r="B21" s="26">
        <v>407106</v>
      </c>
      <c r="C21" s="40"/>
      <c r="D21" s="99"/>
      <c r="E21" s="99">
        <v>1550</v>
      </c>
      <c r="F21" s="99">
        <v>3067.09</v>
      </c>
      <c r="G21" s="99">
        <v>-914.48</v>
      </c>
      <c r="H21" s="99">
        <v>956.44</v>
      </c>
      <c r="I21" s="40">
        <v>82.29</v>
      </c>
      <c r="J21" s="40">
        <v>11022.28</v>
      </c>
      <c r="K21" s="40"/>
      <c r="L21" s="40">
        <v>1021.25</v>
      </c>
      <c r="M21" s="40"/>
      <c r="N21" s="90"/>
    </row>
    <row r="22" spans="1:14" s="95" customFormat="1" ht="15.75" customHeight="1">
      <c r="A22" s="97" t="s">
        <v>71</v>
      </c>
      <c r="B22" s="26">
        <v>407120</v>
      </c>
      <c r="C22" s="40"/>
      <c r="D22" s="99"/>
      <c r="E22" s="99"/>
      <c r="F22" s="99"/>
      <c r="G22" s="99"/>
      <c r="H22" s="99"/>
      <c r="I22" s="40"/>
      <c r="J22" s="40">
        <v>256.5</v>
      </c>
      <c r="K22" s="40"/>
      <c r="L22" s="40"/>
      <c r="M22" s="40"/>
      <c r="N22" s="90"/>
    </row>
    <row r="23" spans="1:14" s="95" customFormat="1" ht="15.75" customHeight="1">
      <c r="A23" s="97" t="s">
        <v>69</v>
      </c>
      <c r="B23" s="26">
        <v>407256</v>
      </c>
      <c r="C23" s="40"/>
      <c r="D23" s="99"/>
      <c r="E23" s="99"/>
      <c r="F23" s="99"/>
      <c r="G23" s="99"/>
      <c r="H23" s="99"/>
      <c r="I23" s="40">
        <v>13603.27</v>
      </c>
      <c r="J23" s="40"/>
      <c r="K23" s="40"/>
      <c r="L23" s="40"/>
      <c r="M23" s="40"/>
      <c r="N23" s="90"/>
    </row>
    <row r="24" spans="1:14" s="95" customFormat="1" ht="15.75" customHeight="1">
      <c r="A24" s="97" t="s">
        <v>72</v>
      </c>
      <c r="B24" s="26">
        <v>407280</v>
      </c>
      <c r="C24" s="40"/>
      <c r="D24" s="99"/>
      <c r="E24" s="99"/>
      <c r="F24" s="99"/>
      <c r="G24" s="99"/>
      <c r="H24" s="99">
        <v>23068.6</v>
      </c>
      <c r="I24" s="40"/>
      <c r="J24" s="40"/>
      <c r="K24" s="40"/>
      <c r="L24" s="40"/>
      <c r="M24" s="40">
        <v>11821.18</v>
      </c>
      <c r="N24" s="90"/>
    </row>
    <row r="25" spans="1:14" s="95" customFormat="1" ht="15.75" customHeight="1">
      <c r="A25" s="97" t="s">
        <v>73</v>
      </c>
      <c r="B25" s="26">
        <v>407382</v>
      </c>
      <c r="C25" s="100"/>
      <c r="D25" s="100"/>
      <c r="E25" s="100"/>
      <c r="F25" s="100"/>
      <c r="G25" s="100"/>
      <c r="H25" s="100"/>
      <c r="I25" s="100"/>
      <c r="J25" s="100"/>
      <c r="K25" s="100"/>
      <c r="L25" s="102">
        <v>2208</v>
      </c>
      <c r="M25" s="102">
        <v>1699.02</v>
      </c>
      <c r="N25" s="103">
        <v>1575.5</v>
      </c>
    </row>
    <row r="26" spans="1:14" s="95" customFormat="1" ht="15.75" customHeight="1">
      <c r="A26" s="104"/>
      <c r="B26" s="26"/>
      <c r="C26" s="93"/>
      <c r="D26" s="93"/>
      <c r="E26" s="93"/>
      <c r="F26" s="93"/>
      <c r="G26" s="93"/>
      <c r="H26" s="93"/>
      <c r="I26" s="93"/>
      <c r="J26" s="93"/>
      <c r="K26" s="93"/>
      <c r="L26" s="93"/>
      <c r="M26" s="93"/>
      <c r="N26" s="94"/>
    </row>
    <row r="27" spans="1:14" ht="15.75" customHeight="1" thickBot="1">
      <c r="A27" s="105"/>
      <c r="B27" s="106" t="s">
        <v>15</v>
      </c>
      <c r="C27" s="107">
        <f>SUM(C11:C26)</f>
        <v>305248.24</v>
      </c>
      <c r="D27" s="107">
        <f t="shared" ref="D27:N27" si="0">SUM(D11:D26)</f>
        <v>51020.880000000005</v>
      </c>
      <c r="E27" s="107">
        <f t="shared" si="0"/>
        <v>325816.65000000002</v>
      </c>
      <c r="F27" s="107">
        <f t="shared" si="0"/>
        <v>576598.40999999992</v>
      </c>
      <c r="G27" s="107">
        <f t="shared" si="0"/>
        <v>243151.76999999996</v>
      </c>
      <c r="H27" s="107">
        <f t="shared" si="0"/>
        <v>305924.05999999994</v>
      </c>
      <c r="I27" s="107">
        <f t="shared" si="0"/>
        <v>151642.04999999999</v>
      </c>
      <c r="J27" s="107">
        <f t="shared" si="0"/>
        <v>183621.13</v>
      </c>
      <c r="K27" s="107">
        <f t="shared" si="0"/>
        <v>182029.27000000002</v>
      </c>
      <c r="L27" s="107">
        <f t="shared" si="0"/>
        <v>287860.89</v>
      </c>
      <c r="M27" s="107">
        <f t="shared" si="0"/>
        <v>212047.8</v>
      </c>
      <c r="N27" s="108">
        <f t="shared" si="0"/>
        <v>270648.74</v>
      </c>
    </row>
    <row r="28" spans="1:14" ht="15.75" customHeight="1">
      <c r="A28" s="109"/>
      <c r="B28" s="110"/>
      <c r="I28" s="45"/>
      <c r="J28" s="45"/>
      <c r="K28" s="45"/>
      <c r="L28" s="45"/>
      <c r="M28" s="45"/>
      <c r="N28" s="45"/>
    </row>
    <row r="29" spans="1:14" s="27" customFormat="1" ht="15.75" customHeight="1">
      <c r="A29" s="111" t="s">
        <v>74</v>
      </c>
      <c r="C29" s="2"/>
      <c r="G29" s="112"/>
      <c r="H29" s="112"/>
      <c r="I29" s="112"/>
      <c r="J29" s="112"/>
      <c r="K29" s="112"/>
      <c r="L29" s="112"/>
      <c r="M29" s="112" t="s">
        <v>75</v>
      </c>
      <c r="N29" s="113">
        <f>SUM(C27:N27)</f>
        <v>3095609.8899999997</v>
      </c>
    </row>
    <row r="30" spans="1:14" ht="15.75" customHeight="1">
      <c r="A30" s="109"/>
      <c r="B30" s="110"/>
      <c r="N30" s="3" t="s">
        <v>76</v>
      </c>
    </row>
    <row r="31" spans="1:14" ht="15.75" customHeight="1">
      <c r="A31" s="114"/>
      <c r="B31" s="110"/>
    </row>
    <row r="32" spans="1:14" ht="15.75" customHeight="1">
      <c r="A32" s="109"/>
      <c r="B32" s="110"/>
    </row>
    <row r="33" spans="1:2" ht="15.75" customHeight="1">
      <c r="A33" s="109"/>
      <c r="B33" s="110"/>
    </row>
    <row r="34" spans="1:2" ht="15.75" customHeight="1">
      <c r="A34" s="115"/>
      <c r="B34" s="116"/>
    </row>
  </sheetData>
  <printOptions horizontalCentered="1"/>
  <pageMargins left="0.25" right="0.25" top="1" bottom="0.25" header="0.5" footer="0.24"/>
  <pageSetup scale="55" orientation="landscape" r:id="rId1"/>
  <headerFooter alignWithMargins="0">
    <oddHeader xml:space="preserve">&amp;L </oddHeader>
    <oddFooter>&amp;C&amp;12Page 8.2.4</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3"/>
  <sheetViews>
    <sheetView view="pageBreakPreview" zoomScale="85" zoomScaleNormal="85" zoomScaleSheetLayoutView="85" workbookViewId="0">
      <selection activeCell="F95" sqref="F95"/>
    </sheetView>
  </sheetViews>
  <sheetFormatPr defaultRowHeight="12.75"/>
  <cols>
    <col min="1" max="2" width="10.7109375" style="118" customWidth="1"/>
    <col min="3" max="3" width="37.7109375" style="118" bestFit="1" customWidth="1"/>
    <col min="4" max="4" width="13" style="118" bestFit="1" customWidth="1"/>
    <col min="5" max="16384" width="9.140625" style="118"/>
  </cols>
  <sheetData>
    <row r="1" spans="1:6">
      <c r="A1" s="117" t="str">
        <f>'8.2.4'!A1</f>
        <v>PacifiCorp</v>
      </c>
      <c r="B1" s="117"/>
    </row>
    <row r="2" spans="1:6">
      <c r="A2" s="117" t="str">
        <f>'8.2.4'!A2</f>
        <v>Washington General Rate Case - June 2012</v>
      </c>
      <c r="B2" s="117"/>
    </row>
    <row r="3" spans="1:6">
      <c r="A3" s="117" t="str">
        <f>'8.2.4'!A3</f>
        <v>Environmental Remediation</v>
      </c>
      <c r="B3" s="117"/>
    </row>
    <row r="4" spans="1:6">
      <c r="A4" s="132" t="s">
        <v>77</v>
      </c>
      <c r="B4" s="117"/>
    </row>
    <row r="6" spans="1:6">
      <c r="A6" s="131" t="s">
        <v>96</v>
      </c>
      <c r="B6" s="131" t="s">
        <v>97</v>
      </c>
      <c r="C6" s="131" t="s">
        <v>39</v>
      </c>
      <c r="D6" s="131" t="s">
        <v>78</v>
      </c>
      <c r="E6" s="131" t="s">
        <v>98</v>
      </c>
    </row>
    <row r="7" spans="1:6">
      <c r="A7" s="120" t="s">
        <v>21</v>
      </c>
      <c r="B7" s="120" t="s">
        <v>79</v>
      </c>
      <c r="C7" s="120" t="s">
        <v>80</v>
      </c>
      <c r="D7" s="130">
        <v>-4556435</v>
      </c>
      <c r="E7" s="120" t="s">
        <v>12</v>
      </c>
      <c r="F7" s="119" t="s">
        <v>95</v>
      </c>
    </row>
    <row r="8" spans="1:6">
      <c r="A8" s="120" t="s">
        <v>22</v>
      </c>
      <c r="B8" s="120" t="s">
        <v>79</v>
      </c>
      <c r="C8" s="120" t="s">
        <v>80</v>
      </c>
      <c r="D8" s="130">
        <v>343657</v>
      </c>
      <c r="E8" s="120" t="s">
        <v>12</v>
      </c>
      <c r="F8" s="119" t="s">
        <v>95</v>
      </c>
    </row>
    <row r="9" spans="1:6">
      <c r="A9" s="120" t="s">
        <v>22</v>
      </c>
      <c r="B9" s="120" t="s">
        <v>81</v>
      </c>
      <c r="C9" s="120" t="s">
        <v>87</v>
      </c>
      <c r="D9" s="130">
        <v>-100170</v>
      </c>
      <c r="E9" s="120" t="s">
        <v>2</v>
      </c>
      <c r="F9" s="119" t="s">
        <v>95</v>
      </c>
    </row>
    <row r="10" spans="1:6">
      <c r="A10" s="120">
        <v>41110</v>
      </c>
      <c r="B10" s="120">
        <v>415300</v>
      </c>
      <c r="C10" s="120" t="s">
        <v>80</v>
      </c>
      <c r="D10" s="130">
        <v>-130421</v>
      </c>
      <c r="E10" s="120" t="s">
        <v>12</v>
      </c>
      <c r="F10" s="119" t="s">
        <v>95</v>
      </c>
    </row>
    <row r="11" spans="1:6">
      <c r="A11" s="120">
        <v>41110</v>
      </c>
      <c r="B11" s="120">
        <v>415301</v>
      </c>
      <c r="C11" s="120" t="str">
        <f>+C9</f>
        <v>Environmental Costs WA</v>
      </c>
      <c r="D11" s="130">
        <v>38016</v>
      </c>
      <c r="E11" s="120" t="s">
        <v>2</v>
      </c>
      <c r="F11" s="119" t="s">
        <v>95</v>
      </c>
    </row>
    <row r="12" spans="1:6">
      <c r="A12" s="120">
        <v>283</v>
      </c>
      <c r="B12" s="120">
        <v>287634</v>
      </c>
      <c r="C12" s="120" t="s">
        <v>82</v>
      </c>
      <c r="D12" s="130">
        <v>-306867</v>
      </c>
      <c r="E12" s="120" t="s">
        <v>12</v>
      </c>
      <c r="F12" s="119" t="s">
        <v>95</v>
      </c>
    </row>
    <row r="13" spans="1:6">
      <c r="A13" s="120">
        <v>283</v>
      </c>
      <c r="B13" s="120">
        <v>287591</v>
      </c>
      <c r="C13" s="120" t="s">
        <v>83</v>
      </c>
      <c r="D13" s="130">
        <v>-267317.45833333331</v>
      </c>
      <c r="E13" s="120" t="s">
        <v>2</v>
      </c>
      <c r="F13" s="119" t="s">
        <v>95</v>
      </c>
    </row>
  </sheetData>
  <pageMargins left="1" right="0.75" top="0.75" bottom="0.75" header="0.5" footer="0.5"/>
  <pageSetup scale="97" orientation="portrait" r:id="rId1"/>
  <headerFooter alignWithMargins="0">
    <oddHeader>&amp;RPage 8.2.5</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Response</DocumentSetType>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Appealed</CaseStatus>
    <OpenedDate xmlns="dc463f71-b30c-4ab2-9473-d307f9d35888">2013-01-11T08:00:00+00:00</OpenedDate>
    <Date1 xmlns="dc463f71-b30c-4ab2-9473-d307f9d35888">2013-08-05T07:00:00+00:00</Date1>
    <IsDocumentOrder xmlns="dc463f71-b30c-4ab2-9473-d307f9d35888" xsi:nil="true"/>
    <IsHighlyConfidential xmlns="dc463f71-b30c-4ab2-9473-d307f9d35888">false</IsHighlyConfidential>
    <CaseCompanyNames xmlns="dc463f71-b30c-4ab2-9473-d307f9d35888">Pacific Power &amp; Light Company</CaseCompanyNames>
    <DocketNumber xmlns="dc463f71-b30c-4ab2-9473-d307f9d35888">130043</DocketNumber>
    <DelegatedOrder xmlns="dc463f71-b30c-4ab2-9473-d307f9d35888">false</DelegatedOrder>
    <Visibility xmlns="dc463f71-b30c-4ab2-9473-d307f9d35888" xsi:nil="true"/>
    <Nickname xmlns="http://schemas.microsoft.com/sharepoint/v3" xsi:nil="true"/>
    <SignificantOrder xmlns="dc463f71-b30c-4ab2-9473-d307f9d35888">false</SignificantOrder>
  </documentManagement>
</p:properties>
</file>

<file path=customXml/item2.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A76616498D7811449987485091DF42B7" ma:contentTypeVersion="135" ma:contentTypeDescription="" ma:contentTypeScope="" ma:versionID="ea582effef2760cff9dab7cbb939c496">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4ccd4140794adb7bccf17b21b5812a9d"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haredContentType xmlns="Microsoft.SharePoint.Taxonomy.ContentTypeSync" SourceId="015f1b76-b32e-440f-80a7-f0ca4d8a872c" ContentTypeId="0x0101006E56B4D1795A2E4DB2F0B01679ED314A" PreviousValue="true"/>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5DEC47E-8192-46FF-AB75-9F8A730AEDBA}"/>
</file>

<file path=customXml/itemProps2.xml><?xml version="1.0" encoding="utf-8"?>
<ds:datastoreItem xmlns:ds="http://schemas.openxmlformats.org/officeDocument/2006/customXml" ds:itemID="{EF6EF2DA-FF98-4F41-A13E-65DA97A97A02}"/>
</file>

<file path=customXml/itemProps3.xml><?xml version="1.0" encoding="utf-8"?>
<ds:datastoreItem xmlns:ds="http://schemas.openxmlformats.org/officeDocument/2006/customXml" ds:itemID="{A9F57417-F005-4A99-BFA8-E95024B50D2D}"/>
</file>

<file path=customXml/itemProps4.xml><?xml version="1.0" encoding="utf-8"?>
<ds:datastoreItem xmlns:ds="http://schemas.openxmlformats.org/officeDocument/2006/customXml" ds:itemID="{8895DD84-A361-4476-8535-071EC928372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8.2</vt:lpstr>
      <vt:lpstr>8.2.1</vt:lpstr>
      <vt:lpstr>8.2.2-8.2.3</vt:lpstr>
      <vt:lpstr>8.2.4</vt:lpstr>
      <vt:lpstr>8.2.5</vt:lpstr>
      <vt:lpstr>'8.2.1'!Print_Area</vt:lpstr>
      <vt:lpstr>'8.2.2-8.2.3'!Print_Area</vt:lpstr>
      <vt:lpstr>'8.2.4'!Print_Area</vt:lpstr>
      <vt:lpstr>'8.2.2-8.2.3'!Print_Titles</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2012-11-20T23:24:00Z</dcterms:created>
  <dcterms:modified xsi:type="dcterms:W3CDTF">2012-12-20T19:47:22Z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0x0101006E56B4D1795A2E4DB2F0B01679ED314A00A76616498D7811449987485091DF42B7</vt:lpwstr>
  </property>
  <property fmtid="{D5CDD505-2E9C-101B-9397-08002B2CF9AE}" pid="3" name="_docset_NoMedatataSyncRequired">
    <vt:lpwstr>False</vt:lpwstr>
  </property>
</Properties>
</file>