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0 PCORC\Supplemental Filing\2020 PCORC Work Papers SUPP To File\"/>
    </mc:Choice>
  </mc:AlternateContent>
  <bookViews>
    <workbookView xWindow="0" yWindow="0" windowWidth="19200" windowHeight="6255"/>
  </bookViews>
  <sheets>
    <sheet name="Lead" sheetId="4" r:id="rId1"/>
    <sheet name="PowerPlant Detail" sheetId="3" r:id="rId2"/>
    <sheet name="Total RB w PCORC Trans" sheetId="1" r:id="rId3"/>
    <sheet name="Cols 1&amp;2" sheetId="5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D64" i="1"/>
  <c r="H63" i="1"/>
  <c r="D63" i="1"/>
  <c r="C30" i="3" l="1"/>
  <c r="G62" i="1" l="1"/>
  <c r="C62" i="1"/>
  <c r="I30" i="3"/>
  <c r="H30" i="3"/>
  <c r="G30" i="3"/>
  <c r="E30" i="3"/>
  <c r="D30" i="3"/>
  <c r="H65" i="1"/>
  <c r="D65" i="1"/>
  <c r="I20" i="4"/>
  <c r="E20" i="4"/>
  <c r="I22" i="4" l="1"/>
  <c r="C11" i="1"/>
  <c r="D6" i="1"/>
  <c r="D19" i="4"/>
  <c r="L19" i="4" s="1"/>
  <c r="C19" i="4"/>
  <c r="I19" i="4"/>
  <c r="K14" i="5"/>
  <c r="J14" i="5"/>
  <c r="I14" i="5"/>
  <c r="H14" i="5"/>
  <c r="G14" i="5"/>
  <c r="F14" i="5"/>
  <c r="D15" i="5" s="1"/>
  <c r="D14" i="5"/>
  <c r="C14" i="5"/>
  <c r="B14" i="5"/>
  <c r="D11" i="5"/>
  <c r="D10" i="5"/>
  <c r="D9" i="5"/>
  <c r="D8" i="5"/>
  <c r="D7" i="5"/>
  <c r="E19" i="4" l="1"/>
  <c r="K19" i="4"/>
  <c r="M19" i="4" s="1"/>
  <c r="I11" i="4" l="1"/>
  <c r="E11" i="4"/>
  <c r="G113" i="1" l="1"/>
  <c r="C113" i="1"/>
  <c r="H112" i="1"/>
  <c r="G112" i="1"/>
  <c r="C112" i="1"/>
  <c r="G111" i="1"/>
  <c r="C111" i="1"/>
  <c r="G109" i="1"/>
  <c r="C109" i="1"/>
  <c r="G99" i="1"/>
  <c r="C99" i="1"/>
  <c r="H98" i="1"/>
  <c r="G98" i="1"/>
  <c r="C98" i="1"/>
  <c r="G97" i="1"/>
  <c r="C97" i="1"/>
  <c r="G93" i="1"/>
  <c r="C93" i="1"/>
  <c r="H92" i="1"/>
  <c r="G92" i="1"/>
  <c r="C92" i="1"/>
  <c r="G91" i="1"/>
  <c r="C91" i="1"/>
  <c r="G87" i="1"/>
  <c r="C87" i="1"/>
  <c r="H86" i="1"/>
  <c r="G86" i="1"/>
  <c r="C86" i="1"/>
  <c r="G85" i="1"/>
  <c r="C85" i="1"/>
  <c r="G83" i="1"/>
  <c r="C83" i="1"/>
  <c r="G79" i="1"/>
  <c r="C79" i="1"/>
  <c r="H78" i="1"/>
  <c r="G78" i="1"/>
  <c r="C78" i="1"/>
  <c r="G77" i="1"/>
  <c r="C77" i="1"/>
  <c r="G75" i="1"/>
  <c r="C75" i="1"/>
  <c r="I10" i="4"/>
  <c r="E10" i="4"/>
  <c r="I9" i="4"/>
  <c r="E9" i="4"/>
  <c r="J59" i="1"/>
  <c r="I59" i="1"/>
  <c r="G59" i="1"/>
  <c r="F59" i="1"/>
  <c r="E59" i="1"/>
  <c r="C59" i="1"/>
  <c r="J57" i="1"/>
  <c r="I57" i="1"/>
  <c r="H57" i="1"/>
  <c r="G57" i="1"/>
  <c r="F57" i="1"/>
  <c r="E57" i="1"/>
  <c r="D57" i="1"/>
  <c r="C57" i="1"/>
  <c r="J56" i="1"/>
  <c r="I56" i="1"/>
  <c r="F56" i="1"/>
  <c r="E56" i="1"/>
  <c r="J55" i="1"/>
  <c r="I55" i="1"/>
  <c r="F55" i="1"/>
  <c r="E55" i="1"/>
  <c r="J54" i="1"/>
  <c r="I54" i="1"/>
  <c r="F54" i="1"/>
  <c r="E54" i="1"/>
  <c r="J53" i="1"/>
  <c r="I53" i="1"/>
  <c r="F53" i="1"/>
  <c r="E53" i="1"/>
  <c r="J52" i="1"/>
  <c r="I52" i="1"/>
  <c r="G52" i="1"/>
  <c r="F52" i="1"/>
  <c r="E52" i="1"/>
  <c r="C52" i="1"/>
  <c r="J51" i="1"/>
  <c r="I51" i="1"/>
  <c r="F51" i="1"/>
  <c r="E51" i="1"/>
  <c r="J50" i="1"/>
  <c r="I50" i="1"/>
  <c r="F50" i="1"/>
  <c r="E50" i="1"/>
  <c r="J49" i="1"/>
  <c r="I49" i="1"/>
  <c r="F49" i="1"/>
  <c r="E49" i="1"/>
  <c r="J48" i="1"/>
  <c r="I48" i="1"/>
  <c r="F48" i="1"/>
  <c r="E48" i="1"/>
  <c r="J47" i="1"/>
  <c r="I47" i="1"/>
  <c r="F47" i="1"/>
  <c r="E47" i="1"/>
  <c r="J46" i="1"/>
  <c r="I46" i="1"/>
  <c r="F46" i="1"/>
  <c r="E46" i="1"/>
  <c r="J45" i="1"/>
  <c r="I45" i="1"/>
  <c r="F45" i="1"/>
  <c r="E45" i="1"/>
  <c r="J44" i="1"/>
  <c r="I44" i="1"/>
  <c r="F44" i="1"/>
  <c r="E44" i="1"/>
  <c r="J43" i="1"/>
  <c r="I43" i="1"/>
  <c r="F43" i="1"/>
  <c r="E43" i="1"/>
  <c r="J42" i="1"/>
  <c r="I42" i="1"/>
  <c r="F42" i="1"/>
  <c r="E42" i="1"/>
  <c r="J41" i="1"/>
  <c r="I41" i="1"/>
  <c r="F41" i="1"/>
  <c r="E41" i="1"/>
  <c r="J40" i="1"/>
  <c r="I40" i="1"/>
  <c r="F40" i="1"/>
  <c r="E40" i="1"/>
  <c r="C38" i="1"/>
  <c r="C61" i="1" s="1"/>
  <c r="I36" i="1"/>
  <c r="C36" i="1"/>
  <c r="J35" i="1"/>
  <c r="I35" i="1"/>
  <c r="F35" i="1"/>
  <c r="E35" i="1"/>
  <c r="J34" i="1"/>
  <c r="I34" i="1"/>
  <c r="F34" i="1"/>
  <c r="E34" i="1"/>
  <c r="J33" i="1"/>
  <c r="I33" i="1"/>
  <c r="F33" i="1"/>
  <c r="E33" i="1"/>
  <c r="J32" i="1"/>
  <c r="I32" i="1"/>
  <c r="F32" i="1"/>
  <c r="E32" i="1"/>
  <c r="J31" i="1"/>
  <c r="I31" i="1"/>
  <c r="F31" i="1"/>
  <c r="E31" i="1"/>
  <c r="J30" i="1"/>
  <c r="I30" i="1"/>
  <c r="F30" i="1"/>
  <c r="E30" i="1"/>
  <c r="J29" i="1"/>
  <c r="I29" i="1"/>
  <c r="G29" i="1"/>
  <c r="F29" i="1"/>
  <c r="E29" i="1"/>
  <c r="C29" i="1"/>
  <c r="J28" i="1"/>
  <c r="I28" i="1"/>
  <c r="F28" i="1"/>
  <c r="E28" i="1"/>
  <c r="J27" i="1"/>
  <c r="I27" i="1"/>
  <c r="F27" i="1"/>
  <c r="E27" i="1"/>
  <c r="I26" i="1"/>
  <c r="H26" i="1"/>
  <c r="J26" i="1" s="1"/>
  <c r="G26" i="1"/>
  <c r="G36" i="1" s="1"/>
  <c r="C26" i="1"/>
  <c r="G25" i="1"/>
  <c r="C25" i="1"/>
  <c r="C18" i="1"/>
  <c r="J17" i="1"/>
  <c r="I17" i="1"/>
  <c r="F17" i="1"/>
  <c r="E17" i="1"/>
  <c r="J16" i="1"/>
  <c r="I16" i="1"/>
  <c r="F16" i="1"/>
  <c r="E16" i="1"/>
  <c r="J15" i="1"/>
  <c r="I15" i="1"/>
  <c r="F15" i="1"/>
  <c r="E15" i="1"/>
  <c r="J14" i="1"/>
  <c r="I14" i="1"/>
  <c r="F14" i="1"/>
  <c r="E14" i="1"/>
  <c r="J13" i="1"/>
  <c r="I13" i="1"/>
  <c r="F13" i="1"/>
  <c r="E13" i="1"/>
  <c r="J12" i="1"/>
  <c r="I12" i="1"/>
  <c r="F12" i="1"/>
  <c r="E12" i="1"/>
  <c r="J11" i="1"/>
  <c r="I11" i="1"/>
  <c r="F11" i="1"/>
  <c r="E11" i="1"/>
  <c r="I10" i="1"/>
  <c r="I18" i="1" s="1"/>
  <c r="H10" i="1"/>
  <c r="G10" i="1"/>
  <c r="G18" i="1" s="1"/>
  <c r="C10" i="1"/>
  <c r="G9" i="1"/>
  <c r="C9" i="1"/>
  <c r="G47" i="3"/>
  <c r="C47" i="3"/>
  <c r="G46" i="3"/>
  <c r="C46" i="3"/>
  <c r="G38" i="3"/>
  <c r="C38" i="3"/>
  <c r="G37" i="3"/>
  <c r="C37" i="3"/>
  <c r="G31" i="3"/>
  <c r="I31" i="3"/>
  <c r="H31" i="3"/>
  <c r="I29" i="3"/>
  <c r="H29" i="3"/>
  <c r="G29" i="3"/>
  <c r="I27" i="3"/>
  <c r="H27" i="3"/>
  <c r="G27" i="3"/>
  <c r="I26" i="3"/>
  <c r="E26" i="3"/>
  <c r="I25" i="3"/>
  <c r="H25" i="3"/>
  <c r="G25" i="3"/>
  <c r="I24" i="3"/>
  <c r="H24" i="3"/>
  <c r="G24" i="3"/>
  <c r="I23" i="3"/>
  <c r="H23" i="3"/>
  <c r="G23" i="3"/>
  <c r="E23" i="3"/>
  <c r="D23" i="3"/>
  <c r="C23" i="3"/>
  <c r="I22" i="3"/>
  <c r="E22" i="3"/>
  <c r="I21" i="3"/>
  <c r="E21" i="3"/>
  <c r="I20" i="3"/>
  <c r="E20" i="3"/>
  <c r="I19" i="3"/>
  <c r="E19" i="3"/>
  <c r="I17" i="3"/>
  <c r="H17" i="3"/>
  <c r="G17" i="3"/>
  <c r="E17" i="3"/>
  <c r="D17" i="3"/>
  <c r="C17" i="3"/>
  <c r="I15" i="3"/>
  <c r="H15" i="3"/>
  <c r="G15" i="3"/>
  <c r="E15" i="3"/>
  <c r="D15" i="3"/>
  <c r="C15" i="3"/>
  <c r="I14" i="3"/>
  <c r="E14" i="3"/>
  <c r="I13" i="3"/>
  <c r="E13" i="3"/>
  <c r="I12" i="3"/>
  <c r="E12" i="3"/>
  <c r="I9" i="3"/>
  <c r="H9" i="3"/>
  <c r="G9" i="3"/>
  <c r="E9" i="3"/>
  <c r="E24" i="3" s="1"/>
  <c r="D9" i="3"/>
  <c r="D26" i="1" s="1"/>
  <c r="C9" i="3"/>
  <c r="D10" i="1" s="1"/>
  <c r="I7" i="3"/>
  <c r="E7" i="3"/>
  <c r="I6" i="3"/>
  <c r="E6" i="3"/>
  <c r="I5" i="3"/>
  <c r="E5" i="3"/>
  <c r="I4" i="3"/>
  <c r="M12" i="4"/>
  <c r="L12" i="4"/>
  <c r="K12" i="4"/>
  <c r="L11" i="4"/>
  <c r="K11" i="4"/>
  <c r="L10" i="4"/>
  <c r="K10" i="4"/>
  <c r="L9" i="4"/>
  <c r="K9" i="4"/>
  <c r="L8" i="4"/>
  <c r="H8" i="4"/>
  <c r="G8" i="4"/>
  <c r="K8" i="4" s="1"/>
  <c r="D8" i="4"/>
  <c r="C8" i="4"/>
  <c r="E8" i="4" s="1"/>
  <c r="H7" i="4"/>
  <c r="L7" i="4" s="1"/>
  <c r="G7" i="4"/>
  <c r="D7" i="4"/>
  <c r="C7" i="4"/>
  <c r="K7" i="4" s="1"/>
  <c r="K6" i="4"/>
  <c r="I6" i="4"/>
  <c r="H6" i="4"/>
  <c r="G6" i="4"/>
  <c r="D6" i="4"/>
  <c r="L6" i="4" s="1"/>
  <c r="C6" i="4"/>
  <c r="K5" i="4"/>
  <c r="K14" i="4" s="1"/>
  <c r="H5" i="4"/>
  <c r="H14" i="4" s="1"/>
  <c r="G5" i="4"/>
  <c r="I5" i="4" s="1"/>
  <c r="D5" i="4"/>
  <c r="E5" i="4" s="1"/>
  <c r="C5" i="4"/>
  <c r="E25" i="3" l="1"/>
  <c r="E27" i="3" s="1"/>
  <c r="E29" i="3" s="1"/>
  <c r="J10" i="1"/>
  <c r="H36" i="1"/>
  <c r="J36" i="1"/>
  <c r="I38" i="1"/>
  <c r="I61" i="1" s="1"/>
  <c r="D36" i="1"/>
  <c r="M5" i="4"/>
  <c r="C24" i="3"/>
  <c r="C25" i="3" s="1"/>
  <c r="C27" i="3" s="1"/>
  <c r="L5" i="4"/>
  <c r="D24" i="3"/>
  <c r="D25" i="3" s="1"/>
  <c r="D27" i="3" s="1"/>
  <c r="M20" i="4"/>
  <c r="M22" i="4" s="1"/>
  <c r="E22" i="4"/>
  <c r="G38" i="1"/>
  <c r="L14" i="4"/>
  <c r="C14" i="4"/>
  <c r="D18" i="1"/>
  <c r="H18" i="1"/>
  <c r="H38" i="1" s="1"/>
  <c r="H61" i="1" s="1"/>
  <c r="H67" i="1" s="1"/>
  <c r="E6" i="4"/>
  <c r="M6" i="4" s="1"/>
  <c r="I7" i="4"/>
  <c r="D14" i="4"/>
  <c r="E7" i="4"/>
  <c r="I8" i="4"/>
  <c r="M8" i="4" s="1"/>
  <c r="G14" i="4"/>
  <c r="M10" i="4"/>
  <c r="M11" i="4"/>
  <c r="M9" i="4"/>
  <c r="I14" i="4"/>
  <c r="E10" i="1" l="1"/>
  <c r="C29" i="3"/>
  <c r="C31" i="3" s="1"/>
  <c r="D29" i="3"/>
  <c r="D31" i="3" s="1"/>
  <c r="E26" i="1"/>
  <c r="E14" i="4"/>
  <c r="D38" i="1"/>
  <c r="J18" i="1"/>
  <c r="I15" i="4"/>
  <c r="M7" i="4"/>
  <c r="M14" i="4" s="1"/>
  <c r="G61" i="1"/>
  <c r="J38" i="1"/>
  <c r="E36" i="1" l="1"/>
  <c r="F36" i="1" s="1"/>
  <c r="F26" i="1"/>
  <c r="E18" i="1"/>
  <c r="F10" i="1"/>
  <c r="J61" i="1"/>
  <c r="D61" i="1"/>
  <c r="E38" i="1" l="1"/>
  <c r="F18" i="1"/>
  <c r="D67" i="1"/>
  <c r="E15" i="4" s="1"/>
  <c r="E61" i="1" l="1"/>
  <c r="F61" i="1" s="1"/>
  <c r="F38" i="1"/>
</calcChain>
</file>

<file path=xl/sharedStrings.xml><?xml version="1.0" encoding="utf-8"?>
<sst xmlns="http://schemas.openxmlformats.org/spreadsheetml/2006/main" count="194" uniqueCount="125">
  <si>
    <t>Account</t>
  </si>
  <si>
    <t>Electric - Plant in Service - PP</t>
  </si>
  <si>
    <t>Common - Plant in Service - PP</t>
  </si>
  <si>
    <t>Electric Plant In Service -Manual Adjustment</t>
  </si>
  <si>
    <t>10100603</t>
  </si>
  <si>
    <t>Common plant in service - Manual adj</t>
  </si>
  <si>
    <t>Electric - Plant Held for Future Use -</t>
  </si>
  <si>
    <t>Electric Plant - NOT CLASSIFIED - PP</t>
  </si>
  <si>
    <t>Common - Plant - NOT CLASSIFIED - PP</t>
  </si>
  <si>
    <t>Elec-Accum Depreciation -PP</t>
  </si>
  <si>
    <t>Common-Accum Depreciation -PP</t>
  </si>
  <si>
    <t>Elec-RWIP-CED3 C.O.R./Salvage-PP</t>
  </si>
  <si>
    <t>Common-RWIP-RET1 C.O.R./Salvage PP</t>
  </si>
  <si>
    <t>Electric  Depr Reserve - Manual Adjustments</t>
  </si>
  <si>
    <t>108-TGrant RCW 80.84</t>
  </si>
  <si>
    <t>10800641</t>
  </si>
  <si>
    <t>108TGrant NLD RCW 80.84</t>
  </si>
  <si>
    <t>1080XXXX</t>
  </si>
  <si>
    <t>Electric-Accum Amortization - PP</t>
  </si>
  <si>
    <t>Common-Accum Amortization - PP</t>
  </si>
  <si>
    <t>Electric - Plant Acq Adj. Milwaukee RR</t>
  </si>
  <si>
    <t>Electric - Plant Acq Adj. DuPont</t>
  </si>
  <si>
    <t>Acquisition Adjustment - Encogen</t>
  </si>
  <si>
    <t>Mint Farm - Electric Plant Acquisition Adjustments</t>
  </si>
  <si>
    <t>Whitehorn - Electric Plant Acquisition</t>
  </si>
  <si>
    <t>Ferndale - Electric Plant Acquistion Adjust</t>
  </si>
  <si>
    <t>Accum Amort Acq Adj. Milwaukee RR - Electric</t>
  </si>
  <si>
    <t>Accum Amort Acq Adj. DuPont - Electric</t>
  </si>
  <si>
    <t>Accumulated Amort Acqu Adj. - Encogen</t>
  </si>
  <si>
    <t>Accum Amort Acquis Adjust - Mint Farm</t>
  </si>
  <si>
    <t>Accum Amort Acquis Adjust - Whitehorn</t>
  </si>
  <si>
    <t>Accum Amort Acquis Adjust - Ferndale</t>
  </si>
  <si>
    <t>ARO-Electric Colstrip 1 &amp; 2 ash pond ca</t>
  </si>
  <si>
    <t>ARO-Electric Colstrip 3 &amp; 4 ash pond ca</t>
  </si>
  <si>
    <t>ARO-Hopkins Ridge</t>
  </si>
  <si>
    <t>ARO - Transmission Wood Poles</t>
  </si>
  <si>
    <t>ARO - Distribution Wood Poles</t>
  </si>
  <si>
    <t>ARO - Lower Snake River Wind Facility</t>
  </si>
  <si>
    <t>ARO - Crystal Mountain Generator Site</t>
  </si>
  <si>
    <t>ARO - Meteorological Tower Long Term</t>
  </si>
  <si>
    <t>ARO - Ferndale - Long Term</t>
  </si>
  <si>
    <t>ARO - Frederickson</t>
  </si>
  <si>
    <t>ARO-Wild Horse Wind</t>
  </si>
  <si>
    <t>ARO - Transmission Wood Poles to Short Term</t>
  </si>
  <si>
    <t>ARO - Distribution Wood Poles Short Term</t>
  </si>
  <si>
    <t>ARO - Electric Short Term</t>
  </si>
  <si>
    <t>23002093</t>
  </si>
  <si>
    <t>East Building ARO</t>
  </si>
  <si>
    <t>ARO-Colstrip unit 1&amp;2 Ash Pond Capping</t>
  </si>
  <si>
    <t>ARO - Colstrip unit 3&amp;4 Ash Pond Cappin</t>
  </si>
  <si>
    <t>PSE Building (A) - Landlord Incentives</t>
  </si>
  <si>
    <t>Bothel Data Center Landlord Incentives</t>
  </si>
  <si>
    <t>25300463</t>
  </si>
  <si>
    <t>Redmond West Tenant Improvement - ST</t>
  </si>
  <si>
    <t>Redmond West Tenant Improvement</t>
  </si>
  <si>
    <t>25302233</t>
  </si>
  <si>
    <t>Bothell Bldg O Landlord Incentives</t>
  </si>
  <si>
    <t>25302243</t>
  </si>
  <si>
    <t>Bothell Bldg G/H Landlord Incentives</t>
  </si>
  <si>
    <t>25302253</t>
  </si>
  <si>
    <t>25302263</t>
  </si>
  <si>
    <t>Gross Plant</t>
  </si>
  <si>
    <t>Accum Dep</t>
  </si>
  <si>
    <t>Description</t>
  </si>
  <si>
    <t>Electric portion of Common</t>
  </si>
  <si>
    <t>Gas portion of Common</t>
  </si>
  <si>
    <t>Common Plant</t>
  </si>
  <si>
    <t>ARO Spent Against Treasury Grant</t>
  </si>
  <si>
    <t>Landlord Incentives</t>
  </si>
  <si>
    <t>Accumulated Amortization</t>
  </si>
  <si>
    <t>Included in PowerPlant</t>
  </si>
  <si>
    <t>Net Book Value</t>
  </si>
  <si>
    <t>Total ARO</t>
  </si>
  <si>
    <t>Total Gross Plant and Accum Dep &amp; Amort</t>
  </si>
  <si>
    <t>6/30/2020 AMA</t>
  </si>
  <si>
    <t>Total Power Plant</t>
  </si>
  <si>
    <t>Unidentified Reonciling Item</t>
  </si>
  <si>
    <t>6/30/2020 EOP</t>
  </si>
  <si>
    <t>Total Electric</t>
  </si>
  <si>
    <t>Steam Production PowerPlant</t>
  </si>
  <si>
    <t>Hydro Production PowerPlant</t>
  </si>
  <si>
    <t>Other Production PowerPlant</t>
  </si>
  <si>
    <t>Total Power Plant Production</t>
  </si>
  <si>
    <t>Distribution</t>
  </si>
  <si>
    <t>Intangible Plant</t>
  </si>
  <si>
    <t>General Plant</t>
  </si>
  <si>
    <t>Total Production + Non-Production</t>
  </si>
  <si>
    <t>Colstrip Common FERC Adjustment, Net of Accumulated Amortization</t>
  </si>
  <si>
    <t>Colstrip Deferred Depreciation FERC Adj., Net of Accumulated Amortization</t>
  </si>
  <si>
    <t>Accumulated Deferred Income Taxes including Excess Deferred Income Taxes</t>
  </si>
  <si>
    <t>This Detail</t>
  </si>
  <si>
    <t>Total Production FERCs</t>
  </si>
  <si>
    <t>AMA</t>
  </si>
  <si>
    <t>Accumulated</t>
  </si>
  <si>
    <t>Depreciation</t>
  </si>
  <si>
    <t>EOP</t>
  </si>
  <si>
    <t>Difference</t>
  </si>
  <si>
    <t>SAP "AMA"</t>
  </si>
  <si>
    <t>SAP</t>
  </si>
  <si>
    <t>"Common"</t>
  </si>
  <si>
    <t>Total</t>
  </si>
  <si>
    <t>Remove PCORC Transmission</t>
  </si>
  <si>
    <t>Colstrip 1&amp;2 Transmission</t>
  </si>
  <si>
    <t>Colstrip 3&amp;4 Transmission</t>
  </si>
  <si>
    <t>3rd AC Intertie</t>
  </si>
  <si>
    <t>Northern Intertie</t>
  </si>
  <si>
    <t>Total Non-PCORC Transmission per PowerPlant</t>
  </si>
  <si>
    <t>Total Electric Non-PCORC Transmission</t>
  </si>
  <si>
    <t>Common Alloc to Electric</t>
  </si>
  <si>
    <t>PCORC Transmission</t>
  </si>
  <si>
    <t>All Other</t>
  </si>
  <si>
    <t>ALL Transmission</t>
  </si>
  <si>
    <t>Total Power Plant PCORC Transmission</t>
  </si>
  <si>
    <t>PCORC Transmission Rate Base Summary</t>
  </si>
  <si>
    <t>Total Test Year PCORC Transmission Rate Base</t>
  </si>
  <si>
    <t>Depreciation Group</t>
  </si>
  <si>
    <t>E35099 (GIF) Easement, Colstrip 1-2</t>
  </si>
  <si>
    <t>E3539 (GIF) Sta Eq, Colstrip 1-2</t>
  </si>
  <si>
    <t>E3549 (GIF) Twr/Fixt, Colstrip 1-2</t>
  </si>
  <si>
    <t>E3559 (GIF) Poles, Colstrip 1-2</t>
  </si>
  <si>
    <t>E3569 (GIF) O/H Cond, Colstrip 1-2</t>
  </si>
  <si>
    <t>Change Attributable to Colstrip Units 1 and 2 Transmission Plant in Service:</t>
  </si>
  <si>
    <t>Accumulated Deferred Income Taxes</t>
  </si>
  <si>
    <t>Represents EDIT</t>
  </si>
  <si>
    <t>Elec Plant In Service -Man Adj (Colstrip 1&amp;2 Trans)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</si>
</sst>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DashDotDot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1" xfId="0" applyNumberFormat="1" applyFont="1" applyFill="1" applyBorder="1" applyAlignment="1">
      <alignment horizontal="left"/>
    </xf>
    <xf numFmtId="43" fontId="0" fillId="0" borderId="0" xfId="0" applyNumberFormat="1"/>
    <xf numFmtId="41" fontId="0" fillId="0" borderId="0" xfId="0" applyNumberFormat="1"/>
    <xf numFmtId="44" fontId="0" fillId="0" borderId="0" xfId="0" applyNumberFormat="1" applyFont="1"/>
    <xf numFmtId="43" fontId="0" fillId="0" borderId="0" xfId="0" applyNumberFormat="1" applyFont="1"/>
    <xf numFmtId="44" fontId="0" fillId="0" borderId="0" xfId="0" applyNumberFormat="1"/>
    <xf numFmtId="0" fontId="4" fillId="0" borderId="0" xfId="0" applyFont="1"/>
    <xf numFmtId="44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44" fontId="4" fillId="0" borderId="3" xfId="0" applyNumberFormat="1" applyFont="1" applyBorder="1"/>
    <xf numFmtId="43" fontId="4" fillId="0" borderId="0" xfId="0" applyNumberFormat="1" applyFont="1"/>
    <xf numFmtId="44" fontId="4" fillId="0" borderId="7" xfId="0" applyNumberFormat="1" applyFont="1" applyBorder="1"/>
    <xf numFmtId="0" fontId="6" fillId="0" borderId="0" xfId="0" applyNumberFormat="1" applyFont="1" applyFill="1" applyBorder="1" applyAlignment="1">
      <alignment horizontal="left"/>
    </xf>
    <xf numFmtId="44" fontId="4" fillId="0" borderId="0" xfId="0" applyNumberFormat="1" applyFont="1" applyBorder="1"/>
    <xf numFmtId="0" fontId="6" fillId="0" borderId="0" xfId="0" applyFont="1"/>
    <xf numFmtId="44" fontId="6" fillId="0" borderId="0" xfId="0" applyNumberFormat="1" applyFont="1"/>
    <xf numFmtId="0" fontId="7" fillId="0" borderId="0" xfId="0" applyFont="1"/>
    <xf numFmtId="0" fontId="7" fillId="0" borderId="0" xfId="0" applyNumberFormat="1" applyFont="1" applyFill="1" applyBorder="1" applyAlignment="1">
      <alignment horizontal="left"/>
    </xf>
    <xf numFmtId="43" fontId="7" fillId="0" borderId="0" xfId="0" applyNumberFormat="1" applyFont="1"/>
    <xf numFmtId="44" fontId="4" fillId="0" borderId="6" xfId="0" applyNumberFormat="1" applyFont="1" applyBorder="1"/>
    <xf numFmtId="43" fontId="4" fillId="0" borderId="0" xfId="0" applyNumberFormat="1" applyFont="1" applyBorder="1"/>
    <xf numFmtId="43" fontId="6" fillId="0" borderId="0" xfId="0" applyNumberFormat="1" applyFont="1"/>
    <xf numFmtId="44" fontId="7" fillId="0" borderId="0" xfId="0" applyNumberFormat="1" applyFont="1"/>
    <xf numFmtId="43" fontId="7" fillId="0" borderId="3" xfId="0" applyNumberFormat="1" applyFont="1" applyBorder="1"/>
    <xf numFmtId="43" fontId="6" fillId="0" borderId="3" xfId="0" applyNumberFormat="1" applyFont="1" applyBorder="1"/>
    <xf numFmtId="0" fontId="4" fillId="0" borderId="3" xfId="0" applyFont="1" applyBorder="1"/>
    <xf numFmtId="44" fontId="4" fillId="0" borderId="6" xfId="0" applyNumberFormat="1" applyFont="1" applyBorder="1"/>
    <xf numFmtId="0" fontId="7" fillId="0" borderId="8" xfId="0" applyFont="1" applyBorder="1"/>
    <xf numFmtId="0" fontId="7" fillId="0" borderId="8" xfId="0" applyNumberFormat="1" applyFont="1" applyFill="1" applyBorder="1" applyAlignment="1">
      <alignment horizontal="left"/>
    </xf>
    <xf numFmtId="43" fontId="7" fillId="0" borderId="8" xfId="0" applyNumberFormat="1" applyFont="1" applyBorder="1"/>
    <xf numFmtId="0" fontId="5" fillId="0" borderId="9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left"/>
    </xf>
    <xf numFmtId="43" fontId="6" fillId="2" borderId="0" xfId="0" applyNumberFormat="1" applyFont="1" applyFill="1"/>
    <xf numFmtId="41" fontId="4" fillId="0" borderId="0" xfId="0" applyNumberFormat="1" applyFont="1"/>
    <xf numFmtId="37" fontId="8" fillId="0" borderId="0" xfId="0" applyNumberFormat="1" applyFont="1"/>
    <xf numFmtId="43" fontId="0" fillId="0" borderId="0" xfId="0" applyNumberFormat="1" applyFont="1"/>
    <xf numFmtId="43" fontId="0" fillId="0" borderId="0" xfId="0" applyNumberFormat="1" applyFont="1" applyBorder="1"/>
    <xf numFmtId="43" fontId="0" fillId="0" borderId="0" xfId="0" applyNumberFormat="1" applyFont="1" applyBorder="1"/>
    <xf numFmtId="0" fontId="1" fillId="0" borderId="2" xfId="0" applyFont="1" applyBorder="1" applyAlignment="1">
      <alignment horizontal="center"/>
    </xf>
    <xf numFmtId="44" fontId="0" fillId="0" borderId="3" xfId="0" applyNumberFormat="1" applyBorder="1"/>
    <xf numFmtId="44" fontId="0" fillId="0" borderId="7" xfId="0" applyNumberFormat="1" applyBorder="1"/>
    <xf numFmtId="43" fontId="6" fillId="0" borderId="0" xfId="0" applyNumberFormat="1" applyFont="1" applyFill="1"/>
    <xf numFmtId="44" fontId="7" fillId="0" borderId="0" xfId="0" applyNumberFormat="1" applyFont="1" applyFill="1"/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NumberFormat="1" applyFont="1" applyAlignment="1">
      <alignment horizontal="left"/>
    </xf>
    <xf numFmtId="44" fontId="0" fillId="0" borderId="3" xfId="0" applyNumberFormat="1" applyFont="1" applyBorder="1"/>
    <xf numFmtId="0" fontId="0" fillId="0" borderId="3" xfId="0" applyBorder="1"/>
    <xf numFmtId="44" fontId="0" fillId="0" borderId="6" xfId="0" applyNumberFormat="1" applyBorder="1"/>
    <xf numFmtId="44" fontId="0" fillId="0" borderId="0" xfId="0" applyNumberFormat="1" applyFont="1" applyFill="1"/>
    <xf numFmtId="43" fontId="0" fillId="0" borderId="0" xfId="0" applyNumberFormat="1" applyFill="1"/>
    <xf numFmtId="37" fontId="8" fillId="2" borderId="0" xfId="0" applyNumberFormat="1" applyFont="1" applyFill="1"/>
    <xf numFmtId="44" fontId="4" fillId="0" borderId="3" xfId="0" applyNumberFormat="1" applyFont="1" applyFill="1" applyBorder="1"/>
    <xf numFmtId="0" fontId="4" fillId="0" borderId="0" xfId="0" applyFont="1" applyFill="1"/>
    <xf numFmtId="43" fontId="7" fillId="0" borderId="0" xfId="0" applyNumberFormat="1" applyFont="1" applyFill="1"/>
    <xf numFmtId="43" fontId="6" fillId="0" borderId="3" xfId="0" applyNumberFormat="1" applyFont="1" applyFill="1" applyBorder="1"/>
    <xf numFmtId="43" fontId="7" fillId="0" borderId="3" xfId="0" applyNumberFormat="1" applyFont="1" applyFill="1" applyBorder="1"/>
    <xf numFmtId="44" fontId="6" fillId="0" borderId="0" xfId="0" applyNumberFormat="1" applyFont="1" applyFill="1"/>
    <xf numFmtId="0" fontId="4" fillId="0" borderId="3" xfId="0" applyFont="1" applyFill="1" applyBorder="1"/>
    <xf numFmtId="44" fontId="4" fillId="0" borderId="6" xfId="0" applyNumberFormat="1" applyFont="1" applyFill="1" applyBorder="1"/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/>
    <xf numFmtId="41" fontId="0" fillId="0" borderId="3" xfId="0" applyNumberFormat="1" applyBorder="1"/>
    <xf numFmtId="41" fontId="0" fillId="0" borderId="0" xfId="0" applyNumberFormat="1" applyFill="1"/>
    <xf numFmtId="42" fontId="0" fillId="0" borderId="6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43" fontId="0" fillId="0" borderId="2" xfId="0" applyNumberFormat="1" applyBorder="1"/>
    <xf numFmtId="43" fontId="0" fillId="0" borderId="2" xfId="0" applyNumberFormat="1" applyFont="1" applyBorder="1"/>
    <xf numFmtId="0" fontId="1" fillId="0" borderId="2" xfId="0" applyFont="1" applyBorder="1" applyAlignment="1">
      <alignment horizontal="centerContinuous"/>
    </xf>
    <xf numFmtId="0" fontId="0" fillId="0" borderId="0" xfId="0" applyBorder="1"/>
    <xf numFmtId="43" fontId="9" fillId="0" borderId="3" xfId="0" applyNumberFormat="1" applyFont="1" applyBorder="1"/>
    <xf numFmtId="41" fontId="0" fillId="0" borderId="0" xfId="0" applyNumberFormat="1" applyBorder="1"/>
    <xf numFmtId="41" fontId="0" fillId="0" borderId="0" xfId="0" applyNumberForma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14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164" fontId="0" fillId="0" borderId="0" xfId="0" applyNumberFormat="1" applyFont="1"/>
    <xf numFmtId="0" fontId="10" fillId="0" borderId="0" xfId="0" applyFont="1"/>
    <xf numFmtId="44" fontId="6" fillId="2" borderId="0" xfId="0" applyNumberFormat="1" applyFont="1" applyFill="1"/>
    <xf numFmtId="0" fontId="0" fillId="0" borderId="0" xfId="0" applyFill="1"/>
  </cellXfs>
  <cellStyles count="1">
    <cellStyle name="Normal" xfId="0" builtinId="0"/>
  </cellStyles>
  <dxfs count="17"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0-ProdRateBase-20PCORC-12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.00-PCORC-MODEL-SUPPLEMENTAL-20PCORC-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Total RB w Prod Sep"/>
      <sheetName val="PowerPlant Detail"/>
      <sheetName val="DFIT"/>
      <sheetName val="EIM Summary"/>
      <sheetName val="WH Jun 20 PP Report"/>
      <sheetName val="Green Direct"/>
      <sheetName val="Cols 1&amp;2"/>
      <sheetName val="6-2020 Qtrly Rpt UE-200743"/>
    </sheetNames>
    <sheetDataSet>
      <sheetData sheetId="0"/>
      <sheetData sheetId="1"/>
      <sheetData sheetId="2">
        <row r="35">
          <cell r="C35">
            <v>10920976835.387018</v>
          </cell>
          <cell r="D35">
            <v>-4481002938.3019228</v>
          </cell>
          <cell r="E35">
            <v>6439973897.0850954</v>
          </cell>
          <cell r="G35">
            <v>10884776893.090004</v>
          </cell>
          <cell r="H35">
            <v>-4515606279.5800009</v>
          </cell>
          <cell r="I35">
            <v>6369170613.5100031</v>
          </cell>
        </row>
      </sheetData>
      <sheetData sheetId="3">
        <row r="56">
          <cell r="Q56">
            <v>3691890.6687500007</v>
          </cell>
        </row>
        <row r="349">
          <cell r="Q349">
            <v>-3691890.6687500007</v>
          </cell>
          <cell r="R349">
            <v>-2650429.8050000002</v>
          </cell>
        </row>
      </sheetData>
      <sheetData sheetId="4"/>
      <sheetData sheetId="5"/>
      <sheetData sheetId="6"/>
      <sheetData sheetId="7"/>
      <sheetData sheetId="8">
        <row r="59">
          <cell r="B59">
            <v>6421467616.103528</v>
          </cell>
          <cell r="C59">
            <v>6337904616.1373854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hanges"/>
      <sheetName val="Deficiency"/>
      <sheetName val="SEF-15 Summary"/>
      <sheetName val="SEF-15 Adjustments"/>
      <sheetName val="SEF-16 2020 PCORC A-1"/>
      <sheetName val="SEF-17 A-1 Compare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03">
          <cell r="C303">
            <v>843839.97000004747</v>
          </cell>
          <cell r="H303">
            <v>950655.03000004741</v>
          </cell>
        </row>
      </sheetData>
      <sheetData sheetId="13">
        <row r="22">
          <cell r="F22">
            <v>154673.60649999997</v>
          </cell>
          <cell r="G22">
            <v>137427.20949999997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A35" sqref="A35"/>
    </sheetView>
  </sheetViews>
  <sheetFormatPr defaultRowHeight="15" x14ac:dyDescent="0.25"/>
  <cols>
    <col min="1" max="1" width="65" bestFit="1" customWidth="1"/>
    <col min="2" max="2" width="4.42578125" customWidth="1"/>
    <col min="3" max="3" width="15.28515625" bestFit="1" customWidth="1"/>
    <col min="4" max="4" width="15.5703125" bestFit="1" customWidth="1"/>
    <col min="5" max="5" width="15.5703125" customWidth="1"/>
    <col min="6" max="6" width="4.42578125" customWidth="1"/>
    <col min="7" max="7" width="15.28515625" bestFit="1" customWidth="1"/>
    <col min="8" max="9" width="15.5703125" bestFit="1" customWidth="1"/>
    <col min="10" max="10" width="4.42578125" customWidth="1"/>
    <col min="11" max="11" width="15.28515625" bestFit="1" customWidth="1"/>
    <col min="12" max="13" width="15.5703125" bestFit="1" customWidth="1"/>
  </cols>
  <sheetData>
    <row r="1" spans="1:13" x14ac:dyDescent="0.25">
      <c r="A1" s="79" t="s">
        <v>113</v>
      </c>
      <c r="C1" s="70" t="s">
        <v>92</v>
      </c>
      <c r="D1" s="70"/>
      <c r="E1" s="70"/>
      <c r="G1" s="70" t="s">
        <v>95</v>
      </c>
      <c r="H1" s="70"/>
      <c r="I1" s="70"/>
      <c r="K1" s="70" t="s">
        <v>96</v>
      </c>
      <c r="L1" s="70"/>
      <c r="M1" s="70"/>
    </row>
    <row r="2" spans="1:13" x14ac:dyDescent="0.25">
      <c r="A2" s="71"/>
      <c r="C2" s="71"/>
      <c r="D2" s="72" t="s">
        <v>93</v>
      </c>
      <c r="E2" s="72"/>
      <c r="G2" s="71"/>
      <c r="H2" s="72" t="s">
        <v>93</v>
      </c>
      <c r="I2" s="72"/>
      <c r="K2" s="71"/>
      <c r="L2" s="72" t="s">
        <v>93</v>
      </c>
      <c r="M2" s="72"/>
    </row>
    <row r="3" spans="1:13" x14ac:dyDescent="0.25">
      <c r="A3" s="73" t="s">
        <v>63</v>
      </c>
      <c r="C3" s="73" t="s">
        <v>61</v>
      </c>
      <c r="D3" s="73" t="s">
        <v>94</v>
      </c>
      <c r="E3" s="73" t="s">
        <v>71</v>
      </c>
      <c r="G3" s="73" t="s">
        <v>61</v>
      </c>
      <c r="H3" s="73" t="s">
        <v>94</v>
      </c>
      <c r="I3" s="73" t="s">
        <v>71</v>
      </c>
      <c r="K3" s="73" t="s">
        <v>61</v>
      </c>
      <c r="L3" s="73" t="s">
        <v>94</v>
      </c>
      <c r="M3" s="73" t="s">
        <v>71</v>
      </c>
    </row>
    <row r="4" spans="1:13" x14ac:dyDescent="0.25">
      <c r="A4" s="74"/>
    </row>
    <row r="5" spans="1:13" x14ac:dyDescent="0.25">
      <c r="A5" t="s">
        <v>102</v>
      </c>
      <c r="C5" s="75">
        <f>'PowerPlant Detail'!C4</f>
        <v>28941448.869166669</v>
      </c>
      <c r="D5" s="75">
        <f>'PowerPlant Detail'!D4</f>
        <v>-23661862.279166665</v>
      </c>
      <c r="E5" s="75">
        <f>SUM(C5:D5)</f>
        <v>5279586.5900000036</v>
      </c>
      <c r="G5" s="75">
        <f>'PowerPlant Detail'!G4</f>
        <v>28195854.009999998</v>
      </c>
      <c r="H5" s="75">
        <f>'PowerPlant Detail'!H4</f>
        <v>-23130253.239999998</v>
      </c>
      <c r="I5" s="75">
        <f>SUM(G5:H5)</f>
        <v>5065600.7699999996</v>
      </c>
      <c r="K5" s="75">
        <f>G5-C5</f>
        <v>-745594.85916667059</v>
      </c>
      <c r="L5" s="75">
        <f>H5-D5</f>
        <v>531609.03916666657</v>
      </c>
      <c r="M5" s="75">
        <f>I5-E5</f>
        <v>-213985.82000000402</v>
      </c>
    </row>
    <row r="6" spans="1:13" x14ac:dyDescent="0.25">
      <c r="A6" t="s">
        <v>103</v>
      </c>
      <c r="C6" s="86">
        <f>'PowerPlant Detail'!C5</f>
        <v>68482301.272499979</v>
      </c>
      <c r="D6" s="86">
        <f>'PowerPlant Detail'!D5</f>
        <v>-49066576.391250007</v>
      </c>
      <c r="E6" s="86">
        <f>SUM(C6:D6)</f>
        <v>19415724.881249972</v>
      </c>
      <c r="G6" s="86">
        <f>'PowerPlant Detail'!G5</f>
        <v>68818384.289999977</v>
      </c>
      <c r="H6" s="86">
        <f>'PowerPlant Detail'!H5</f>
        <v>-49635891.199999996</v>
      </c>
      <c r="I6" s="86">
        <f>SUM(G6:H6)</f>
        <v>19182493.089999981</v>
      </c>
      <c r="K6" s="77">
        <f t="shared" ref="K6:L12" si="0">G6-C6</f>
        <v>336083.01749999821</v>
      </c>
      <c r="L6" s="3">
        <f t="shared" si="0"/>
        <v>-569314.80874998868</v>
      </c>
      <c r="M6" s="3">
        <f t="shared" ref="M6:M12" si="1">I6-E6</f>
        <v>-233231.79124999046</v>
      </c>
    </row>
    <row r="7" spans="1:13" x14ac:dyDescent="0.25">
      <c r="A7" t="s">
        <v>104</v>
      </c>
      <c r="C7" s="87">
        <f>'PowerPlant Detail'!C6</f>
        <v>92256601.313749984</v>
      </c>
      <c r="D7" s="86">
        <f>'PowerPlant Detail'!D6</f>
        <v>-45339531.134583339</v>
      </c>
      <c r="E7" s="86">
        <f>SUM(C7:D7)</f>
        <v>46917070.179166645</v>
      </c>
      <c r="G7" s="87">
        <f>'PowerPlant Detail'!G6</f>
        <v>92272288.200000018</v>
      </c>
      <c r="H7" s="86">
        <f>'PowerPlant Detail'!H6</f>
        <v>-46137166.700000003</v>
      </c>
      <c r="I7" s="86">
        <f>SUM(G7:H7)</f>
        <v>46135121.500000015</v>
      </c>
      <c r="K7" s="77">
        <f t="shared" si="0"/>
        <v>15686.886250033975</v>
      </c>
      <c r="L7" s="3">
        <f t="shared" si="0"/>
        <v>-797635.56541666389</v>
      </c>
      <c r="M7" s="3">
        <f t="shared" si="1"/>
        <v>-781948.67916662991</v>
      </c>
    </row>
    <row r="8" spans="1:13" x14ac:dyDescent="0.25">
      <c r="A8" t="s">
        <v>105</v>
      </c>
      <c r="C8" s="77">
        <f>'PowerPlant Detail'!C7</f>
        <v>21992125.98</v>
      </c>
      <c r="D8" s="3">
        <f>'PowerPlant Detail'!D7</f>
        <v>-11087291.98</v>
      </c>
      <c r="E8" s="3">
        <f>SUM(C8:D8)</f>
        <v>10904834</v>
      </c>
      <c r="G8" s="77">
        <f>'PowerPlant Detail'!G7</f>
        <v>21992125.979999997</v>
      </c>
      <c r="H8" s="3">
        <f>'PowerPlant Detail'!H7</f>
        <v>-11258564.98</v>
      </c>
      <c r="I8" s="3">
        <f>SUM(G8:H8)</f>
        <v>10733560.999999996</v>
      </c>
      <c r="K8" s="77">
        <f t="shared" si="0"/>
        <v>0</v>
      </c>
      <c r="L8" s="3">
        <f t="shared" si="0"/>
        <v>-171273</v>
      </c>
      <c r="M8" s="3">
        <f t="shared" si="1"/>
        <v>-171273.00000000373</v>
      </c>
    </row>
    <row r="9" spans="1:13" x14ac:dyDescent="0.25">
      <c r="A9" t="s">
        <v>87</v>
      </c>
      <c r="C9" s="77"/>
      <c r="D9" s="3"/>
      <c r="E9" s="3">
        <f>'Total RB w PCORC Trans'!D63</f>
        <v>950655.03000004741</v>
      </c>
      <c r="G9" s="77"/>
      <c r="H9" s="3"/>
      <c r="I9" s="3">
        <f>'Total RB w PCORC Trans'!H63</f>
        <v>843839.97000004747</v>
      </c>
      <c r="K9" s="77">
        <f t="shared" si="0"/>
        <v>0</v>
      </c>
      <c r="L9" s="3">
        <f t="shared" si="0"/>
        <v>0</v>
      </c>
      <c r="M9" s="3">
        <f t="shared" si="1"/>
        <v>-106815.05999999994</v>
      </c>
    </row>
    <row r="10" spans="1:13" x14ac:dyDescent="0.25">
      <c r="A10" t="s">
        <v>88</v>
      </c>
      <c r="C10" s="77"/>
      <c r="D10" s="3"/>
      <c r="E10" s="3">
        <f>'Total RB w PCORC Trans'!D64</f>
        <v>154673.60649999997</v>
      </c>
      <c r="G10" s="77"/>
      <c r="H10" s="3"/>
      <c r="I10" s="3">
        <f>'Total RB w PCORC Trans'!H64</f>
        <v>137427.20949999997</v>
      </c>
      <c r="K10" s="77">
        <f t="shared" si="0"/>
        <v>0</v>
      </c>
      <c r="L10" s="3">
        <f t="shared" si="0"/>
        <v>0</v>
      </c>
      <c r="M10" s="3">
        <f t="shared" si="1"/>
        <v>-17246.396999999997</v>
      </c>
    </row>
    <row r="11" spans="1:13" x14ac:dyDescent="0.25">
      <c r="A11" s="95" t="s">
        <v>89</v>
      </c>
      <c r="C11" s="3"/>
      <c r="D11" s="3"/>
      <c r="E11" s="77">
        <f>'Total RB w PCORC Trans'!D65</f>
        <v>-3691890.6687500007</v>
      </c>
      <c r="G11" s="3"/>
      <c r="H11" s="3"/>
      <c r="I11" s="3">
        <f>'Total RB w PCORC Trans'!H65</f>
        <v>-2650429.8050000002</v>
      </c>
      <c r="K11" s="3">
        <f t="shared" si="0"/>
        <v>0</v>
      </c>
      <c r="L11" s="3">
        <f t="shared" si="0"/>
        <v>0</v>
      </c>
      <c r="M11" s="3">
        <f t="shared" si="1"/>
        <v>1041460.8637500005</v>
      </c>
    </row>
    <row r="12" spans="1:13" x14ac:dyDescent="0.25">
      <c r="C12" s="3"/>
      <c r="D12" s="3"/>
      <c r="E12" s="3"/>
      <c r="G12" s="3"/>
      <c r="H12" s="3"/>
      <c r="I12" s="3"/>
      <c r="K12" s="3">
        <f t="shared" si="0"/>
        <v>0</v>
      </c>
      <c r="L12" s="3">
        <f t="shared" si="0"/>
        <v>0</v>
      </c>
      <c r="M12" s="3">
        <f t="shared" si="1"/>
        <v>0</v>
      </c>
    </row>
    <row r="13" spans="1:13" x14ac:dyDescent="0.25">
      <c r="C13" s="76"/>
      <c r="D13" s="76"/>
      <c r="E13" s="76"/>
      <c r="G13" s="76"/>
      <c r="H13" s="76"/>
      <c r="I13" s="76"/>
      <c r="K13" s="76"/>
      <c r="L13" s="76"/>
      <c r="M13" s="76"/>
    </row>
    <row r="14" spans="1:13" ht="15.75" thickBot="1" x14ac:dyDescent="0.3">
      <c r="A14" t="s">
        <v>114</v>
      </c>
      <c r="C14" s="78">
        <f>SUM(C5:C12)</f>
        <v>211672477.43541661</v>
      </c>
      <c r="D14" s="78">
        <f>SUM(D5:D12)</f>
        <v>-129155261.78500001</v>
      </c>
      <c r="E14" s="78">
        <f>SUM(E5:E12)</f>
        <v>79930653.618166655</v>
      </c>
      <c r="G14" s="78">
        <f t="shared" ref="G14:M14" si="2">SUM(G5:G12)</f>
        <v>211278652.47999999</v>
      </c>
      <c r="H14" s="78">
        <f t="shared" si="2"/>
        <v>-130161876.12</v>
      </c>
      <c r="I14" s="78">
        <f t="shared" si="2"/>
        <v>79447613.734500036</v>
      </c>
      <c r="K14" s="78">
        <f t="shared" si="2"/>
        <v>-393824.9554166384</v>
      </c>
      <c r="L14" s="78">
        <f t="shared" si="2"/>
        <v>-1006614.334999986</v>
      </c>
      <c r="M14" s="78">
        <f t="shared" si="2"/>
        <v>-483039.88366662757</v>
      </c>
    </row>
    <row r="15" spans="1:13" ht="15.75" thickTop="1" x14ac:dyDescent="0.25">
      <c r="C15" s="3"/>
      <c r="D15" s="3"/>
      <c r="E15" s="41">
        <f>'Total RB w PCORC Trans'!D67-E14</f>
        <v>0</v>
      </c>
      <c r="G15" s="3"/>
      <c r="H15" s="3"/>
      <c r="I15" s="41">
        <f>'Total RB w PCORC Trans'!H67-I14</f>
        <v>0</v>
      </c>
      <c r="K15" s="3"/>
      <c r="L15" s="3"/>
      <c r="M15" s="41"/>
    </row>
    <row r="16" spans="1:13" x14ac:dyDescent="0.25">
      <c r="C16" s="3"/>
      <c r="D16" s="3"/>
      <c r="E16" s="3"/>
      <c r="G16" s="3"/>
      <c r="H16" s="3"/>
      <c r="I16" s="3"/>
      <c r="K16" s="3"/>
      <c r="L16" s="3"/>
      <c r="M16" s="3"/>
    </row>
    <row r="17" spans="1:13" x14ac:dyDescent="0.25">
      <c r="D17" s="3"/>
      <c r="E17" s="3"/>
      <c r="H17" s="3"/>
      <c r="I17" s="3"/>
      <c r="L17" s="3"/>
      <c r="M17" s="3"/>
    </row>
    <row r="18" spans="1:13" x14ac:dyDescent="0.25">
      <c r="A18" s="93" t="s">
        <v>121</v>
      </c>
      <c r="C18" s="3"/>
      <c r="D18" s="3"/>
      <c r="E18" s="3"/>
      <c r="G18" s="3"/>
      <c r="H18" s="3"/>
      <c r="I18" s="3"/>
      <c r="K18" s="3"/>
      <c r="L18" s="3"/>
      <c r="M18" s="3"/>
    </row>
    <row r="19" spans="1:13" ht="15.75" thickBot="1" x14ac:dyDescent="0.3">
      <c r="A19" t="s">
        <v>71</v>
      </c>
      <c r="C19" s="78">
        <f>'Cols 1&amp;2'!B14</f>
        <v>745594.85916666663</v>
      </c>
      <c r="D19" s="78">
        <f>'Cols 1&amp;2'!C14</f>
        <v>-709923.51916666667</v>
      </c>
      <c r="E19" s="75">
        <f>SUM(C19:D19)</f>
        <v>35671.339999999967</v>
      </c>
      <c r="G19" s="78">
        <v>0</v>
      </c>
      <c r="H19" s="78">
        <v>0</v>
      </c>
      <c r="I19" s="75">
        <f>SUM(G19:H19)</f>
        <v>0</v>
      </c>
      <c r="K19" s="78">
        <f>G19-C19</f>
        <v>-745594.85916666663</v>
      </c>
      <c r="L19" s="78">
        <f>H19-D19</f>
        <v>709923.51916666667</v>
      </c>
      <c r="M19" s="75">
        <f>SUM(K19:L19)</f>
        <v>-35671.339999999967</v>
      </c>
    </row>
    <row r="20" spans="1:13" ht="15.75" thickTop="1" x14ac:dyDescent="0.25">
      <c r="A20" t="s">
        <v>122</v>
      </c>
      <c r="C20" s="3"/>
      <c r="D20" s="3"/>
      <c r="E20" s="92">
        <f>C19/(C5+C6)*(-[1]DFIT!$Q$56)</f>
        <v>-28254.452320123928</v>
      </c>
      <c r="G20" s="3"/>
      <c r="H20" s="3"/>
      <c r="I20" s="92">
        <f>G19/(G5+G6)*(-[1]DFIT!$Q$56)</f>
        <v>0</v>
      </c>
      <c r="K20" s="3"/>
      <c r="L20" s="3"/>
      <c r="M20" s="3">
        <f>I20-E20</f>
        <v>28254.452320123928</v>
      </c>
    </row>
    <row r="21" spans="1:13" x14ac:dyDescent="0.25">
      <c r="C21" s="3"/>
      <c r="D21" s="3"/>
      <c r="E21" s="76"/>
      <c r="G21" s="3"/>
      <c r="H21" s="3"/>
      <c r="I21" s="76"/>
      <c r="K21" s="3"/>
      <c r="L21" s="3"/>
      <c r="M21" s="76"/>
    </row>
    <row r="22" spans="1:13" ht="15.75" thickBot="1" x14ac:dyDescent="0.3">
      <c r="A22" t="s">
        <v>100</v>
      </c>
      <c r="C22" s="3"/>
      <c r="D22" s="3"/>
      <c r="E22" s="78">
        <f>SUM(E19:E21)</f>
        <v>7416.8876798760393</v>
      </c>
      <c r="G22" t="s">
        <v>123</v>
      </c>
      <c r="H22" s="3"/>
      <c r="I22" s="78">
        <f>SUM(I19:I21)</f>
        <v>0</v>
      </c>
      <c r="K22" s="3"/>
      <c r="L22" s="3"/>
      <c r="M22" s="78">
        <f>SUM(M19:M21)</f>
        <v>-7416.8876798760393</v>
      </c>
    </row>
    <row r="23" spans="1:13" ht="15.75" thickTop="1" x14ac:dyDescent="0.25">
      <c r="C23" s="3"/>
      <c r="D23" s="3"/>
      <c r="E23" s="3"/>
      <c r="G23" s="3"/>
      <c r="H23" s="3"/>
      <c r="I23" s="3"/>
      <c r="K23" s="3"/>
      <c r="L23" s="3"/>
      <c r="M23" s="3"/>
    </row>
    <row r="24" spans="1:13" x14ac:dyDescent="0.25">
      <c r="A24" s="95"/>
      <c r="B24" s="95"/>
      <c r="C24" s="77"/>
      <c r="D24" s="3"/>
      <c r="E24" s="3"/>
      <c r="H24" s="3"/>
      <c r="I24" s="3"/>
      <c r="L24" s="3"/>
      <c r="M24" s="3"/>
    </row>
    <row r="25" spans="1:13" x14ac:dyDescent="0.25">
      <c r="C25" s="3"/>
      <c r="D25" s="3"/>
      <c r="E25" s="3"/>
      <c r="G25" s="3"/>
      <c r="H25" s="3"/>
      <c r="I25" s="3"/>
      <c r="K25" s="3"/>
      <c r="L25" s="3"/>
      <c r="M25" s="3"/>
    </row>
    <row r="26" spans="1:13" x14ac:dyDescent="0.25">
      <c r="C26" s="3"/>
      <c r="D26" s="3"/>
      <c r="E26" s="3"/>
      <c r="G26" s="3"/>
      <c r="H26" s="3"/>
      <c r="I26" s="3"/>
      <c r="K26" s="3"/>
      <c r="L26" s="3"/>
      <c r="M26" s="3"/>
    </row>
    <row r="27" spans="1:13" x14ac:dyDescent="0.25">
      <c r="D27" s="3"/>
      <c r="E27" s="3"/>
      <c r="H27" s="3"/>
      <c r="I27" s="3"/>
      <c r="L27" s="3"/>
      <c r="M27" s="3"/>
    </row>
    <row r="28" spans="1:13" x14ac:dyDescent="0.25">
      <c r="C28" s="3"/>
      <c r="D28" s="2"/>
      <c r="G28" s="3"/>
      <c r="H28" s="2"/>
      <c r="K28" s="3"/>
      <c r="L28" s="2"/>
    </row>
    <row r="30" spans="1:13" x14ac:dyDescent="0.25">
      <c r="C30" s="3"/>
      <c r="D30" s="2"/>
      <c r="G30" s="3"/>
      <c r="H30" s="2"/>
      <c r="K30" s="3"/>
      <c r="L30" s="2"/>
    </row>
    <row r="32" spans="1:13" x14ac:dyDescent="0.25">
      <c r="C32" s="3"/>
      <c r="D32" s="3"/>
      <c r="G32" s="3"/>
      <c r="H32" s="3"/>
      <c r="K32" s="3"/>
      <c r="L32" s="3"/>
    </row>
  </sheetData>
  <conditionalFormatting sqref="E15">
    <cfRule type="cellIs" dxfId="16" priority="3" operator="notEqual">
      <formula>0</formula>
    </cfRule>
  </conditionalFormatting>
  <conditionalFormatting sqref="I15">
    <cfRule type="cellIs" dxfId="15" priority="2" operator="notEqual">
      <formula>0</formula>
    </cfRule>
  </conditionalFormatting>
  <conditionalFormatting sqref="M15">
    <cfRule type="cellIs" dxfId="14" priority="1" operator="notEqual">
      <formula>0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pane xSplit="2" ySplit="2" topLeftCell="D30" activePane="bottomRight" state="frozen"/>
      <selection pane="topRight" activeCell="C1" sqref="C1"/>
      <selection pane="bottomLeft" activeCell="A2" sqref="A2"/>
      <selection pane="bottomRight" activeCell="H37" sqref="H37"/>
    </sheetView>
  </sheetViews>
  <sheetFormatPr defaultRowHeight="15" x14ac:dyDescent="0.25"/>
  <cols>
    <col min="1" max="1" width="15.5703125" bestFit="1" customWidth="1"/>
    <col min="2" max="2" width="32.5703125" bestFit="1" customWidth="1"/>
    <col min="3" max="3" width="19" bestFit="1" customWidth="1"/>
    <col min="4" max="4" width="18.7109375" bestFit="1" customWidth="1"/>
    <col min="5" max="5" width="18" bestFit="1" customWidth="1"/>
    <col min="7" max="7" width="19" bestFit="1" customWidth="1"/>
    <col min="8" max="8" width="18.7109375" bestFit="1" customWidth="1"/>
    <col min="9" max="9" width="18" bestFit="1" customWidth="1"/>
  </cols>
  <sheetData>
    <row r="1" spans="1:9" x14ac:dyDescent="0.25">
      <c r="C1" s="35" t="s">
        <v>74</v>
      </c>
      <c r="D1" s="36"/>
      <c r="E1" s="37"/>
      <c r="F1" s="11"/>
      <c r="G1" s="35" t="s">
        <v>77</v>
      </c>
      <c r="H1" s="36"/>
      <c r="I1" s="37"/>
    </row>
    <row r="2" spans="1:9" x14ac:dyDescent="0.25">
      <c r="A2" s="83" t="s">
        <v>63</v>
      </c>
      <c r="B2" s="83"/>
      <c r="C2" s="45" t="s">
        <v>61</v>
      </c>
      <c r="D2" s="45" t="s">
        <v>62</v>
      </c>
      <c r="E2" s="45" t="s">
        <v>71</v>
      </c>
      <c r="G2" s="45" t="s">
        <v>61</v>
      </c>
      <c r="H2" s="45" t="s">
        <v>62</v>
      </c>
      <c r="I2" s="45" t="s">
        <v>71</v>
      </c>
    </row>
    <row r="3" spans="1:9" x14ac:dyDescent="0.25">
      <c r="B3" s="5"/>
      <c r="C3" s="4"/>
      <c r="D3" s="4"/>
      <c r="E3" s="4"/>
      <c r="G3" s="59"/>
      <c r="H3" s="59"/>
      <c r="I3" s="4"/>
    </row>
    <row r="4" spans="1:9" x14ac:dyDescent="0.25">
      <c r="A4" t="s">
        <v>102</v>
      </c>
      <c r="C4" s="4">
        <v>28941448.869166669</v>
      </c>
      <c r="D4" s="4">
        <v>-23661862.279166665</v>
      </c>
      <c r="E4" s="4">
        <v>5279586.5900000036</v>
      </c>
      <c r="F4" s="84"/>
      <c r="G4" s="4">
        <v>28195854.009999998</v>
      </c>
      <c r="H4" s="4">
        <v>-23130253.239999998</v>
      </c>
      <c r="I4" s="4">
        <f>SUM(G4:H4)</f>
        <v>5065600.7699999996</v>
      </c>
    </row>
    <row r="5" spans="1:9" x14ac:dyDescent="0.25">
      <c r="A5" t="s">
        <v>103</v>
      </c>
      <c r="B5" s="43"/>
      <c r="C5" s="44">
        <v>68482301.272499979</v>
      </c>
      <c r="D5" s="44">
        <v>-49066576.391250007</v>
      </c>
      <c r="E5" s="2">
        <f>SUM(C5:D5)</f>
        <v>19415724.881249972</v>
      </c>
      <c r="G5" s="44">
        <v>68818384.289999977</v>
      </c>
      <c r="H5" s="44">
        <v>-49635891.199999996</v>
      </c>
      <c r="I5" s="2">
        <f>SUM(G5:H5)</f>
        <v>19182493.089999981</v>
      </c>
    </row>
    <row r="6" spans="1:9" x14ac:dyDescent="0.25">
      <c r="A6" t="s">
        <v>104</v>
      </c>
      <c r="B6" s="5"/>
      <c r="C6" s="42">
        <v>92256601.313749984</v>
      </c>
      <c r="D6" s="42">
        <v>-45339531.134583339</v>
      </c>
      <c r="E6" s="2">
        <f>SUM(C6:D6)</f>
        <v>46917070.179166645</v>
      </c>
      <c r="G6" s="42">
        <v>92272288.200000018</v>
      </c>
      <c r="H6" s="42">
        <v>-46137166.700000003</v>
      </c>
      <c r="I6" s="2">
        <f>SUM(G6:H6)</f>
        <v>46135121.500000015</v>
      </c>
    </row>
    <row r="7" spans="1:9" x14ac:dyDescent="0.25">
      <c r="A7" t="s">
        <v>105</v>
      </c>
      <c r="B7" s="5"/>
      <c r="C7" s="42">
        <v>21992125.98</v>
      </c>
      <c r="D7" s="42">
        <v>-11087291.98</v>
      </c>
      <c r="E7" s="2">
        <f>SUM(C7:D7)</f>
        <v>10904834</v>
      </c>
      <c r="G7" s="42">
        <v>21992125.979999997</v>
      </c>
      <c r="H7" s="42">
        <v>-11258564.98</v>
      </c>
      <c r="I7" s="2">
        <f>SUM(G7:H7)</f>
        <v>10733560.999999996</v>
      </c>
    </row>
    <row r="8" spans="1:9" x14ac:dyDescent="0.25">
      <c r="C8" s="2"/>
      <c r="D8" s="2"/>
      <c r="E8" s="2"/>
      <c r="G8" s="60"/>
      <c r="H8" s="60"/>
      <c r="I8" s="2"/>
    </row>
    <row r="9" spans="1:9" x14ac:dyDescent="0.25">
      <c r="A9" t="s">
        <v>112</v>
      </c>
      <c r="C9" s="56">
        <f>SUM(C3:C8)</f>
        <v>211672477.43541661</v>
      </c>
      <c r="D9" s="56">
        <f>SUM(D3:D8)</f>
        <v>-129155261.78500001</v>
      </c>
      <c r="E9" s="56">
        <f>SUM(E3:E8)</f>
        <v>82517215.650416613</v>
      </c>
      <c r="G9" s="56">
        <f>SUM(G3:G8)</f>
        <v>211278652.47999999</v>
      </c>
      <c r="H9" s="56">
        <f>SUM(H3:H8)</f>
        <v>-130161876.12</v>
      </c>
      <c r="I9" s="56">
        <f>SUM(I3:I8)</f>
        <v>81116776.359999999</v>
      </c>
    </row>
    <row r="10" spans="1:9" x14ac:dyDescent="0.25">
      <c r="C10" s="85"/>
      <c r="D10" s="85"/>
      <c r="E10" s="85"/>
      <c r="G10" s="57"/>
      <c r="H10" s="57"/>
      <c r="I10" s="57"/>
    </row>
    <row r="12" spans="1:9" x14ac:dyDescent="0.25">
      <c r="A12" t="s">
        <v>79</v>
      </c>
      <c r="C12" s="4">
        <v>1210238173.9254167</v>
      </c>
      <c r="D12" s="4">
        <v>-876547237.8395834</v>
      </c>
      <c r="E12" s="4">
        <f>SUM(C12:D12)</f>
        <v>333690936.08583331</v>
      </c>
      <c r="F12" s="6"/>
      <c r="G12" s="4">
        <v>1040478165.1699998</v>
      </c>
      <c r="H12" s="4">
        <v>-775087698.4399997</v>
      </c>
      <c r="I12" s="4">
        <f>SUM(G12:H12)</f>
        <v>265390466.73000014</v>
      </c>
    </row>
    <row r="13" spans="1:9" x14ac:dyDescent="0.25">
      <c r="A13" t="s">
        <v>80</v>
      </c>
      <c r="C13" s="2">
        <v>733713073.80499995</v>
      </c>
      <c r="D13" s="2">
        <v>-201101025.4854168</v>
      </c>
      <c r="E13" s="2">
        <f>SUM(C13:D13)</f>
        <v>532612048.31958318</v>
      </c>
      <c r="F13" s="6"/>
      <c r="G13" s="2">
        <v>734617071.70000017</v>
      </c>
      <c r="H13" s="2">
        <v>-210581897.14000008</v>
      </c>
      <c r="I13" s="2">
        <f>SUM(G13:H13)</f>
        <v>524035174.56000006</v>
      </c>
    </row>
    <row r="14" spans="1:9" x14ac:dyDescent="0.25">
      <c r="A14" t="s">
        <v>81</v>
      </c>
      <c r="C14" s="2">
        <v>1977193572.9508338</v>
      </c>
      <c r="D14" s="2">
        <v>-858101728.56624997</v>
      </c>
      <c r="E14" s="2">
        <f>SUM(C14:D14)</f>
        <v>1119091844.384584</v>
      </c>
      <c r="F14" s="6"/>
      <c r="G14" s="2">
        <v>1985373642.0399997</v>
      </c>
      <c r="H14" s="2">
        <v>-887452326.3299998</v>
      </c>
      <c r="I14" s="2">
        <f>SUM(G14:H14)</f>
        <v>1097921315.71</v>
      </c>
    </row>
    <row r="15" spans="1:9" x14ac:dyDescent="0.25">
      <c r="A15" t="s">
        <v>91</v>
      </c>
      <c r="C15" s="56">
        <f>SUM(C12:C14)</f>
        <v>3921144820.6812506</v>
      </c>
      <c r="D15" s="56">
        <f>SUM(D12:D14)</f>
        <v>-1935749991.8912501</v>
      </c>
      <c r="E15" s="56">
        <f>SUM(E12:E14)</f>
        <v>1985394828.7900004</v>
      </c>
      <c r="G15" s="56">
        <f>SUM(G12:G14)</f>
        <v>3760468878.9099998</v>
      </c>
      <c r="H15" s="56">
        <f>SUM(H12:H14)</f>
        <v>-1873121921.9099996</v>
      </c>
      <c r="I15" s="56">
        <f>SUM(I12:I14)</f>
        <v>1887346957.0000002</v>
      </c>
    </row>
    <row r="16" spans="1:9" x14ac:dyDescent="0.25">
      <c r="C16" s="57"/>
      <c r="D16" s="57"/>
      <c r="E16" s="57"/>
      <c r="G16" s="57"/>
      <c r="H16" s="57"/>
      <c r="I16" s="57"/>
    </row>
    <row r="17" spans="1:9" ht="15.75" thickBot="1" x14ac:dyDescent="0.3">
      <c r="A17" t="s">
        <v>82</v>
      </c>
      <c r="C17" s="58">
        <f>C15</f>
        <v>3921144820.6812506</v>
      </c>
      <c r="D17" s="58">
        <f>D15</f>
        <v>-1935749991.8912501</v>
      </c>
      <c r="E17" s="58">
        <f>E15</f>
        <v>1985394828.7900004</v>
      </c>
      <c r="G17" s="58">
        <f>G15</f>
        <v>3760468878.9099998</v>
      </c>
      <c r="H17" s="58">
        <f>H15</f>
        <v>-1873121921.9099996</v>
      </c>
      <c r="I17" s="58">
        <f>I15</f>
        <v>1887346957.0000002</v>
      </c>
    </row>
    <row r="18" spans="1:9" ht="15.75" thickTop="1" x14ac:dyDescent="0.25"/>
    <row r="19" spans="1:9" x14ac:dyDescent="0.25">
      <c r="A19" t="s">
        <v>111</v>
      </c>
      <c r="C19" s="6">
        <v>1631942277.0604167</v>
      </c>
      <c r="D19" s="6">
        <v>-545798047.19375002</v>
      </c>
      <c r="E19" s="6">
        <f>SUM(C19:D19)</f>
        <v>1086144229.8666668</v>
      </c>
      <c r="F19" s="6"/>
      <c r="G19" s="6">
        <v>1633072514.8099999</v>
      </c>
      <c r="H19" s="6">
        <v>-556664663.23000002</v>
      </c>
      <c r="I19" s="6">
        <f>SUM(G19:H19)</f>
        <v>1076407851.5799999</v>
      </c>
    </row>
    <row r="20" spans="1:9" x14ac:dyDescent="0.25">
      <c r="A20" t="s">
        <v>83</v>
      </c>
      <c r="C20" s="2">
        <v>4289233160.8579173</v>
      </c>
      <c r="D20" s="2">
        <v>-1592640075.5866668</v>
      </c>
      <c r="E20" s="2">
        <f>SUM(C20:D20)</f>
        <v>2696593085.2712507</v>
      </c>
      <c r="F20" s="6"/>
      <c r="G20" s="2">
        <v>4398103422.9799995</v>
      </c>
      <c r="H20" s="2">
        <v>-1640491078.79</v>
      </c>
      <c r="I20" s="2">
        <f>SUM(G20:H20)</f>
        <v>2757612344.1899996</v>
      </c>
    </row>
    <row r="21" spans="1:9" x14ac:dyDescent="0.25">
      <c r="A21" t="s">
        <v>84</v>
      </c>
      <c r="C21" s="2">
        <v>158547402.28625</v>
      </c>
      <c r="D21" s="2">
        <v>-64590624.579166666</v>
      </c>
      <c r="E21" s="2">
        <f>SUM(C21:D21)</f>
        <v>93956777.70708333</v>
      </c>
      <c r="F21" s="6"/>
      <c r="G21" s="2">
        <v>154446169.49999997</v>
      </c>
      <c r="H21" s="2">
        <v>-64672866.25</v>
      </c>
      <c r="I21" s="2">
        <f>SUM(G21:H21)</f>
        <v>89773303.24999997</v>
      </c>
    </row>
    <row r="22" spans="1:9" x14ac:dyDescent="0.25">
      <c r="A22" t="s">
        <v>85</v>
      </c>
      <c r="C22" s="2">
        <v>234465015.99875003</v>
      </c>
      <c r="D22" s="2">
        <v>-93342950.179583311</v>
      </c>
      <c r="E22" s="2">
        <f>SUM(C22:D22)</f>
        <v>141122065.81916672</v>
      </c>
      <c r="F22" s="6"/>
      <c r="G22" s="2">
        <v>238146658.34</v>
      </c>
      <c r="H22" s="2">
        <v>-97444416.350000009</v>
      </c>
      <c r="I22" s="2">
        <f>SUM(G22:H22)</f>
        <v>140702241.99000001</v>
      </c>
    </row>
    <row r="23" spans="1:9" x14ac:dyDescent="0.25">
      <c r="A23" t="s">
        <v>106</v>
      </c>
      <c r="C23" s="46">
        <f>SUM(C17:C22)</f>
        <v>10235332676.884584</v>
      </c>
      <c r="D23" s="46">
        <f>SUM(D17:D22)</f>
        <v>-4232121689.4304171</v>
      </c>
      <c r="E23" s="46">
        <f>SUM(E17:E22)</f>
        <v>6003210987.4541683</v>
      </c>
      <c r="G23" s="46">
        <f>SUM(G17:G22)</f>
        <v>10184237644.539999</v>
      </c>
      <c r="H23" s="46">
        <f>SUM(H17:H22)</f>
        <v>-4232394946.5299993</v>
      </c>
      <c r="I23" s="46">
        <f>SUM(I17:I22)</f>
        <v>5951842698.0099993</v>
      </c>
    </row>
    <row r="24" spans="1:9" x14ac:dyDescent="0.25">
      <c r="A24" t="s">
        <v>101</v>
      </c>
      <c r="C24" s="2">
        <f>-C9</f>
        <v>-211672477.43541661</v>
      </c>
      <c r="D24" s="2">
        <f>-D9</f>
        <v>129155261.78500001</v>
      </c>
      <c r="E24" s="2">
        <f>-E9</f>
        <v>-82517215.650416613</v>
      </c>
      <c r="G24" s="2">
        <f>-G9</f>
        <v>-211278652.47999999</v>
      </c>
      <c r="H24" s="2">
        <f>-H9</f>
        <v>130161876.12</v>
      </c>
      <c r="I24" s="2">
        <f>-I9</f>
        <v>-81116776.359999999</v>
      </c>
    </row>
    <row r="25" spans="1:9" x14ac:dyDescent="0.25">
      <c r="A25" t="s">
        <v>107</v>
      </c>
      <c r="C25" s="46">
        <f>SUM(C23:C24)</f>
        <v>10023660199.449167</v>
      </c>
      <c r="D25" s="46">
        <f>SUM(D23:D24)</f>
        <v>-4102966427.6454172</v>
      </c>
      <c r="E25" s="46">
        <f>SUM(E23:E24)</f>
        <v>5920693771.8037519</v>
      </c>
      <c r="G25" s="46">
        <f>SUM(G23:G24)</f>
        <v>9972958992.0599995</v>
      </c>
      <c r="H25" s="46">
        <f>SUM(H23:H24)</f>
        <v>-4102233070.4099994</v>
      </c>
      <c r="I25" s="46">
        <f>SUM(I23:I24)</f>
        <v>5870725921.6499996</v>
      </c>
    </row>
    <row r="26" spans="1:9" x14ac:dyDescent="0.25">
      <c r="A26" t="s">
        <v>108</v>
      </c>
      <c r="C26" s="2">
        <v>685508595.80076611</v>
      </c>
      <c r="D26" s="2">
        <v>-248881248.87733853</v>
      </c>
      <c r="E26" s="2">
        <f>SUM(C26:D26)</f>
        <v>436627346.92342758</v>
      </c>
      <c r="G26" s="2">
        <v>700539248.54999995</v>
      </c>
      <c r="H26" s="2">
        <v>-283211333.05000001</v>
      </c>
      <c r="I26" s="2">
        <f>SUM(G26:H26)</f>
        <v>417327915.49999994</v>
      </c>
    </row>
    <row r="27" spans="1:9" ht="15.75" thickBot="1" x14ac:dyDescent="0.3">
      <c r="A27" t="s">
        <v>106</v>
      </c>
      <c r="C27" s="47">
        <f>SUM(C25:C26)</f>
        <v>10709168795.249933</v>
      </c>
      <c r="D27" s="47">
        <f>SUM(D25:D26)</f>
        <v>-4351847676.5227556</v>
      </c>
      <c r="E27" s="47">
        <f>SUM(E25:E26)</f>
        <v>6357321118.7271795</v>
      </c>
      <c r="G27" s="47">
        <f>SUM(G25:G26)</f>
        <v>10673498240.609999</v>
      </c>
      <c r="H27" s="47">
        <f>SUM(H25:H26)</f>
        <v>-4385444403.4599991</v>
      </c>
      <c r="I27" s="47">
        <f>SUM(I25:I26)</f>
        <v>6288053837.1499996</v>
      </c>
    </row>
    <row r="28" spans="1:9" ht="15.75" thickTop="1" x14ac:dyDescent="0.25"/>
    <row r="29" spans="1:9" x14ac:dyDescent="0.25">
      <c r="A29" t="s">
        <v>86</v>
      </c>
      <c r="C29" s="6">
        <f>C27+C9</f>
        <v>10920841272.68535</v>
      </c>
      <c r="D29" s="6">
        <f>D27+D9</f>
        <v>-4481002938.3077555</v>
      </c>
      <c r="E29" s="6">
        <f>E27+E9</f>
        <v>6439838334.3775959</v>
      </c>
      <c r="G29" s="6">
        <f>G27+G9</f>
        <v>10884776893.089998</v>
      </c>
      <c r="H29" s="6">
        <f>H27+H9</f>
        <v>-4515606279.579999</v>
      </c>
      <c r="I29" s="6">
        <f>I27+I9</f>
        <v>6369170613.5099993</v>
      </c>
    </row>
    <row r="30" spans="1:9" x14ac:dyDescent="0.25">
      <c r="C30" s="6">
        <f>'[1]PowerPlant Detail'!C35+'Total RB w PCORC Trans'!D6</f>
        <v>10920841272.68535</v>
      </c>
      <c r="D30" s="6">
        <f>'[1]PowerPlant Detail'!D35</f>
        <v>-4481002938.3019228</v>
      </c>
      <c r="E30" s="6">
        <f>'[1]PowerPlant Detail'!E35</f>
        <v>6439973897.0850954</v>
      </c>
      <c r="G30" s="6">
        <f>'[1]PowerPlant Detail'!G35</f>
        <v>10884776893.090004</v>
      </c>
      <c r="H30" s="6">
        <f>'[1]PowerPlant Detail'!H35</f>
        <v>-4515606279.5800009</v>
      </c>
      <c r="I30" s="6">
        <f>'[1]PowerPlant Detail'!I35</f>
        <v>6369170613.5100031</v>
      </c>
    </row>
    <row r="31" spans="1:9" x14ac:dyDescent="0.25">
      <c r="C31" s="41">
        <f>C29-C30</f>
        <v>0</v>
      </c>
      <c r="D31" s="41">
        <f>D29-D30</f>
        <v>-5.832672119140625E-3</v>
      </c>
      <c r="G31" s="41">
        <f>G29-G30</f>
        <v>0</v>
      </c>
      <c r="H31" s="41">
        <f>H29-H30</f>
        <v>0</v>
      </c>
      <c r="I31" s="41">
        <f>I29-I30</f>
        <v>0</v>
      </c>
    </row>
    <row r="33" spans="2:8" x14ac:dyDescent="0.25">
      <c r="B33" s="80" t="s">
        <v>97</v>
      </c>
      <c r="F33" s="80" t="s">
        <v>98</v>
      </c>
    </row>
    <row r="34" spans="2:8" x14ac:dyDescent="0.25">
      <c r="B34">
        <v>10100501</v>
      </c>
      <c r="C34" s="5">
        <v>10039178768.32</v>
      </c>
      <c r="F34">
        <v>10100501</v>
      </c>
      <c r="G34" s="5">
        <v>10015047860.200001</v>
      </c>
      <c r="H34" s="6"/>
    </row>
    <row r="35" spans="2:8" x14ac:dyDescent="0.25">
      <c r="B35">
        <v>10600501</v>
      </c>
      <c r="C35" s="5">
        <v>157291806.56999999</v>
      </c>
      <c r="F35">
        <v>10600501</v>
      </c>
      <c r="G35" s="5">
        <v>130173970.09</v>
      </c>
      <c r="H35" s="6"/>
    </row>
    <row r="36" spans="2:8" x14ac:dyDescent="0.25">
      <c r="B36">
        <v>10500501</v>
      </c>
      <c r="C36" s="5">
        <v>38997664.700000003</v>
      </c>
      <c r="F36">
        <v>10500501</v>
      </c>
      <c r="G36" s="5">
        <v>39015814.25</v>
      </c>
      <c r="H36" s="2"/>
    </row>
    <row r="37" spans="2:8" x14ac:dyDescent="0.25">
      <c r="B37" t="s">
        <v>99</v>
      </c>
      <c r="C37" s="81">
        <f>C26</f>
        <v>685508595.80076611</v>
      </c>
      <c r="F37" t="s">
        <v>99</v>
      </c>
      <c r="G37" s="81">
        <f>G26</f>
        <v>700539248.54999995</v>
      </c>
    </row>
    <row r="38" spans="2:8" x14ac:dyDescent="0.25">
      <c r="B38" t="s">
        <v>100</v>
      </c>
      <c r="C38" s="2">
        <f>SUM(C34:C37)</f>
        <v>10920976835.390766</v>
      </c>
      <c r="F38" t="s">
        <v>100</v>
      </c>
      <c r="G38" s="2">
        <f>SUM(G34:G37)</f>
        <v>10884776893.09</v>
      </c>
    </row>
    <row r="39" spans="2:8" x14ac:dyDescent="0.25">
      <c r="C39" s="2"/>
      <c r="G39" s="2"/>
    </row>
    <row r="41" spans="2:8" x14ac:dyDescent="0.25">
      <c r="B41">
        <v>10800501</v>
      </c>
      <c r="C41" s="5">
        <v>-4082154291.1075001</v>
      </c>
      <c r="F41">
        <v>10800501</v>
      </c>
      <c r="G41" s="5">
        <v>-4090162822.8499999</v>
      </c>
    </row>
    <row r="42" spans="2:8" x14ac:dyDescent="0.25">
      <c r="B42">
        <v>11100501</v>
      </c>
      <c r="C42" s="5">
        <v>-64590624.579999998</v>
      </c>
      <c r="F42">
        <v>11100501</v>
      </c>
      <c r="G42" s="5">
        <v>-64672866.25</v>
      </c>
    </row>
    <row r="43" spans="2:8" x14ac:dyDescent="0.25">
      <c r="B43">
        <v>10800611</v>
      </c>
      <c r="C43" s="5">
        <v>-95934500</v>
      </c>
      <c r="F43">
        <v>10800611</v>
      </c>
      <c r="G43" s="5">
        <v>-95934500</v>
      </c>
      <c r="H43" t="s">
        <v>14</v>
      </c>
    </row>
    <row r="44" spans="2:8" x14ac:dyDescent="0.25">
      <c r="B44">
        <v>10800641</v>
      </c>
      <c r="C44" s="5">
        <v>4669644.8270833334</v>
      </c>
      <c r="F44">
        <v>10800641</v>
      </c>
      <c r="G44" s="5">
        <v>11259325.99</v>
      </c>
      <c r="H44" t="s">
        <v>16</v>
      </c>
    </row>
    <row r="45" spans="2:8" x14ac:dyDescent="0.25">
      <c r="B45" t="s">
        <v>17</v>
      </c>
      <c r="C45" s="5">
        <v>5888081.4349999996</v>
      </c>
      <c r="F45" t="s">
        <v>17</v>
      </c>
      <c r="G45" s="5">
        <v>7115916.5800000001</v>
      </c>
      <c r="H45" t="s">
        <v>67</v>
      </c>
    </row>
    <row r="46" spans="2:8" x14ac:dyDescent="0.25">
      <c r="B46" t="s">
        <v>99</v>
      </c>
      <c r="C46" s="82">
        <f>D26</f>
        <v>-248881248.87733853</v>
      </c>
      <c r="F46" t="s">
        <v>99</v>
      </c>
      <c r="G46" s="82">
        <f>H26</f>
        <v>-283211333.05000001</v>
      </c>
    </row>
    <row r="47" spans="2:8" x14ac:dyDescent="0.25">
      <c r="B47" t="s">
        <v>100</v>
      </c>
      <c r="C47" s="5">
        <f>SUM(C41:C46)</f>
        <v>-4481002938.3027554</v>
      </c>
      <c r="F47" t="s">
        <v>100</v>
      </c>
      <c r="G47" s="5">
        <f>SUM(G41:G46)</f>
        <v>-4515606279.5799999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65" sqref="H65"/>
    </sheetView>
  </sheetViews>
  <sheetFormatPr defaultColWidth="8.7109375" defaultRowHeight="14.25" x14ac:dyDescent="0.2"/>
  <cols>
    <col min="1" max="1" width="11.5703125" style="7" customWidth="1"/>
    <col min="2" max="2" width="48.28515625" style="7" bestFit="1" customWidth="1"/>
    <col min="3" max="3" width="20.42578125" style="7" bestFit="1" customWidth="1"/>
    <col min="4" max="4" width="22.28515625" style="7" bestFit="1" customWidth="1"/>
    <col min="5" max="5" width="20.42578125" style="7" bestFit="1" customWidth="1"/>
    <col min="6" max="6" width="6.85546875" style="7" bestFit="1" customWidth="1"/>
    <col min="7" max="7" width="20.42578125" style="7" bestFit="1" customWidth="1"/>
    <col min="8" max="8" width="22.28515625" style="7" bestFit="1" customWidth="1"/>
    <col min="9" max="9" width="20.42578125" style="7" bestFit="1" customWidth="1"/>
    <col min="10" max="10" width="3" style="7" bestFit="1" customWidth="1"/>
    <col min="11" max="11" width="15.28515625" style="7" bestFit="1" customWidth="1"/>
    <col min="12" max="12" width="45.85546875" style="7" bestFit="1" customWidth="1"/>
    <col min="13" max="13" width="17.28515625" style="7" bestFit="1" customWidth="1"/>
    <col min="14" max="14" width="14.28515625" style="7" bestFit="1" customWidth="1"/>
    <col min="15" max="16384" width="8.7109375" style="7"/>
  </cols>
  <sheetData>
    <row r="1" spans="1:11" x14ac:dyDescent="0.2">
      <c r="A1" s="21" t="s">
        <v>70</v>
      </c>
      <c r="C1" s="10"/>
      <c r="D1" s="40"/>
      <c r="E1" s="15"/>
      <c r="G1" s="15"/>
    </row>
    <row r="2" spans="1:11" x14ac:dyDescent="0.2">
      <c r="C2" s="10"/>
      <c r="D2" s="15"/>
      <c r="E2" s="9"/>
    </row>
    <row r="3" spans="1:11" ht="15" x14ac:dyDescent="0.25">
      <c r="A3" s="11"/>
      <c r="B3" s="11"/>
      <c r="C3" s="35" t="s">
        <v>74</v>
      </c>
      <c r="D3" s="36"/>
      <c r="E3" s="37"/>
      <c r="F3" s="11"/>
      <c r="G3" s="35" t="s">
        <v>77</v>
      </c>
      <c r="H3" s="36"/>
      <c r="I3" s="37"/>
      <c r="J3" s="11"/>
    </row>
    <row r="4" spans="1:11" ht="15" x14ac:dyDescent="0.25">
      <c r="A4" s="12" t="s">
        <v>0</v>
      </c>
      <c r="B4" s="12" t="s">
        <v>63</v>
      </c>
      <c r="C4" s="13" t="s">
        <v>78</v>
      </c>
      <c r="D4" s="13" t="s">
        <v>109</v>
      </c>
      <c r="E4" s="13" t="s">
        <v>110</v>
      </c>
      <c r="F4" s="13"/>
      <c r="G4" s="13" t="s">
        <v>78</v>
      </c>
      <c r="H4" s="13" t="s">
        <v>109</v>
      </c>
      <c r="I4" s="13" t="s">
        <v>110</v>
      </c>
      <c r="J4" s="13"/>
    </row>
    <row r="5" spans="1:11" x14ac:dyDescent="0.2">
      <c r="A5" s="50">
        <v>10100501</v>
      </c>
      <c r="B5" s="22" t="s">
        <v>1</v>
      </c>
      <c r="C5" s="27">
        <v>10039178768.320417</v>
      </c>
      <c r="D5" s="27"/>
      <c r="E5" s="27"/>
      <c r="F5" s="27"/>
      <c r="G5" s="27">
        <v>10015047860.200001</v>
      </c>
      <c r="H5" s="27"/>
      <c r="I5" s="27"/>
      <c r="J5" s="27"/>
    </row>
    <row r="6" spans="1:11" x14ac:dyDescent="0.2">
      <c r="A6" s="51">
        <v>10100601</v>
      </c>
      <c r="B6" s="38" t="s">
        <v>124</v>
      </c>
      <c r="C6" s="39">
        <v>-135562.70166778564</v>
      </c>
      <c r="D6" s="39">
        <f>C6</f>
        <v>-135562.70166778564</v>
      </c>
      <c r="E6" s="94"/>
      <c r="F6" s="94"/>
      <c r="G6" s="94"/>
      <c r="H6" s="94"/>
      <c r="I6" s="94"/>
      <c r="J6" s="27"/>
    </row>
    <row r="7" spans="1:11" x14ac:dyDescent="0.2">
      <c r="A7" s="50">
        <v>10500501</v>
      </c>
      <c r="B7" s="22" t="s">
        <v>6</v>
      </c>
      <c r="C7" s="23">
        <v>38997664.699999996</v>
      </c>
      <c r="D7" s="23"/>
      <c r="E7" s="23"/>
      <c r="F7" s="23"/>
      <c r="G7" s="23">
        <v>39015814.25</v>
      </c>
      <c r="H7" s="23"/>
      <c r="I7" s="23"/>
      <c r="J7" s="23"/>
    </row>
    <row r="8" spans="1:11" x14ac:dyDescent="0.2">
      <c r="A8" s="50">
        <v>10600501</v>
      </c>
      <c r="B8" s="22" t="s">
        <v>7</v>
      </c>
      <c r="C8" s="23">
        <v>157291806.56583336</v>
      </c>
      <c r="D8" s="23"/>
      <c r="E8" s="23"/>
      <c r="F8" s="23"/>
      <c r="G8" s="23">
        <v>130173970.09</v>
      </c>
      <c r="H8" s="23"/>
      <c r="I8" s="23"/>
      <c r="J8" s="23"/>
    </row>
    <row r="9" spans="1:11" x14ac:dyDescent="0.2">
      <c r="A9" s="50"/>
      <c r="B9" s="22" t="s">
        <v>66</v>
      </c>
      <c r="C9" s="23">
        <f>C77</f>
        <v>685508595.80076611</v>
      </c>
      <c r="D9" s="23"/>
      <c r="E9" s="23"/>
      <c r="F9" s="23"/>
      <c r="G9" s="23">
        <f>G77</f>
        <v>700539248.46324503</v>
      </c>
      <c r="H9" s="23"/>
      <c r="I9" s="23"/>
      <c r="J9" s="23"/>
    </row>
    <row r="10" spans="1:11" x14ac:dyDescent="0.2">
      <c r="A10" s="50"/>
      <c r="B10" s="22" t="s">
        <v>75</v>
      </c>
      <c r="C10" s="28">
        <f>SUM(C5:C9)</f>
        <v>10920841272.68535</v>
      </c>
      <c r="D10" s="49">
        <f>'PowerPlant Detail'!C9</f>
        <v>211672477.43541661</v>
      </c>
      <c r="E10" s="27">
        <f>'PowerPlant Detail'!C27</f>
        <v>10709168795.249933</v>
      </c>
      <c r="F10" s="41">
        <f t="shared" ref="F10:F18" si="0">ROUND(SUM(D10:E10)-C10,0)</f>
        <v>0</v>
      </c>
      <c r="G10" s="28">
        <f>SUM(G5:G9)</f>
        <v>10884776893.003246</v>
      </c>
      <c r="H10" s="27">
        <f>'PowerPlant Detail'!G9</f>
        <v>211278652.47999999</v>
      </c>
      <c r="I10" s="27">
        <f>'PowerPlant Detail'!G27</f>
        <v>10673498240.609999</v>
      </c>
      <c r="J10" s="41">
        <f t="shared" ref="J10:J18" si="1">ROUND(SUM(H10:I10)-G10,0)</f>
        <v>0</v>
      </c>
    </row>
    <row r="11" spans="1:11" x14ac:dyDescent="0.2">
      <c r="A11" s="51">
        <v>10100601</v>
      </c>
      <c r="B11" s="38" t="s">
        <v>3</v>
      </c>
      <c r="C11" s="39">
        <f>-4652561.61416667-C6</f>
        <v>-4516998.9124988839</v>
      </c>
      <c r="D11" s="39"/>
      <c r="E11" s="39">
        <f t="shared" ref="E11:E17" si="2">C11</f>
        <v>-4516998.9124988839</v>
      </c>
      <c r="F11" s="61">
        <f t="shared" si="0"/>
        <v>0</v>
      </c>
      <c r="G11" s="39">
        <v>-7248345.8200000003</v>
      </c>
      <c r="H11" s="39"/>
      <c r="I11" s="39">
        <f t="shared" ref="I11:I17" si="3">G11</f>
        <v>-7248345.8200000003</v>
      </c>
      <c r="J11" s="61">
        <f t="shared" si="1"/>
        <v>0</v>
      </c>
      <c r="K11" s="15"/>
    </row>
    <row r="12" spans="1:11" x14ac:dyDescent="0.2">
      <c r="A12" s="52">
        <v>11400001</v>
      </c>
      <c r="B12" s="19" t="s">
        <v>20</v>
      </c>
      <c r="C12" s="26">
        <v>946172.25</v>
      </c>
      <c r="D12" s="48"/>
      <c r="E12" s="26">
        <f t="shared" si="2"/>
        <v>946172.25</v>
      </c>
      <c r="F12" s="41">
        <f t="shared" si="0"/>
        <v>0</v>
      </c>
      <c r="G12" s="26">
        <v>946172.25</v>
      </c>
      <c r="H12" s="26"/>
      <c r="I12" s="26">
        <f t="shared" si="3"/>
        <v>946172.25</v>
      </c>
      <c r="J12" s="41">
        <f t="shared" si="1"/>
        <v>0</v>
      </c>
    </row>
    <row r="13" spans="1:11" x14ac:dyDescent="0.2">
      <c r="A13" s="52">
        <v>11400011</v>
      </c>
      <c r="B13" s="19" t="s">
        <v>21</v>
      </c>
      <c r="C13" s="26">
        <v>302358.00999999995</v>
      </c>
      <c r="D13" s="48"/>
      <c r="E13" s="26">
        <f t="shared" si="2"/>
        <v>302358.00999999995</v>
      </c>
      <c r="F13" s="41">
        <f t="shared" si="0"/>
        <v>0</v>
      </c>
      <c r="G13" s="26">
        <v>302358.01</v>
      </c>
      <c r="H13" s="26"/>
      <c r="I13" s="26">
        <f t="shared" si="3"/>
        <v>302358.01</v>
      </c>
      <c r="J13" s="41">
        <f t="shared" si="1"/>
        <v>0</v>
      </c>
    </row>
    <row r="14" spans="1:11" x14ac:dyDescent="0.2">
      <c r="A14" s="52">
        <v>11400031</v>
      </c>
      <c r="B14" s="19" t="s">
        <v>22</v>
      </c>
      <c r="C14" s="26">
        <v>76622596.840000018</v>
      </c>
      <c r="D14" s="48"/>
      <c r="E14" s="26">
        <f t="shared" si="2"/>
        <v>76622596.840000018</v>
      </c>
      <c r="F14" s="41">
        <f t="shared" si="0"/>
        <v>0</v>
      </c>
      <c r="G14" s="26">
        <v>76622596.840000004</v>
      </c>
      <c r="H14" s="26"/>
      <c r="I14" s="26">
        <f t="shared" si="3"/>
        <v>76622596.840000004</v>
      </c>
      <c r="J14" s="41">
        <f t="shared" si="1"/>
        <v>0</v>
      </c>
    </row>
    <row r="15" spans="1:11" x14ac:dyDescent="0.2">
      <c r="A15" s="52">
        <v>11400061</v>
      </c>
      <c r="B15" s="19" t="s">
        <v>23</v>
      </c>
      <c r="C15" s="26">
        <v>156960790.83999997</v>
      </c>
      <c r="D15" s="48"/>
      <c r="E15" s="26">
        <f t="shared" si="2"/>
        <v>156960790.83999997</v>
      </c>
      <c r="F15" s="41">
        <f t="shared" si="0"/>
        <v>0</v>
      </c>
      <c r="G15" s="26">
        <v>156960790.84</v>
      </c>
      <c r="H15" s="26"/>
      <c r="I15" s="26">
        <f t="shared" si="3"/>
        <v>156960790.84</v>
      </c>
      <c r="J15" s="41">
        <f t="shared" si="1"/>
        <v>0</v>
      </c>
    </row>
    <row r="16" spans="1:11" x14ac:dyDescent="0.2">
      <c r="A16" s="52">
        <v>11400071</v>
      </c>
      <c r="B16" s="19" t="s">
        <v>24</v>
      </c>
      <c r="C16" s="26">
        <v>16950332.900000002</v>
      </c>
      <c r="D16" s="48"/>
      <c r="E16" s="26">
        <f t="shared" si="2"/>
        <v>16950332.900000002</v>
      </c>
      <c r="F16" s="41">
        <f t="shared" si="0"/>
        <v>0</v>
      </c>
      <c r="G16" s="26">
        <v>16950332.899999999</v>
      </c>
      <c r="H16" s="26"/>
      <c r="I16" s="26">
        <f t="shared" si="3"/>
        <v>16950332.899999999</v>
      </c>
      <c r="J16" s="41">
        <f t="shared" si="1"/>
        <v>0</v>
      </c>
    </row>
    <row r="17" spans="1:11" x14ac:dyDescent="0.2">
      <c r="A17" s="52">
        <v>11400091</v>
      </c>
      <c r="B17" s="19" t="s">
        <v>25</v>
      </c>
      <c r="C17" s="26">
        <v>31009424.02999999</v>
      </c>
      <c r="D17" s="48"/>
      <c r="E17" s="26">
        <f t="shared" si="2"/>
        <v>31009424.02999999</v>
      </c>
      <c r="F17" s="41">
        <f t="shared" si="0"/>
        <v>0</v>
      </c>
      <c r="G17" s="26">
        <v>31009424.030000001</v>
      </c>
      <c r="H17" s="26"/>
      <c r="I17" s="26">
        <f t="shared" si="3"/>
        <v>31009424.030000001</v>
      </c>
      <c r="J17" s="41">
        <f t="shared" si="1"/>
        <v>0</v>
      </c>
    </row>
    <row r="18" spans="1:11" x14ac:dyDescent="0.2">
      <c r="A18" s="53" t="s">
        <v>61</v>
      </c>
      <c r="C18" s="14">
        <f>SUM(C10:C17)</f>
        <v>11199115948.642853</v>
      </c>
      <c r="D18" s="62">
        <f>SUM(D10:D17)</f>
        <v>211672477.43541661</v>
      </c>
      <c r="E18" s="14">
        <f>SUM(E10:E17)</f>
        <v>10987443471.207436</v>
      </c>
      <c r="F18" s="41">
        <f t="shared" si="0"/>
        <v>0</v>
      </c>
      <c r="G18" s="14">
        <f>SUM(G10:G17)</f>
        <v>11160320222.053247</v>
      </c>
      <c r="H18" s="14">
        <f>SUM(H10:H17)</f>
        <v>211278652.47999999</v>
      </c>
      <c r="I18" s="14">
        <f>SUM(I10:I17)</f>
        <v>10949041569.66</v>
      </c>
      <c r="J18" s="41">
        <f t="shared" si="1"/>
        <v>0</v>
      </c>
    </row>
    <row r="19" spans="1:11" x14ac:dyDescent="0.2">
      <c r="A19" s="53"/>
      <c r="D19" s="63"/>
    </row>
    <row r="20" spans="1:11" x14ac:dyDescent="0.2">
      <c r="A20" s="50">
        <v>10800501</v>
      </c>
      <c r="B20" s="22" t="s">
        <v>9</v>
      </c>
      <c r="C20" s="27">
        <v>-4082154291.1075001</v>
      </c>
      <c r="D20" s="49"/>
      <c r="E20" s="27"/>
      <c r="F20" s="27"/>
      <c r="G20" s="27">
        <v>-4090162822.8499999</v>
      </c>
      <c r="H20" s="27"/>
      <c r="I20" s="27"/>
      <c r="J20" s="27"/>
    </row>
    <row r="21" spans="1:11" x14ac:dyDescent="0.2">
      <c r="A21" s="50">
        <v>11100501</v>
      </c>
      <c r="B21" s="22" t="s">
        <v>18</v>
      </c>
      <c r="C21" s="23">
        <v>-64590624.579166681</v>
      </c>
      <c r="D21" s="64"/>
      <c r="E21" s="23"/>
      <c r="F21" s="23"/>
      <c r="G21" s="23">
        <v>-64672866.25</v>
      </c>
      <c r="H21" s="23"/>
      <c r="I21" s="23"/>
      <c r="J21" s="23"/>
    </row>
    <row r="22" spans="1:11" x14ac:dyDescent="0.2">
      <c r="A22" s="54">
        <v>10800611</v>
      </c>
      <c r="B22" s="17" t="s">
        <v>14</v>
      </c>
      <c r="C22" s="48">
        <v>-95934500</v>
      </c>
      <c r="D22" s="48"/>
      <c r="E22" s="48"/>
      <c r="F22" s="48"/>
      <c r="G22" s="48">
        <v>-95934500</v>
      </c>
      <c r="H22" s="48"/>
      <c r="I22" s="48"/>
      <c r="J22" s="48"/>
    </row>
    <row r="23" spans="1:11" x14ac:dyDescent="0.2">
      <c r="A23" s="54" t="s">
        <v>15</v>
      </c>
      <c r="B23" s="17" t="s">
        <v>16</v>
      </c>
      <c r="C23" s="48">
        <v>4669644.8270833334</v>
      </c>
      <c r="D23" s="48"/>
      <c r="E23" s="48"/>
      <c r="F23" s="48"/>
      <c r="G23" s="48">
        <v>11259325.99</v>
      </c>
      <c r="H23" s="48"/>
      <c r="I23" s="48"/>
      <c r="J23" s="48"/>
    </row>
    <row r="24" spans="1:11" x14ac:dyDescent="0.2">
      <c r="A24" s="52" t="s">
        <v>17</v>
      </c>
      <c r="B24" s="17" t="s">
        <v>67</v>
      </c>
      <c r="C24" s="26">
        <v>5888081.4349999996</v>
      </c>
      <c r="D24" s="48"/>
      <c r="E24" s="48"/>
      <c r="F24" s="48"/>
      <c r="G24" s="26">
        <v>7115916.580000001</v>
      </c>
      <c r="H24" s="26"/>
      <c r="I24" s="48"/>
      <c r="J24" s="48"/>
    </row>
    <row r="25" spans="1:11" x14ac:dyDescent="0.2">
      <c r="A25" s="50"/>
      <c r="B25" s="22" t="s">
        <v>66</v>
      </c>
      <c r="C25" s="23">
        <f>C85</f>
        <v>-248881248.87733853</v>
      </c>
      <c r="D25" s="64"/>
      <c r="E25" s="23"/>
      <c r="F25" s="23"/>
      <c r="G25" s="23">
        <f>G85</f>
        <v>-283211332.74328995</v>
      </c>
      <c r="H25" s="23"/>
      <c r="I25" s="23"/>
      <c r="J25" s="23"/>
    </row>
    <row r="26" spans="1:11" x14ac:dyDescent="0.2">
      <c r="A26" s="50"/>
      <c r="B26" s="22" t="s">
        <v>75</v>
      </c>
      <c r="C26" s="28">
        <f>SUM(C20:C25)</f>
        <v>-4481002938.3019228</v>
      </c>
      <c r="D26" s="49">
        <f>'PowerPlant Detail'!D9</f>
        <v>-129155261.78500001</v>
      </c>
      <c r="E26" s="27">
        <f>'PowerPlant Detail'!D27</f>
        <v>-4351847676.5227556</v>
      </c>
      <c r="F26" s="41">
        <f t="shared" ref="F26:F36" si="4">ROUND(SUM(D26:E26)-C26,0)</f>
        <v>0</v>
      </c>
      <c r="G26" s="28">
        <f>SUM(G20:G25)</f>
        <v>-4515606279.2732906</v>
      </c>
      <c r="H26" s="27">
        <f>'PowerPlant Detail'!H9</f>
        <v>-130161876.12</v>
      </c>
      <c r="I26" s="27">
        <f>'PowerPlant Detail'!H27</f>
        <v>-4385444403.4599991</v>
      </c>
      <c r="J26" s="41">
        <f t="shared" ref="J26:J36" si="5">ROUND(SUM(H26:I26)-G26,0)</f>
        <v>0</v>
      </c>
    </row>
    <row r="27" spans="1:11" x14ac:dyDescent="0.2">
      <c r="A27" s="51">
        <v>10800601</v>
      </c>
      <c r="B27" s="38" t="s">
        <v>13</v>
      </c>
      <c r="C27" s="39">
        <v>4211502.4116666671</v>
      </c>
      <c r="D27" s="39"/>
      <c r="E27" s="39">
        <f t="shared" ref="E27:E35" si="6">C27</f>
        <v>4211502.4116666671</v>
      </c>
      <c r="F27" s="61">
        <f t="shared" si="4"/>
        <v>0</v>
      </c>
      <c r="G27" s="39">
        <v>649530.28</v>
      </c>
      <c r="H27" s="39"/>
      <c r="I27" s="39">
        <f t="shared" ref="I27:I35" si="7">G27</f>
        <v>649530.28</v>
      </c>
      <c r="J27" s="61">
        <f t="shared" si="5"/>
        <v>0</v>
      </c>
      <c r="K27" s="15"/>
    </row>
    <row r="28" spans="1:11" x14ac:dyDescent="0.2">
      <c r="A28" s="50">
        <v>10800541</v>
      </c>
      <c r="B28" s="22" t="s">
        <v>11</v>
      </c>
      <c r="C28" s="23">
        <v>20288933.4175</v>
      </c>
      <c r="D28" s="64"/>
      <c r="E28" s="23">
        <f t="shared" si="6"/>
        <v>20288933.4175</v>
      </c>
      <c r="F28" s="41">
        <f t="shared" si="4"/>
        <v>0</v>
      </c>
      <c r="G28" s="23">
        <v>18392250.59</v>
      </c>
      <c r="H28" s="23"/>
      <c r="I28" s="23">
        <f t="shared" si="7"/>
        <v>18392250.59</v>
      </c>
      <c r="J28" s="41">
        <f t="shared" si="5"/>
        <v>0</v>
      </c>
    </row>
    <row r="29" spans="1:11" x14ac:dyDescent="0.2">
      <c r="A29" s="50">
        <v>10800543</v>
      </c>
      <c r="B29" s="22" t="s">
        <v>12</v>
      </c>
      <c r="C29" s="23">
        <f>C91</f>
        <v>1394278.3996104167</v>
      </c>
      <c r="D29" s="64"/>
      <c r="E29" s="23">
        <f t="shared" si="6"/>
        <v>1394278.3996104167</v>
      </c>
      <c r="F29" s="41">
        <f t="shared" si="4"/>
        <v>0</v>
      </c>
      <c r="G29" s="23">
        <f>G91</f>
        <v>1543457.0618349998</v>
      </c>
      <c r="H29" s="23"/>
      <c r="I29" s="23">
        <f t="shared" si="7"/>
        <v>1543457.0618349998</v>
      </c>
      <c r="J29" s="41">
        <f t="shared" si="5"/>
        <v>0</v>
      </c>
    </row>
    <row r="30" spans="1:11" x14ac:dyDescent="0.2">
      <c r="A30" s="52">
        <v>11500001</v>
      </c>
      <c r="B30" s="17" t="s">
        <v>26</v>
      </c>
      <c r="C30" s="26">
        <v>-946172.25</v>
      </c>
      <c r="D30" s="48"/>
      <c r="E30" s="26">
        <f t="shared" si="6"/>
        <v>-946172.25</v>
      </c>
      <c r="F30" s="41">
        <f t="shared" si="4"/>
        <v>0</v>
      </c>
      <c r="G30" s="26">
        <v>-946172.25</v>
      </c>
      <c r="H30" s="26"/>
      <c r="I30" s="26">
        <f t="shared" si="7"/>
        <v>-946172.25</v>
      </c>
      <c r="J30" s="41">
        <f t="shared" si="5"/>
        <v>0</v>
      </c>
    </row>
    <row r="31" spans="1:11" x14ac:dyDescent="0.2">
      <c r="A31" s="52">
        <v>11500011</v>
      </c>
      <c r="B31" s="17" t="s">
        <v>27</v>
      </c>
      <c r="C31" s="26">
        <v>-302358.00999999995</v>
      </c>
      <c r="D31" s="48"/>
      <c r="E31" s="26">
        <f t="shared" si="6"/>
        <v>-302358.00999999995</v>
      </c>
      <c r="F31" s="41">
        <f t="shared" si="4"/>
        <v>0</v>
      </c>
      <c r="G31" s="26">
        <v>-302358.01</v>
      </c>
      <c r="H31" s="26"/>
      <c r="I31" s="26">
        <f t="shared" si="7"/>
        <v>-302358.01</v>
      </c>
      <c r="J31" s="41">
        <f t="shared" si="5"/>
        <v>0</v>
      </c>
    </row>
    <row r="32" spans="1:11" x14ac:dyDescent="0.2">
      <c r="A32" s="52">
        <v>11500031</v>
      </c>
      <c r="B32" s="17" t="s">
        <v>28</v>
      </c>
      <c r="C32" s="26">
        <v>-69106038.659999982</v>
      </c>
      <c r="D32" s="48"/>
      <c r="E32" s="26">
        <f t="shared" si="6"/>
        <v>-69106038.659999982</v>
      </c>
      <c r="F32" s="41">
        <f t="shared" si="4"/>
        <v>0</v>
      </c>
      <c r="G32" s="26">
        <v>-70432488.659999996</v>
      </c>
      <c r="H32" s="26"/>
      <c r="I32" s="26">
        <f t="shared" si="7"/>
        <v>-70432488.659999996</v>
      </c>
      <c r="J32" s="41">
        <f t="shared" si="5"/>
        <v>0</v>
      </c>
    </row>
    <row r="33" spans="1:14" x14ac:dyDescent="0.2">
      <c r="A33" s="55">
        <v>11500041</v>
      </c>
      <c r="B33" s="17" t="s">
        <v>29</v>
      </c>
      <c r="C33" s="26">
        <v>-51033137.240000002</v>
      </c>
      <c r="D33" s="48"/>
      <c r="E33" s="26">
        <f t="shared" si="6"/>
        <v>-51033137.240000002</v>
      </c>
      <c r="F33" s="41">
        <f t="shared" si="4"/>
        <v>0</v>
      </c>
      <c r="G33" s="26">
        <v>-53341386.920000002</v>
      </c>
      <c r="H33" s="26"/>
      <c r="I33" s="26">
        <f t="shared" si="7"/>
        <v>-53341386.920000002</v>
      </c>
      <c r="J33" s="41">
        <f t="shared" si="5"/>
        <v>0</v>
      </c>
    </row>
    <row r="34" spans="1:14" x14ac:dyDescent="0.2">
      <c r="A34" s="52">
        <v>11500051</v>
      </c>
      <c r="B34" s="17" t="s">
        <v>30</v>
      </c>
      <c r="C34" s="26">
        <v>-16950332.900000002</v>
      </c>
      <c r="D34" s="48"/>
      <c r="E34" s="26">
        <f t="shared" si="6"/>
        <v>-16950332.900000002</v>
      </c>
      <c r="F34" s="41">
        <f t="shared" si="4"/>
        <v>0</v>
      </c>
      <c r="G34" s="26">
        <v>-16950332.899999999</v>
      </c>
      <c r="H34" s="26"/>
      <c r="I34" s="26">
        <f t="shared" si="7"/>
        <v>-16950332.899999999</v>
      </c>
      <c r="J34" s="41">
        <f t="shared" si="5"/>
        <v>0</v>
      </c>
    </row>
    <row r="35" spans="1:14" x14ac:dyDescent="0.2">
      <c r="A35" s="52">
        <v>11500061</v>
      </c>
      <c r="B35" s="17" t="s">
        <v>31</v>
      </c>
      <c r="C35" s="26">
        <v>-8157255.7699999996</v>
      </c>
      <c r="D35" s="48"/>
      <c r="E35" s="26">
        <f t="shared" si="6"/>
        <v>-8157255.7699999996</v>
      </c>
      <c r="F35" s="41">
        <f t="shared" si="4"/>
        <v>0</v>
      </c>
      <c r="G35" s="26">
        <v>-8729752.6699999999</v>
      </c>
      <c r="H35" s="26"/>
      <c r="I35" s="26">
        <f t="shared" si="7"/>
        <v>-8729752.6699999999</v>
      </c>
      <c r="J35" s="41">
        <f t="shared" si="5"/>
        <v>0</v>
      </c>
    </row>
    <row r="36" spans="1:14" x14ac:dyDescent="0.2">
      <c r="A36" s="52" t="s">
        <v>69</v>
      </c>
      <c r="B36" s="22"/>
      <c r="C36" s="29">
        <f>SUM(C26:C35)</f>
        <v>-4601603518.9031458</v>
      </c>
      <c r="D36" s="65">
        <f>SUM(D26:D35)</f>
        <v>-129155261.78500001</v>
      </c>
      <c r="E36" s="29">
        <f>SUM(E26:E35)</f>
        <v>-4472448257.1239786</v>
      </c>
      <c r="F36" s="41">
        <f t="shared" si="4"/>
        <v>0</v>
      </c>
      <c r="G36" s="29">
        <f>SUM(G26:G35)</f>
        <v>-4645723532.7514553</v>
      </c>
      <c r="H36" s="29">
        <f>SUM(H26:H35)</f>
        <v>-130161876.12</v>
      </c>
      <c r="I36" s="29">
        <f>SUM(I26:I35)</f>
        <v>-4515561656.9381638</v>
      </c>
      <c r="J36" s="41">
        <f t="shared" si="5"/>
        <v>0</v>
      </c>
    </row>
    <row r="37" spans="1:14" x14ac:dyDescent="0.2">
      <c r="A37" s="50"/>
      <c r="B37" s="22"/>
      <c r="C37" s="28"/>
      <c r="D37" s="66"/>
      <c r="E37" s="28"/>
      <c r="F37" s="41"/>
      <c r="G37" s="28"/>
      <c r="H37" s="28"/>
      <c r="I37" s="28"/>
      <c r="J37" s="41"/>
    </row>
    <row r="38" spans="1:14" x14ac:dyDescent="0.2">
      <c r="A38" s="52" t="s">
        <v>71</v>
      </c>
      <c r="B38" s="17"/>
      <c r="C38" s="20">
        <f>C18+C36</f>
        <v>6597512429.739707</v>
      </c>
      <c r="D38" s="67">
        <f>D18+D36</f>
        <v>82517215.650416598</v>
      </c>
      <c r="E38" s="20">
        <f>E18+E36</f>
        <v>6514995214.083457</v>
      </c>
      <c r="F38" s="41">
        <f>ROUND(SUM(D38:E38)-C38,0)</f>
        <v>0</v>
      </c>
      <c r="G38" s="20">
        <f>G18+G36</f>
        <v>6514596689.3017921</v>
      </c>
      <c r="H38" s="20">
        <f>H18+H36</f>
        <v>81116776.359999985</v>
      </c>
      <c r="I38" s="20">
        <f>I18+I36</f>
        <v>6433479912.7218361</v>
      </c>
      <c r="J38" s="41">
        <f>ROUNDDOWN(SUM(H38:I38)-G38,0)</f>
        <v>0</v>
      </c>
    </row>
    <row r="39" spans="1:14" x14ac:dyDescent="0.2">
      <c r="A39" s="50"/>
      <c r="B39" s="22"/>
      <c r="C39" s="23"/>
      <c r="D39" s="64"/>
      <c r="E39" s="23"/>
      <c r="F39" s="23"/>
      <c r="G39" s="23"/>
      <c r="H39" s="23"/>
      <c r="I39" s="23"/>
      <c r="J39" s="23"/>
    </row>
    <row r="40" spans="1:14" x14ac:dyDescent="0.2">
      <c r="A40" s="52">
        <v>23001021</v>
      </c>
      <c r="B40" s="17" t="s">
        <v>32</v>
      </c>
      <c r="C40" s="26">
        <v>-54298632.982083321</v>
      </c>
      <c r="D40" s="48"/>
      <c r="E40" s="26">
        <f t="shared" ref="E40:E56" si="8">C40</f>
        <v>-54298632.982083321</v>
      </c>
      <c r="F40" s="41">
        <f t="shared" ref="F40:F57" si="9">ROUND(SUM(D40:E40)-C40,0)</f>
        <v>0</v>
      </c>
      <c r="G40" s="26">
        <v>-54653789.909999996</v>
      </c>
      <c r="H40" s="26"/>
      <c r="I40" s="26">
        <f>G40</f>
        <v>-54653789.909999996</v>
      </c>
      <c r="J40" s="41">
        <f t="shared" ref="J40:J57" si="10">ROUND(SUM(H40:I40)-G40,0)</f>
        <v>0</v>
      </c>
      <c r="M40" s="9"/>
      <c r="N40" s="15"/>
    </row>
    <row r="41" spans="1:14" x14ac:dyDescent="0.2">
      <c r="A41" s="52">
        <v>23001031</v>
      </c>
      <c r="B41" s="17" t="s">
        <v>33</v>
      </c>
      <c r="C41" s="26">
        <v>-38515734.202499993</v>
      </c>
      <c r="D41" s="48"/>
      <c r="E41" s="26">
        <f t="shared" si="8"/>
        <v>-38515734.202499993</v>
      </c>
      <c r="F41" s="41">
        <f t="shared" si="9"/>
        <v>0</v>
      </c>
      <c r="G41" s="26">
        <v>-38447213.789999999</v>
      </c>
      <c r="H41" s="26"/>
      <c r="I41" s="26">
        <f t="shared" ref="I41:I56" si="11">G41</f>
        <v>-38447213.789999999</v>
      </c>
      <c r="J41" s="41">
        <f t="shared" si="10"/>
        <v>0</v>
      </c>
      <c r="M41" s="9"/>
      <c r="N41" s="15"/>
    </row>
    <row r="42" spans="1:14" x14ac:dyDescent="0.2">
      <c r="A42" s="52">
        <v>23001041</v>
      </c>
      <c r="B42" s="17" t="s">
        <v>34</v>
      </c>
      <c r="C42" s="26">
        <v>-14904084.730416669</v>
      </c>
      <c r="D42" s="48"/>
      <c r="E42" s="26">
        <f t="shared" si="8"/>
        <v>-14904084.730416669</v>
      </c>
      <c r="F42" s="41">
        <f t="shared" si="9"/>
        <v>0</v>
      </c>
      <c r="G42" s="26">
        <v>-15156263.23</v>
      </c>
      <c r="H42" s="26"/>
      <c r="I42" s="26">
        <f t="shared" si="11"/>
        <v>-15156263.23</v>
      </c>
      <c r="J42" s="41">
        <f t="shared" si="10"/>
        <v>0</v>
      </c>
      <c r="M42" s="9"/>
      <c r="N42" s="15"/>
    </row>
    <row r="43" spans="1:14" x14ac:dyDescent="0.2">
      <c r="A43" s="52">
        <v>23001061</v>
      </c>
      <c r="B43" s="17" t="s">
        <v>35</v>
      </c>
      <c r="C43" s="26">
        <v>-3423784.7254166664</v>
      </c>
      <c r="D43" s="48"/>
      <c r="E43" s="26">
        <f t="shared" si="8"/>
        <v>-3423784.7254166664</v>
      </c>
      <c r="F43" s="41">
        <f t="shared" si="9"/>
        <v>0</v>
      </c>
      <c r="G43" s="26">
        <v>-2476842.4</v>
      </c>
      <c r="H43" s="26"/>
      <c r="I43" s="26">
        <f t="shared" si="11"/>
        <v>-2476842.4</v>
      </c>
      <c r="J43" s="41">
        <f t="shared" si="10"/>
        <v>0</v>
      </c>
    </row>
    <row r="44" spans="1:14" x14ac:dyDescent="0.2">
      <c r="A44" s="52">
        <v>23001071</v>
      </c>
      <c r="B44" s="17" t="s">
        <v>36</v>
      </c>
      <c r="C44" s="26">
        <v>-9375492.2562499996</v>
      </c>
      <c r="D44" s="48"/>
      <c r="E44" s="26">
        <f t="shared" si="8"/>
        <v>-9375492.2562499996</v>
      </c>
      <c r="F44" s="41">
        <f t="shared" si="9"/>
        <v>0</v>
      </c>
      <c r="G44" s="26">
        <v>-9810394.9399999995</v>
      </c>
      <c r="H44" s="26"/>
      <c r="I44" s="26">
        <f t="shared" si="11"/>
        <v>-9810394.9399999995</v>
      </c>
      <c r="J44" s="41">
        <f t="shared" si="10"/>
        <v>0</v>
      </c>
    </row>
    <row r="45" spans="1:14" x14ac:dyDescent="0.2">
      <c r="A45" s="52">
        <v>23001131</v>
      </c>
      <c r="B45" s="17" t="s">
        <v>37</v>
      </c>
      <c r="C45" s="26">
        <v>-20926557.073333334</v>
      </c>
      <c r="D45" s="48"/>
      <c r="E45" s="26">
        <f t="shared" si="8"/>
        <v>-20926557.073333334</v>
      </c>
      <c r="F45" s="41">
        <f t="shared" si="9"/>
        <v>0</v>
      </c>
      <c r="G45" s="26">
        <v>-21336588.289999999</v>
      </c>
      <c r="H45" s="26"/>
      <c r="I45" s="26">
        <f t="shared" si="11"/>
        <v>-21336588.289999999</v>
      </c>
      <c r="J45" s="41">
        <f t="shared" si="10"/>
        <v>0</v>
      </c>
      <c r="M45" s="9"/>
      <c r="N45" s="15"/>
    </row>
    <row r="46" spans="1:14" x14ac:dyDescent="0.2">
      <c r="A46" s="52">
        <v>23001151</v>
      </c>
      <c r="B46" s="17" t="s">
        <v>39</v>
      </c>
      <c r="C46" s="26">
        <v>-126515.81583333331</v>
      </c>
      <c r="D46" s="48"/>
      <c r="E46" s="26">
        <f t="shared" si="8"/>
        <v>-126515.81583333331</v>
      </c>
      <c r="F46" s="41">
        <f t="shared" si="9"/>
        <v>0</v>
      </c>
      <c r="G46" s="26">
        <v>-127731.35</v>
      </c>
      <c r="H46" s="26"/>
      <c r="I46" s="26">
        <f t="shared" si="11"/>
        <v>-127731.35</v>
      </c>
      <c r="J46" s="41">
        <f t="shared" si="10"/>
        <v>0</v>
      </c>
      <c r="N46" s="15"/>
    </row>
    <row r="47" spans="1:14" x14ac:dyDescent="0.2">
      <c r="A47" s="52">
        <v>23002011</v>
      </c>
      <c r="B47" s="17" t="s">
        <v>41</v>
      </c>
      <c r="C47" s="26">
        <v>-1142291.79125</v>
      </c>
      <c r="D47" s="48"/>
      <c r="E47" s="26">
        <f t="shared" si="8"/>
        <v>-1142291.79125</v>
      </c>
      <c r="F47" s="41">
        <f t="shared" si="9"/>
        <v>0</v>
      </c>
      <c r="G47" s="26">
        <v>-1177375.58</v>
      </c>
      <c r="H47" s="26"/>
      <c r="I47" s="26">
        <f t="shared" si="11"/>
        <v>-1177375.58</v>
      </c>
      <c r="J47" s="41">
        <f t="shared" si="10"/>
        <v>0</v>
      </c>
      <c r="M47" s="9"/>
      <c r="N47" s="15"/>
    </row>
    <row r="48" spans="1:14" x14ac:dyDescent="0.2">
      <c r="A48" s="52">
        <v>23002041</v>
      </c>
      <c r="B48" s="17" t="s">
        <v>42</v>
      </c>
      <c r="C48" s="26">
        <v>-25404398.260833334</v>
      </c>
      <c r="D48" s="48"/>
      <c r="E48" s="26">
        <f t="shared" si="8"/>
        <v>-25404398.260833334</v>
      </c>
      <c r="F48" s="41">
        <f t="shared" si="9"/>
        <v>0</v>
      </c>
      <c r="G48" s="26">
        <v>-25837842.18</v>
      </c>
      <c r="H48" s="26"/>
      <c r="I48" s="26">
        <f t="shared" si="11"/>
        <v>-25837842.18</v>
      </c>
      <c r="J48" s="41">
        <f t="shared" si="10"/>
        <v>0</v>
      </c>
      <c r="M48" s="9"/>
      <c r="N48" s="15"/>
    </row>
    <row r="49" spans="1:13" x14ac:dyDescent="0.2">
      <c r="A49" s="52">
        <v>23002061</v>
      </c>
      <c r="B49" s="17" t="s">
        <v>43</v>
      </c>
      <c r="C49" s="26">
        <v>53378.462500000001</v>
      </c>
      <c r="D49" s="48"/>
      <c r="E49" s="26">
        <f t="shared" si="8"/>
        <v>53378.462500000001</v>
      </c>
      <c r="F49" s="41">
        <f t="shared" si="9"/>
        <v>0</v>
      </c>
      <c r="G49" s="26">
        <v>51575.26</v>
      </c>
      <c r="H49" s="26"/>
      <c r="I49" s="26">
        <f t="shared" si="11"/>
        <v>51575.26</v>
      </c>
      <c r="J49" s="41">
        <f t="shared" si="10"/>
        <v>0</v>
      </c>
      <c r="M49" s="9"/>
    </row>
    <row r="50" spans="1:13" x14ac:dyDescent="0.2">
      <c r="A50" s="52">
        <v>23002071</v>
      </c>
      <c r="B50" s="17" t="s">
        <v>44</v>
      </c>
      <c r="C50" s="26">
        <v>220301.17208333328</v>
      </c>
      <c r="D50" s="48"/>
      <c r="E50" s="26">
        <f t="shared" si="8"/>
        <v>220301.17208333328</v>
      </c>
      <c r="F50" s="41">
        <f t="shared" si="9"/>
        <v>0</v>
      </c>
      <c r="G50" s="26">
        <v>242484.51</v>
      </c>
      <c r="H50" s="26"/>
      <c r="I50" s="26">
        <f t="shared" si="11"/>
        <v>242484.51</v>
      </c>
      <c r="J50" s="41">
        <f t="shared" si="10"/>
        <v>0</v>
      </c>
    </row>
    <row r="51" spans="1:13" x14ac:dyDescent="0.2">
      <c r="A51" s="52">
        <v>23002091</v>
      </c>
      <c r="B51" s="17" t="s">
        <v>45</v>
      </c>
      <c r="C51" s="26">
        <v>-6884792.0512499986</v>
      </c>
      <c r="D51" s="48"/>
      <c r="E51" s="26">
        <f t="shared" si="8"/>
        <v>-6884792.0512499986</v>
      </c>
      <c r="F51" s="41">
        <f t="shared" si="9"/>
        <v>0</v>
      </c>
      <c r="G51" s="26">
        <v>-8145349.7699999996</v>
      </c>
      <c r="H51" s="26"/>
      <c r="I51" s="26">
        <f t="shared" si="11"/>
        <v>-8145349.7699999996</v>
      </c>
      <c r="J51" s="41">
        <f t="shared" si="10"/>
        <v>0</v>
      </c>
    </row>
    <row r="52" spans="1:13" x14ac:dyDescent="0.2">
      <c r="A52" s="52" t="s">
        <v>46</v>
      </c>
      <c r="B52" s="17" t="s">
        <v>47</v>
      </c>
      <c r="C52" s="26">
        <f>C97</f>
        <v>-354672.74396999995</v>
      </c>
      <c r="D52" s="48"/>
      <c r="E52" s="26">
        <f t="shared" si="8"/>
        <v>-354672.74396999995</v>
      </c>
      <c r="F52" s="41">
        <f t="shared" si="9"/>
        <v>0</v>
      </c>
      <c r="G52" s="26">
        <f>G97</f>
        <v>-369002.86436499999</v>
      </c>
      <c r="H52" s="26"/>
      <c r="I52" s="26">
        <f t="shared" si="11"/>
        <v>-369002.86436499999</v>
      </c>
      <c r="J52" s="41">
        <f t="shared" si="10"/>
        <v>0</v>
      </c>
    </row>
    <row r="53" spans="1:13" x14ac:dyDescent="0.2">
      <c r="A53" s="52">
        <v>23003021</v>
      </c>
      <c r="B53" s="17" t="s">
        <v>48</v>
      </c>
      <c r="C53" s="26">
        <v>4259499.375</v>
      </c>
      <c r="D53" s="48"/>
      <c r="E53" s="26">
        <f t="shared" si="8"/>
        <v>4259499.375</v>
      </c>
      <c r="F53" s="41">
        <f t="shared" si="9"/>
        <v>0</v>
      </c>
      <c r="G53" s="26">
        <v>5745730</v>
      </c>
      <c r="H53" s="26"/>
      <c r="I53" s="26">
        <f t="shared" si="11"/>
        <v>5745730</v>
      </c>
      <c r="J53" s="41">
        <f t="shared" si="10"/>
        <v>0</v>
      </c>
    </row>
    <row r="54" spans="1:13" x14ac:dyDescent="0.2">
      <c r="A54" s="52">
        <v>23003031</v>
      </c>
      <c r="B54" s="17" t="s">
        <v>49</v>
      </c>
      <c r="C54" s="26">
        <v>2351613.0416666665</v>
      </c>
      <c r="D54" s="48"/>
      <c r="E54" s="26">
        <f t="shared" si="8"/>
        <v>2351613.0416666665</v>
      </c>
      <c r="F54" s="41">
        <f t="shared" si="9"/>
        <v>0</v>
      </c>
      <c r="G54" s="26">
        <v>2105560</v>
      </c>
      <c r="H54" s="26"/>
      <c r="I54" s="26">
        <f t="shared" si="11"/>
        <v>2105560</v>
      </c>
      <c r="J54" s="41">
        <f t="shared" si="10"/>
        <v>0</v>
      </c>
    </row>
    <row r="55" spans="1:13" x14ac:dyDescent="0.2">
      <c r="A55" s="55">
        <v>23001141</v>
      </c>
      <c r="B55" s="17" t="s">
        <v>38</v>
      </c>
      <c r="C55" s="26">
        <v>-600615.29708333337</v>
      </c>
      <c r="D55" s="48"/>
      <c r="E55" s="26">
        <f t="shared" si="8"/>
        <v>-600615.29708333337</v>
      </c>
      <c r="F55" s="41">
        <f t="shared" si="9"/>
        <v>0</v>
      </c>
      <c r="G55" s="26">
        <v>-606542.75</v>
      </c>
      <c r="H55" s="26"/>
      <c r="I55" s="26">
        <f t="shared" si="11"/>
        <v>-606542.75</v>
      </c>
      <c r="J55" s="41">
        <f t="shared" si="10"/>
        <v>0</v>
      </c>
    </row>
    <row r="56" spans="1:13" x14ac:dyDescent="0.2">
      <c r="A56" s="55">
        <v>23001231</v>
      </c>
      <c r="B56" s="17" t="s">
        <v>40</v>
      </c>
      <c r="C56" s="26">
        <v>-1347164.5162500001</v>
      </c>
      <c r="D56" s="48"/>
      <c r="E56" s="26">
        <f t="shared" si="8"/>
        <v>-1347164.5162500001</v>
      </c>
      <c r="F56" s="41">
        <f t="shared" si="9"/>
        <v>0</v>
      </c>
      <c r="G56" s="26">
        <v>-1373152.61</v>
      </c>
      <c r="H56" s="26"/>
      <c r="I56" s="26">
        <f t="shared" si="11"/>
        <v>-1373152.61</v>
      </c>
      <c r="J56" s="41">
        <f t="shared" si="10"/>
        <v>0</v>
      </c>
    </row>
    <row r="57" spans="1:13" x14ac:dyDescent="0.2">
      <c r="A57" s="55"/>
      <c r="B57" s="17" t="s">
        <v>72</v>
      </c>
      <c r="C57" s="29">
        <f>SUM(C40:C56)</f>
        <v>-170419944.39521998</v>
      </c>
      <c r="D57" s="65">
        <f>SUM(D40:D56)</f>
        <v>0</v>
      </c>
      <c r="E57" s="29">
        <f>SUM(E40:E56)</f>
        <v>-170419944.39521998</v>
      </c>
      <c r="F57" s="41">
        <f t="shared" si="9"/>
        <v>0</v>
      </c>
      <c r="G57" s="29">
        <f>SUM(G40:G56)</f>
        <v>-171372739.89436507</v>
      </c>
      <c r="H57" s="29">
        <f>SUM(H40:H56)</f>
        <v>0</v>
      </c>
      <c r="I57" s="29">
        <f>SUM(I40:I56)</f>
        <v>-171372739.89436507</v>
      </c>
      <c r="J57" s="41">
        <f t="shared" si="10"/>
        <v>0</v>
      </c>
    </row>
    <row r="58" spans="1:13" x14ac:dyDescent="0.2">
      <c r="A58" s="52"/>
      <c r="B58" s="17"/>
      <c r="C58" s="29"/>
      <c r="D58" s="65"/>
      <c r="E58" s="29"/>
      <c r="F58" s="41"/>
      <c r="G58" s="29"/>
      <c r="H58" s="29"/>
      <c r="I58" s="29"/>
      <c r="J58" s="41"/>
    </row>
    <row r="59" spans="1:13" x14ac:dyDescent="0.2">
      <c r="A59" s="52"/>
      <c r="B59" s="17" t="s">
        <v>68</v>
      </c>
      <c r="C59" s="26">
        <f>C111</f>
        <v>-5624869.2409549998</v>
      </c>
      <c r="D59" s="48"/>
      <c r="E59" s="26">
        <f>C59</f>
        <v>-5624869.2409549998</v>
      </c>
      <c r="F59" s="41">
        <f>ROUND(SUM(D59:E59)-C59,0)</f>
        <v>0</v>
      </c>
      <c r="G59" s="26">
        <f>G111</f>
        <v>-5319333.2700400008</v>
      </c>
      <c r="H59" s="26"/>
      <c r="I59" s="26">
        <f>G59</f>
        <v>-5319333.2700400008</v>
      </c>
      <c r="J59" s="41">
        <f>ROUND(SUM(H59:I59)-G59,0)</f>
        <v>0</v>
      </c>
    </row>
    <row r="60" spans="1:13" x14ac:dyDescent="0.2">
      <c r="C60" s="30"/>
      <c r="D60" s="68"/>
      <c r="E60" s="30"/>
      <c r="F60" s="41"/>
      <c r="G60" s="30"/>
      <c r="H60" s="30"/>
      <c r="I60" s="30"/>
      <c r="J60" s="41"/>
    </row>
    <row r="61" spans="1:13" ht="15" thickBot="1" x14ac:dyDescent="0.25">
      <c r="A61" s="7" t="s">
        <v>73</v>
      </c>
      <c r="C61" s="31">
        <f>C38+C57+C59</f>
        <v>6421467616.1035318</v>
      </c>
      <c r="D61" s="69">
        <f>D38+D57+D59</f>
        <v>82517215.650416598</v>
      </c>
      <c r="E61" s="31">
        <f>E38+E57+E59</f>
        <v>6338950400.4472818</v>
      </c>
      <c r="F61" s="41">
        <f>ROUND(SUM(D61:E61)-C61,0)</f>
        <v>0</v>
      </c>
      <c r="G61" s="31">
        <f>G38+G57+G59</f>
        <v>6337904616.1373873</v>
      </c>
      <c r="H61" s="31">
        <f>H38+H57+H59</f>
        <v>81116776.359999985</v>
      </c>
      <c r="I61" s="31">
        <f>I38+I57+I59</f>
        <v>6256787839.5574312</v>
      </c>
      <c r="J61" s="41">
        <f>ROUNDDOWN(SUM(H61:I61)-G61,0)</f>
        <v>0</v>
      </c>
    </row>
    <row r="62" spans="1:13" ht="15" thickTop="1" x14ac:dyDescent="0.2">
      <c r="C62" s="41">
        <f>'[1]6-2020 Qtrly Rpt UE-200743'!$B$59-C61</f>
        <v>0</v>
      </c>
      <c r="D62" s="63"/>
      <c r="F62" s="41"/>
      <c r="G62" s="41">
        <f>'[1]6-2020 Qtrly Rpt UE-200743'!$C$59-G61</f>
        <v>0</v>
      </c>
      <c r="J62" s="41"/>
    </row>
    <row r="63" spans="1:13" x14ac:dyDescent="0.2">
      <c r="A63" s="7" t="s">
        <v>87</v>
      </c>
      <c r="C63" s="41"/>
      <c r="D63" s="48">
        <f>'[2]Col Depr Adj'!$H$303</f>
        <v>950655.03000004741</v>
      </c>
      <c r="F63" s="41"/>
      <c r="H63" s="26">
        <f>'[2]Col Depr Adj'!$C$303</f>
        <v>843839.97000004747</v>
      </c>
      <c r="J63" s="41"/>
    </row>
    <row r="64" spans="1:13" x14ac:dyDescent="0.2">
      <c r="A64" s="7" t="s">
        <v>88</v>
      </c>
      <c r="C64" s="41"/>
      <c r="D64" s="48">
        <f>'[2]Col Acq Adj'!$F$22</f>
        <v>154673.60649999997</v>
      </c>
      <c r="F64" s="41"/>
      <c r="H64" s="26">
        <f>'[2]Col Acq Adj'!$G$22</f>
        <v>137427.20949999997</v>
      </c>
      <c r="J64" s="41"/>
    </row>
    <row r="65" spans="1:10" x14ac:dyDescent="0.2">
      <c r="A65" s="7" t="s">
        <v>89</v>
      </c>
      <c r="C65" s="41"/>
      <c r="D65" s="26">
        <f>[1]DFIT!$Q$349</f>
        <v>-3691890.6687500007</v>
      </c>
      <c r="F65" s="41"/>
      <c r="H65" s="26">
        <f>[1]DFIT!$R$349</f>
        <v>-2650429.8050000002</v>
      </c>
      <c r="J65" s="41"/>
    </row>
    <row r="66" spans="1:10" x14ac:dyDescent="0.2">
      <c r="C66" s="41"/>
      <c r="F66" s="41"/>
      <c r="J66" s="41"/>
    </row>
    <row r="67" spans="1:10" x14ac:dyDescent="0.2">
      <c r="A67" s="7" t="s">
        <v>90</v>
      </c>
      <c r="C67" s="41"/>
      <c r="D67" s="10">
        <f>SUM(D61:D66)</f>
        <v>79930653.61816664</v>
      </c>
      <c r="F67" s="41"/>
      <c r="H67" s="10">
        <f>SUM(H61:H66)</f>
        <v>79447613.734500021</v>
      </c>
      <c r="I67" s="10"/>
      <c r="J67" s="41"/>
    </row>
    <row r="68" spans="1:10" x14ac:dyDescent="0.2">
      <c r="C68" s="41"/>
      <c r="D68" s="10"/>
      <c r="E68" s="40"/>
      <c r="F68" s="41"/>
      <c r="H68" s="10"/>
      <c r="J68" s="41"/>
    </row>
    <row r="69" spans="1:10" ht="15" thickBot="1" x14ac:dyDescent="0.25">
      <c r="A69" s="21"/>
      <c r="B69" s="22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32"/>
      <c r="B70" s="33"/>
      <c r="C70" s="34"/>
      <c r="D70" s="34"/>
      <c r="E70" s="34"/>
      <c r="F70" s="34"/>
      <c r="G70" s="34"/>
      <c r="H70" s="34"/>
      <c r="I70" s="34"/>
      <c r="J70" s="34"/>
    </row>
    <row r="72" spans="1:10" x14ac:dyDescent="0.2">
      <c r="A72" s="7">
        <v>10100503</v>
      </c>
      <c r="B72" s="17" t="s">
        <v>2</v>
      </c>
      <c r="C72" s="8">
        <v>1010490868.455</v>
      </c>
      <c r="D72" s="8"/>
      <c r="E72" s="8"/>
      <c r="F72" s="8"/>
      <c r="G72" s="8">
        <v>1033113097.23</v>
      </c>
      <c r="H72" s="8"/>
      <c r="I72" s="8"/>
      <c r="J72" s="8"/>
    </row>
    <row r="73" spans="1:10" x14ac:dyDescent="0.2">
      <c r="A73" s="7" t="s">
        <v>4</v>
      </c>
      <c r="B73" s="17" t="s">
        <v>5</v>
      </c>
      <c r="C73" s="15">
        <v>465598.72166666668</v>
      </c>
      <c r="D73" s="15"/>
      <c r="E73" s="15"/>
      <c r="F73" s="15"/>
      <c r="G73" s="15">
        <v>0</v>
      </c>
      <c r="H73" s="15"/>
      <c r="I73" s="15"/>
      <c r="J73" s="15"/>
    </row>
    <row r="74" spans="1:10" x14ac:dyDescent="0.2">
      <c r="A74" s="7">
        <v>10600503</v>
      </c>
      <c r="B74" s="17" t="s">
        <v>8</v>
      </c>
      <c r="C74" s="15">
        <v>22213986.177916665</v>
      </c>
      <c r="D74" s="15"/>
      <c r="E74" s="15"/>
      <c r="F74" s="15"/>
      <c r="G74" s="15">
        <v>22710939.640000001</v>
      </c>
      <c r="H74" s="15"/>
      <c r="I74" s="15"/>
      <c r="J74" s="15"/>
    </row>
    <row r="75" spans="1:10" ht="15" thickBot="1" x14ac:dyDescent="0.25">
      <c r="B75" s="17"/>
      <c r="C75" s="16">
        <f>SUM(C72:C74)</f>
        <v>1033170453.3545834</v>
      </c>
      <c r="D75" s="16"/>
      <c r="E75" s="16"/>
      <c r="F75" s="16"/>
      <c r="G75" s="16">
        <f>SUM(G72:G74)</f>
        <v>1055824036.87</v>
      </c>
      <c r="H75" s="16"/>
      <c r="I75" s="16"/>
      <c r="J75" s="16"/>
    </row>
    <row r="76" spans="1:10" ht="15" thickTop="1" x14ac:dyDescent="0.2">
      <c r="B76" s="17"/>
      <c r="C76" s="18"/>
      <c r="D76" s="18"/>
      <c r="E76" s="18"/>
      <c r="F76" s="18"/>
      <c r="G76" s="18"/>
      <c r="H76" s="18"/>
      <c r="I76" s="18"/>
      <c r="J76" s="18"/>
    </row>
    <row r="77" spans="1:10" x14ac:dyDescent="0.2">
      <c r="A77" s="7" t="s">
        <v>64</v>
      </c>
      <c r="C77" s="10">
        <f>H77*C75</f>
        <v>685508595.80076611</v>
      </c>
      <c r="D77" s="10"/>
      <c r="E77" s="10"/>
      <c r="F77" s="10"/>
      <c r="G77" s="10">
        <f>H77*G75</f>
        <v>700539248.46324503</v>
      </c>
      <c r="H77" s="10">
        <v>0.66349999999999998</v>
      </c>
      <c r="I77" s="10"/>
      <c r="J77" s="10"/>
    </row>
    <row r="78" spans="1:10" x14ac:dyDescent="0.2">
      <c r="A78" s="7" t="s">
        <v>65</v>
      </c>
      <c r="C78" s="15">
        <f>C75*H78</f>
        <v>347661857.55381733</v>
      </c>
      <c r="D78" s="15"/>
      <c r="E78" s="15"/>
      <c r="F78" s="15"/>
      <c r="G78" s="15">
        <f>G75*H78</f>
        <v>355284788.40675503</v>
      </c>
      <c r="H78" s="15">
        <f>1-H77</f>
        <v>0.33650000000000002</v>
      </c>
      <c r="I78" s="15"/>
      <c r="J78" s="15"/>
    </row>
    <row r="79" spans="1:10" ht="15" thickBot="1" x14ac:dyDescent="0.25">
      <c r="A79" s="7">
        <v>10100503</v>
      </c>
      <c r="B79" s="17" t="s">
        <v>2</v>
      </c>
      <c r="C79" s="16">
        <f>SUM(C77:C78)</f>
        <v>1033170453.3545835</v>
      </c>
      <c r="D79" s="16"/>
      <c r="E79" s="16"/>
      <c r="F79" s="16"/>
      <c r="G79" s="16">
        <f>SUM(G77:G78)</f>
        <v>1055824036.8700001</v>
      </c>
      <c r="H79" s="16"/>
      <c r="I79" s="16"/>
      <c r="J79" s="16"/>
    </row>
    <row r="80" spans="1:10" ht="15" thickTop="1" x14ac:dyDescent="0.2"/>
    <row r="81" spans="1:10" x14ac:dyDescent="0.2">
      <c r="A81" s="7">
        <v>10800503</v>
      </c>
      <c r="B81" s="17" t="s">
        <v>10</v>
      </c>
      <c r="C81" s="8">
        <v>-134415899.96125001</v>
      </c>
      <c r="D81" s="8"/>
      <c r="E81" s="8"/>
      <c r="F81" s="8"/>
      <c r="G81" s="8">
        <v>-142110370.03999999</v>
      </c>
      <c r="H81" s="8"/>
      <c r="I81" s="8"/>
      <c r="J81" s="8"/>
    </row>
    <row r="82" spans="1:10" x14ac:dyDescent="0.2">
      <c r="A82" s="7">
        <v>11100503</v>
      </c>
      <c r="B82" s="17" t="s">
        <v>19</v>
      </c>
      <c r="C82" s="15">
        <v>-240687715.52833331</v>
      </c>
      <c r="D82" s="15"/>
      <c r="E82" s="15"/>
      <c r="F82" s="15"/>
      <c r="G82" s="15">
        <v>-284734140.5</v>
      </c>
      <c r="H82" s="15"/>
      <c r="I82" s="15"/>
      <c r="J82" s="15"/>
    </row>
    <row r="83" spans="1:10" ht="15" thickBot="1" x14ac:dyDescent="0.25">
      <c r="C83" s="16">
        <f>SUM(C81:C82)</f>
        <v>-375103615.48958331</v>
      </c>
      <c r="D83" s="16"/>
      <c r="E83" s="16"/>
      <c r="F83" s="16"/>
      <c r="G83" s="16">
        <f>SUM(G81:G82)</f>
        <v>-426844510.53999996</v>
      </c>
      <c r="H83" s="16"/>
      <c r="I83" s="16"/>
      <c r="J83" s="16"/>
    </row>
    <row r="84" spans="1:10" ht="15" thickTop="1" x14ac:dyDescent="0.2"/>
    <row r="85" spans="1:10" x14ac:dyDescent="0.2">
      <c r="A85" s="7" t="s">
        <v>64</v>
      </c>
      <c r="C85" s="10">
        <f>H85*C83</f>
        <v>-248881248.87733853</v>
      </c>
      <c r="D85" s="10"/>
      <c r="E85" s="10"/>
      <c r="F85" s="10"/>
      <c r="G85" s="10">
        <f>H85*G83</f>
        <v>-283211332.74328995</v>
      </c>
      <c r="H85" s="10">
        <v>0.66349999999999998</v>
      </c>
      <c r="I85" s="10"/>
      <c r="J85" s="10"/>
    </row>
    <row r="86" spans="1:10" x14ac:dyDescent="0.2">
      <c r="A86" s="7" t="s">
        <v>65</v>
      </c>
      <c r="C86" s="15">
        <f>C83*H86</f>
        <v>-126222366.6122448</v>
      </c>
      <c r="D86" s="15"/>
      <c r="E86" s="15"/>
      <c r="F86" s="15"/>
      <c r="G86" s="15">
        <f>G83*H86</f>
        <v>-143633177.79670998</v>
      </c>
      <c r="H86" s="15">
        <f>1-H85</f>
        <v>0.33650000000000002</v>
      </c>
      <c r="I86" s="15"/>
      <c r="J86" s="15"/>
    </row>
    <row r="87" spans="1:10" ht="15" thickBot="1" x14ac:dyDescent="0.25">
      <c r="A87" s="7">
        <v>10100503</v>
      </c>
      <c r="B87" s="17" t="s">
        <v>2</v>
      </c>
      <c r="C87" s="16">
        <f>SUM(C85:C86)</f>
        <v>-375103615.48958331</v>
      </c>
      <c r="D87" s="16"/>
      <c r="E87" s="16"/>
      <c r="F87" s="16"/>
      <c r="G87" s="16">
        <f>SUM(G85:G86)</f>
        <v>-426844510.53999996</v>
      </c>
      <c r="H87" s="16"/>
      <c r="I87" s="16"/>
      <c r="J87" s="16"/>
    </row>
    <row r="88" spans="1:10" ht="15" thickTop="1" x14ac:dyDescent="0.2"/>
    <row r="89" spans="1:10" ht="15" thickBot="1" x14ac:dyDescent="0.25">
      <c r="A89" s="7">
        <v>10800543</v>
      </c>
      <c r="B89" s="17" t="s">
        <v>12</v>
      </c>
      <c r="C89" s="24">
        <v>2101399.2458333336</v>
      </c>
      <c r="D89" s="24"/>
      <c r="E89" s="24"/>
      <c r="F89" s="24"/>
      <c r="G89" s="24">
        <v>2326235.21</v>
      </c>
      <c r="H89" s="24"/>
      <c r="I89" s="24"/>
      <c r="J89" s="24"/>
    </row>
    <row r="90" spans="1:10" ht="15" thickTop="1" x14ac:dyDescent="0.2"/>
    <row r="91" spans="1:10" x14ac:dyDescent="0.2">
      <c r="A91" s="7" t="s">
        <v>64</v>
      </c>
      <c r="C91" s="10">
        <f>H91*C89</f>
        <v>1394278.3996104167</v>
      </c>
      <c r="D91" s="10"/>
      <c r="E91" s="10"/>
      <c r="F91" s="10"/>
      <c r="G91" s="10">
        <f>H91*G89</f>
        <v>1543457.0618349998</v>
      </c>
      <c r="H91" s="10">
        <v>0.66349999999999998</v>
      </c>
      <c r="I91" s="10"/>
      <c r="J91" s="10"/>
    </row>
    <row r="92" spans="1:10" x14ac:dyDescent="0.2">
      <c r="A92" s="7" t="s">
        <v>65</v>
      </c>
      <c r="C92" s="15">
        <f>C89*H92</f>
        <v>707120.84622291685</v>
      </c>
      <c r="D92" s="15"/>
      <c r="E92" s="15"/>
      <c r="F92" s="15"/>
      <c r="G92" s="15">
        <f>G89*H92</f>
        <v>782778.14816500002</v>
      </c>
      <c r="H92" s="15">
        <f>1-H91</f>
        <v>0.33650000000000002</v>
      </c>
      <c r="I92" s="15"/>
      <c r="J92" s="15"/>
    </row>
    <row r="93" spans="1:10" ht="15" thickBot="1" x14ac:dyDescent="0.25">
      <c r="A93" s="7">
        <v>10800543</v>
      </c>
      <c r="B93" s="17" t="s">
        <v>12</v>
      </c>
      <c r="C93" s="16">
        <f>SUM(C91:C92)</f>
        <v>2101399.2458333336</v>
      </c>
      <c r="D93" s="16"/>
      <c r="E93" s="16"/>
      <c r="F93" s="16"/>
      <c r="G93" s="16">
        <f>SUM(G91:G92)</f>
        <v>2326235.21</v>
      </c>
      <c r="H93" s="16"/>
      <c r="I93" s="16"/>
      <c r="J93" s="16"/>
    </row>
    <row r="94" spans="1:10" ht="15" thickTop="1" x14ac:dyDescent="0.2"/>
    <row r="95" spans="1:10" ht="15" thickBot="1" x14ac:dyDescent="0.25">
      <c r="A95" s="7" t="s">
        <v>46</v>
      </c>
      <c r="B95" s="17" t="s">
        <v>47</v>
      </c>
      <c r="C95" s="24">
        <v>-534548.22</v>
      </c>
      <c r="D95" s="24"/>
      <c r="E95" s="24"/>
      <c r="F95" s="24"/>
      <c r="G95" s="24">
        <v>-556145.99</v>
      </c>
      <c r="H95" s="24"/>
      <c r="I95" s="24"/>
      <c r="J95" s="24"/>
    </row>
    <row r="96" spans="1:10" ht="15" thickTop="1" x14ac:dyDescent="0.2"/>
    <row r="97" spans="1:10" x14ac:dyDescent="0.2">
      <c r="A97" s="7" t="s">
        <v>64</v>
      </c>
      <c r="C97" s="10">
        <f>H97*C95</f>
        <v>-354672.74396999995</v>
      </c>
      <c r="D97" s="10"/>
      <c r="E97" s="10"/>
      <c r="F97" s="10"/>
      <c r="G97" s="10">
        <f>H97*G95</f>
        <v>-369002.86436499999</v>
      </c>
      <c r="H97" s="10">
        <v>0.66349999999999998</v>
      </c>
      <c r="I97" s="10"/>
      <c r="J97" s="10"/>
    </row>
    <row r="98" spans="1:10" x14ac:dyDescent="0.2">
      <c r="A98" s="7" t="s">
        <v>65</v>
      </c>
      <c r="C98" s="15">
        <f>C95*H98</f>
        <v>-179875.47602999999</v>
      </c>
      <c r="D98" s="15"/>
      <c r="E98" s="15"/>
      <c r="F98" s="15"/>
      <c r="G98" s="15">
        <f>G95*H98</f>
        <v>-187143.125635</v>
      </c>
      <c r="H98" s="15">
        <f>1-H97</f>
        <v>0.33650000000000002</v>
      </c>
      <c r="I98" s="15"/>
      <c r="J98" s="15"/>
    </row>
    <row r="99" spans="1:10" ht="15" thickBot="1" x14ac:dyDescent="0.25">
      <c r="A99" s="7" t="s">
        <v>46</v>
      </c>
      <c r="B99" s="17" t="s">
        <v>47</v>
      </c>
      <c r="C99" s="16">
        <f>SUM(C97:C98)</f>
        <v>-534548.22</v>
      </c>
      <c r="D99" s="16"/>
      <c r="E99" s="16"/>
      <c r="F99" s="16"/>
      <c r="G99" s="16">
        <f>SUM(G97:G98)</f>
        <v>-556145.99</v>
      </c>
      <c r="H99" s="16"/>
      <c r="I99" s="16"/>
      <c r="J99" s="16"/>
    </row>
    <row r="100" spans="1:10" ht="15" thickTop="1" x14ac:dyDescent="0.2"/>
    <row r="101" spans="1:10" x14ac:dyDescent="0.2">
      <c r="A101" s="1">
        <v>25300353</v>
      </c>
      <c r="B101" s="17" t="s">
        <v>50</v>
      </c>
      <c r="C101" s="18">
        <v>-5137221.2208333332</v>
      </c>
      <c r="D101" s="18"/>
      <c r="E101" s="18"/>
      <c r="F101" s="18"/>
      <c r="G101" s="18">
        <v>-4686075.9000000004</v>
      </c>
      <c r="H101" s="18"/>
      <c r="I101" s="18"/>
      <c r="J101" s="18"/>
    </row>
    <row r="102" spans="1:10" x14ac:dyDescent="0.2">
      <c r="A102" s="1">
        <v>25300443</v>
      </c>
      <c r="B102" s="17" t="s">
        <v>51</v>
      </c>
      <c r="C102" s="25">
        <v>-206604.18000000002</v>
      </c>
      <c r="D102" s="25"/>
      <c r="E102" s="25"/>
      <c r="F102" s="25"/>
      <c r="G102" s="25">
        <v>-137736.29999999999</v>
      </c>
      <c r="H102" s="25"/>
      <c r="I102" s="25"/>
      <c r="J102" s="25"/>
    </row>
    <row r="103" spans="1:10" x14ac:dyDescent="0.2">
      <c r="A103" s="1" t="s">
        <v>52</v>
      </c>
      <c r="B103" s="17" t="s">
        <v>53</v>
      </c>
      <c r="C103" s="25">
        <v>-96546.48</v>
      </c>
      <c r="D103" s="25"/>
      <c r="E103" s="25"/>
      <c r="F103" s="25"/>
      <c r="G103" s="25">
        <v>-96546.48</v>
      </c>
      <c r="H103" s="25"/>
      <c r="I103" s="25"/>
      <c r="J103" s="25"/>
    </row>
    <row r="104" spans="1:10" x14ac:dyDescent="0.2">
      <c r="A104" s="1" t="s">
        <v>59</v>
      </c>
      <c r="B104" s="17" t="s">
        <v>56</v>
      </c>
      <c r="C104" s="25">
        <v>-1160831.8054166667</v>
      </c>
      <c r="D104" s="25"/>
      <c r="E104" s="25"/>
      <c r="F104" s="25"/>
      <c r="G104" s="25">
        <v>-2004313.91</v>
      </c>
      <c r="H104" s="25"/>
      <c r="I104" s="25"/>
      <c r="J104" s="25"/>
    </row>
    <row r="105" spans="1:10" x14ac:dyDescent="0.2">
      <c r="A105" s="1" t="s">
        <v>60</v>
      </c>
      <c r="B105" s="17" t="s">
        <v>58</v>
      </c>
      <c r="C105" s="25">
        <v>-441638.71875</v>
      </c>
      <c r="D105" s="25"/>
      <c r="E105" s="25"/>
      <c r="F105" s="25"/>
      <c r="G105" s="25">
        <v>-762541.67</v>
      </c>
      <c r="H105" s="25"/>
      <c r="I105" s="25"/>
      <c r="J105" s="25"/>
    </row>
    <row r="106" spans="1:10" x14ac:dyDescent="0.2">
      <c r="A106" s="1">
        <v>25301213</v>
      </c>
      <c r="B106" s="17" t="s">
        <v>54</v>
      </c>
      <c r="C106" s="25">
        <v>-378140.02</v>
      </c>
      <c r="D106" s="25"/>
      <c r="E106" s="25"/>
      <c r="F106" s="25"/>
      <c r="G106" s="25">
        <v>-329866.78000000003</v>
      </c>
      <c r="H106" s="25"/>
      <c r="I106" s="25"/>
      <c r="J106" s="25"/>
    </row>
    <row r="107" spans="1:10" x14ac:dyDescent="0.2">
      <c r="A107" s="1" t="s">
        <v>55</v>
      </c>
      <c r="B107" s="17" t="s">
        <v>56</v>
      </c>
      <c r="C107" s="25">
        <v>-758820.84166666667</v>
      </c>
      <c r="D107" s="25"/>
      <c r="E107" s="25"/>
      <c r="F107" s="25"/>
      <c r="G107" s="25">
        <v>0</v>
      </c>
      <c r="H107" s="25"/>
      <c r="I107" s="25"/>
      <c r="J107" s="25"/>
    </row>
    <row r="108" spans="1:10" x14ac:dyDescent="0.2">
      <c r="A108" s="1" t="s">
        <v>57</v>
      </c>
      <c r="B108" s="17" t="s">
        <v>58</v>
      </c>
      <c r="C108" s="25">
        <v>-297769.0633333333</v>
      </c>
      <c r="D108" s="25"/>
      <c r="E108" s="25"/>
      <c r="F108" s="25"/>
      <c r="G108" s="25">
        <v>0</v>
      </c>
      <c r="H108" s="25"/>
      <c r="I108" s="25"/>
      <c r="J108" s="25"/>
    </row>
    <row r="109" spans="1:10" ht="15" thickBot="1" x14ac:dyDescent="0.25">
      <c r="C109" s="16">
        <f>SUM(C101:C108)</f>
        <v>-8477572.3300000001</v>
      </c>
      <c r="D109" s="16"/>
      <c r="E109" s="16"/>
      <c r="F109" s="16"/>
      <c r="G109" s="16">
        <f>SUM(G101:G108)</f>
        <v>-8017081.040000001</v>
      </c>
      <c r="H109" s="16"/>
      <c r="I109" s="16"/>
      <c r="J109" s="16"/>
    </row>
    <row r="110" spans="1:10" ht="15" thickTop="1" x14ac:dyDescent="0.2"/>
    <row r="111" spans="1:10" x14ac:dyDescent="0.2">
      <c r="A111" s="7" t="s">
        <v>64</v>
      </c>
      <c r="C111" s="10">
        <f>H111*C109</f>
        <v>-5624869.2409549998</v>
      </c>
      <c r="D111" s="10"/>
      <c r="E111" s="10"/>
      <c r="F111" s="10"/>
      <c r="G111" s="10">
        <f>H111*G109</f>
        <v>-5319333.2700400008</v>
      </c>
      <c r="H111" s="10">
        <v>0.66349999999999998</v>
      </c>
      <c r="I111" s="10"/>
      <c r="J111" s="10"/>
    </row>
    <row r="112" spans="1:10" x14ac:dyDescent="0.2">
      <c r="A112" s="7" t="s">
        <v>65</v>
      </c>
      <c r="C112" s="15">
        <f>C109*H112</f>
        <v>-2852703.0890450003</v>
      </c>
      <c r="D112" s="15"/>
      <c r="E112" s="15"/>
      <c r="F112" s="15"/>
      <c r="G112" s="15">
        <f>G109*H112</f>
        <v>-2697747.7699600006</v>
      </c>
      <c r="H112" s="15">
        <f>1-H111</f>
        <v>0.33650000000000002</v>
      </c>
      <c r="I112" s="15"/>
      <c r="J112" s="15"/>
    </row>
    <row r="113" spans="1:10" ht="15" thickBot="1" x14ac:dyDescent="0.25">
      <c r="A113" s="7" t="s">
        <v>68</v>
      </c>
      <c r="C113" s="16">
        <f>SUM(C111:C112)</f>
        <v>-8477572.3300000001</v>
      </c>
      <c r="D113" s="16"/>
      <c r="E113" s="16"/>
      <c r="F113" s="16"/>
      <c r="G113" s="16">
        <f>SUM(G111:G112)</f>
        <v>-8017081.040000001</v>
      </c>
      <c r="H113" s="16"/>
      <c r="I113" s="16"/>
      <c r="J113" s="16"/>
    </row>
    <row r="114" spans="1:10" ht="15" thickTop="1" x14ac:dyDescent="0.2"/>
    <row r="115" spans="1:10" x14ac:dyDescent="0.2">
      <c r="A115" s="7" t="s">
        <v>76</v>
      </c>
      <c r="C115" s="10">
        <v>-135668</v>
      </c>
    </row>
  </sheetData>
  <conditionalFormatting sqref="G62">
    <cfRule type="cellIs" dxfId="13" priority="18" operator="notEqual">
      <formula>0</formula>
    </cfRule>
  </conditionalFormatting>
  <conditionalFormatting sqref="C62">
    <cfRule type="cellIs" dxfId="12" priority="17" operator="notEqual">
      <formula>0</formula>
    </cfRule>
  </conditionalFormatting>
  <conditionalFormatting sqref="F61">
    <cfRule type="cellIs" dxfId="11" priority="16" operator="notEqual">
      <formula>0</formula>
    </cfRule>
  </conditionalFormatting>
  <conditionalFormatting sqref="F59">
    <cfRule type="cellIs" dxfId="10" priority="15" operator="notEqual">
      <formula>0</formula>
    </cfRule>
  </conditionalFormatting>
  <conditionalFormatting sqref="F40:F57">
    <cfRule type="cellIs" dxfId="9" priority="12" operator="notEqual">
      <formula>0</formula>
    </cfRule>
  </conditionalFormatting>
  <conditionalFormatting sqref="F38">
    <cfRule type="cellIs" dxfId="8" priority="11" operator="notEqual">
      <formula>0</formula>
    </cfRule>
  </conditionalFormatting>
  <conditionalFormatting sqref="F26:F36">
    <cfRule type="cellIs" dxfId="7" priority="10" operator="notEqual">
      <formula>0</formula>
    </cfRule>
  </conditionalFormatting>
  <conditionalFormatting sqref="F10:F18">
    <cfRule type="cellIs" dxfId="6" priority="9" operator="notEqual">
      <formula>0</formula>
    </cfRule>
  </conditionalFormatting>
  <conditionalFormatting sqref="J61">
    <cfRule type="cellIs" dxfId="5" priority="8" operator="notEqual">
      <formula>0</formula>
    </cfRule>
  </conditionalFormatting>
  <conditionalFormatting sqref="J59">
    <cfRule type="cellIs" dxfId="4" priority="7" operator="notEqual">
      <formula>0</formula>
    </cfRule>
  </conditionalFormatting>
  <conditionalFormatting sqref="J40:J57">
    <cfRule type="cellIs" dxfId="3" priority="4" operator="notEqual">
      <formula>0</formula>
    </cfRule>
  </conditionalFormatting>
  <conditionalFormatting sqref="J38">
    <cfRule type="cellIs" dxfId="2" priority="3" operator="notEqual">
      <formula>0</formula>
    </cfRule>
  </conditionalFormatting>
  <conditionalFormatting sqref="J26:J36">
    <cfRule type="cellIs" dxfId="1" priority="2" operator="notEqual">
      <formula>0</formula>
    </cfRule>
  </conditionalFormatting>
  <conditionalFormatting sqref="J10:J18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9"/>
  <sheetViews>
    <sheetView workbookViewId="0">
      <selection activeCell="G8" sqref="G8"/>
    </sheetView>
  </sheetViews>
  <sheetFormatPr defaultRowHeight="15" x14ac:dyDescent="0.25"/>
  <cols>
    <col min="1" max="1" width="33.42578125" bestFit="1" customWidth="1"/>
    <col min="2" max="2" width="15.7109375" bestFit="1" customWidth="1"/>
    <col min="3" max="3" width="15.28515625" bestFit="1" customWidth="1"/>
    <col min="4" max="4" width="14.7109375" bestFit="1" customWidth="1"/>
    <col min="6" max="11" width="15.7109375" bestFit="1" customWidth="1"/>
  </cols>
  <sheetData>
    <row r="4" spans="1:11" x14ac:dyDescent="0.25">
      <c r="A4" s="88"/>
      <c r="B4" s="89" t="s">
        <v>74</v>
      </c>
      <c r="C4" s="89"/>
      <c r="D4" s="89"/>
    </row>
    <row r="5" spans="1:11" x14ac:dyDescent="0.25">
      <c r="A5" s="45" t="s">
        <v>115</v>
      </c>
      <c r="B5" s="45" t="s">
        <v>61</v>
      </c>
      <c r="C5" s="45" t="s">
        <v>62</v>
      </c>
      <c r="D5" s="45" t="s">
        <v>71</v>
      </c>
      <c r="F5" s="90">
        <v>43646</v>
      </c>
      <c r="G5" s="90">
        <v>43677</v>
      </c>
      <c r="H5" s="90">
        <v>43708</v>
      </c>
      <c r="I5" s="90">
        <v>43738</v>
      </c>
      <c r="J5" s="90">
        <v>43769</v>
      </c>
      <c r="K5" s="90">
        <v>43799</v>
      </c>
    </row>
    <row r="7" spans="1:11" x14ac:dyDescent="0.25">
      <c r="A7" s="91" t="s">
        <v>116</v>
      </c>
      <c r="B7" s="59">
        <v>1660.8900000000003</v>
      </c>
      <c r="C7" s="59">
        <v>-1463.7437500000003</v>
      </c>
      <c r="D7" s="59">
        <f>SUM(B7:C7)</f>
        <v>197.14625000000001</v>
      </c>
      <c r="F7" s="59">
        <v>440.01000000000022</v>
      </c>
      <c r="G7" s="59">
        <v>436.39000000000033</v>
      </c>
      <c r="H7" s="59">
        <v>432.77</v>
      </c>
      <c r="I7" s="59">
        <v>429.15000000000009</v>
      </c>
      <c r="J7" s="59">
        <v>425.5300000000002</v>
      </c>
      <c r="K7" s="59">
        <v>421.91000000000031</v>
      </c>
    </row>
    <row r="8" spans="1:11" x14ac:dyDescent="0.25">
      <c r="A8" s="91" t="s">
        <v>117</v>
      </c>
      <c r="B8" s="60">
        <v>564268.34749999992</v>
      </c>
      <c r="C8" s="60">
        <v>-557531.52166666661</v>
      </c>
      <c r="D8" s="60">
        <f t="shared" ref="D8:D11" si="0">SUM(B8:C8)</f>
        <v>6736.8258333333069</v>
      </c>
      <c r="F8" s="60">
        <v>20518.419999999925</v>
      </c>
      <c r="G8" s="60">
        <v>18384.459999999963</v>
      </c>
      <c r="H8" s="60">
        <v>16250.5</v>
      </c>
      <c r="I8" s="60">
        <v>14116.540000000037</v>
      </c>
      <c r="J8" s="60">
        <v>11982.579999999842</v>
      </c>
      <c r="K8" s="60">
        <v>9848.6199999998789</v>
      </c>
    </row>
    <row r="9" spans="1:11" x14ac:dyDescent="0.25">
      <c r="A9" s="91" t="s">
        <v>118</v>
      </c>
      <c r="B9" s="60">
        <v>40597.768749999996</v>
      </c>
      <c r="C9" s="60">
        <v>-37664.067916666667</v>
      </c>
      <c r="D9" s="60">
        <f t="shared" si="0"/>
        <v>2933.7008333333288</v>
      </c>
      <c r="F9" s="60">
        <v>6493.4199999999983</v>
      </c>
      <c r="G9" s="60">
        <v>6459.4599999999919</v>
      </c>
      <c r="H9" s="60">
        <v>6425.5</v>
      </c>
      <c r="I9" s="60">
        <v>6391.5399999999936</v>
      </c>
      <c r="J9" s="60">
        <v>6357.5800000000017</v>
      </c>
      <c r="K9" s="60">
        <v>6323.6199999999953</v>
      </c>
    </row>
    <row r="10" spans="1:11" x14ac:dyDescent="0.25">
      <c r="A10" s="91" t="s">
        <v>119</v>
      </c>
      <c r="B10" s="60">
        <v>22461.395</v>
      </c>
      <c r="C10" s="60">
        <v>-28738.932083333333</v>
      </c>
      <c r="D10" s="60">
        <f t="shared" si="0"/>
        <v>-6277.5370833333327</v>
      </c>
      <c r="F10" s="60">
        <v>-13352.29</v>
      </c>
      <c r="G10" s="60">
        <v>-13478.480000000003</v>
      </c>
      <c r="H10" s="60">
        <v>-13604.669999999998</v>
      </c>
      <c r="I10" s="60">
        <v>-13730.86</v>
      </c>
      <c r="J10" s="60">
        <v>-13857.050000000003</v>
      </c>
      <c r="K10" s="60">
        <v>-13983.239999999998</v>
      </c>
    </row>
    <row r="11" spans="1:11" x14ac:dyDescent="0.25">
      <c r="A11" s="91" t="s">
        <v>120</v>
      </c>
      <c r="B11" s="60">
        <v>116606.45791666665</v>
      </c>
      <c r="C11" s="60">
        <v>-84525.253750000003</v>
      </c>
      <c r="D11" s="60">
        <f t="shared" si="0"/>
        <v>32081.204166666648</v>
      </c>
      <c r="F11" s="60">
        <v>70920.5</v>
      </c>
      <c r="G11" s="60">
        <v>70581.279999999999</v>
      </c>
      <c r="H11" s="60">
        <v>70242.06</v>
      </c>
      <c r="I11" s="60">
        <v>69902.84</v>
      </c>
      <c r="J11" s="60">
        <v>69563.62</v>
      </c>
      <c r="K11" s="60">
        <v>69224.399999999994</v>
      </c>
    </row>
    <row r="12" spans="1:11" x14ac:dyDescent="0.25">
      <c r="A12" s="91"/>
      <c r="B12" s="60"/>
      <c r="C12" s="60"/>
      <c r="D12" s="60"/>
      <c r="F12" s="60"/>
      <c r="G12" s="60"/>
      <c r="H12" s="60"/>
      <c r="I12" s="60"/>
      <c r="J12" s="60"/>
      <c r="K12" s="60"/>
    </row>
    <row r="13" spans="1:11" x14ac:dyDescent="0.25">
      <c r="B13" s="57"/>
      <c r="C13" s="57"/>
      <c r="D13" s="57"/>
      <c r="F13" s="57"/>
      <c r="G13" s="57"/>
      <c r="H13" s="57"/>
      <c r="I13" s="57"/>
      <c r="J13" s="57"/>
      <c r="K13" s="57"/>
    </row>
    <row r="14" spans="1:11" ht="15.75" thickBot="1" x14ac:dyDescent="0.3">
      <c r="A14" s="91" t="s">
        <v>100</v>
      </c>
      <c r="B14" s="58">
        <f>SUM(B7:B13)</f>
        <v>745594.85916666663</v>
      </c>
      <c r="C14" s="58">
        <f>SUM(C7:C13)</f>
        <v>-709923.51916666667</v>
      </c>
      <c r="D14" s="58">
        <f>SUM(D7:D13)</f>
        <v>35671.339999999953</v>
      </c>
      <c r="F14" s="58">
        <f>SUM(F7:F13)</f>
        <v>85020.059999999925</v>
      </c>
      <c r="G14" s="58">
        <f>SUM(G7:G13)</f>
        <v>82383.109999999957</v>
      </c>
      <c r="H14" s="58">
        <f>SUM(H7:H13)</f>
        <v>79746.16</v>
      </c>
      <c r="I14" s="58">
        <f>SUM(I7:I13)</f>
        <v>77109.210000000021</v>
      </c>
      <c r="J14" s="58">
        <f t="shared" ref="J14:K14" si="1">SUM(J7:J13)</f>
        <v>74472.259999999835</v>
      </c>
      <c r="K14" s="58">
        <f t="shared" si="1"/>
        <v>71835.309999999867</v>
      </c>
    </row>
    <row r="15" spans="1:11" ht="15.75" thickTop="1" x14ac:dyDescent="0.25">
      <c r="D15" s="59">
        <f>(F14+R14+SUM(G14:Q14)*2)/24-D14</f>
        <v>0</v>
      </c>
    </row>
    <row r="16" spans="1:11" x14ac:dyDescent="0.25">
      <c r="F16" s="92"/>
    </row>
    <row r="25" spans="6:11" x14ac:dyDescent="0.25">
      <c r="F25" s="2"/>
      <c r="G25" s="2"/>
      <c r="H25" s="2"/>
    </row>
    <row r="26" spans="6:11" x14ac:dyDescent="0.25">
      <c r="F26" s="2"/>
      <c r="G26" s="2"/>
      <c r="H26" s="2"/>
    </row>
    <row r="27" spans="6:11" x14ac:dyDescent="0.25">
      <c r="F27" s="2"/>
      <c r="G27" s="2"/>
      <c r="H27" s="2"/>
      <c r="I27" s="2"/>
      <c r="J27" s="2"/>
      <c r="K27" s="2"/>
    </row>
    <row r="28" spans="6:11" x14ac:dyDescent="0.25">
      <c r="F28" s="2"/>
      <c r="G28" s="2"/>
      <c r="H28" s="2"/>
      <c r="I28" s="2"/>
      <c r="J28" s="2"/>
      <c r="K28" s="2"/>
    </row>
    <row r="29" spans="6:11" x14ac:dyDescent="0.25">
      <c r="F29" s="2"/>
      <c r="G29" s="2"/>
      <c r="H29" s="2"/>
      <c r="I29" s="2"/>
      <c r="J29" s="2"/>
      <c r="K29" s="2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7E57F1-5279-4319-8F4B-3E12435AA9AA}"/>
</file>

<file path=customXml/itemProps2.xml><?xml version="1.0" encoding="utf-8"?>
<ds:datastoreItem xmlns:ds="http://schemas.openxmlformats.org/officeDocument/2006/customXml" ds:itemID="{B689F13A-8BBE-4AD5-95EF-80CDCF0038FB}"/>
</file>

<file path=customXml/itemProps3.xml><?xml version="1.0" encoding="utf-8"?>
<ds:datastoreItem xmlns:ds="http://schemas.openxmlformats.org/officeDocument/2006/customXml" ds:itemID="{660F5E1C-F22F-45AC-9B8F-053B1B047DFD}"/>
</file>

<file path=customXml/itemProps4.xml><?xml version="1.0" encoding="utf-8"?>
<ds:datastoreItem xmlns:ds="http://schemas.openxmlformats.org/officeDocument/2006/customXml" ds:itemID="{37B9AB41-C583-4B48-87AC-E8B668DBBD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</vt:lpstr>
      <vt:lpstr>PowerPlant Detail</vt:lpstr>
      <vt:lpstr>Total RB w PCORC Trans</vt:lpstr>
      <vt:lpstr>Cols 1&amp;2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2020-11-01T23:35:22Z</dcterms:created>
  <dcterms:modified xsi:type="dcterms:W3CDTF">2021-01-30T04:13:45Z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