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0 PCORC\Original Filing\2020 PCORC Work papers To File\"/>
    </mc:Choice>
  </mc:AlternateContent>
  <bookViews>
    <workbookView xWindow="120" yWindow="60" windowWidth="18970" windowHeight="11700"/>
  </bookViews>
  <sheets>
    <sheet name="Lead" sheetId="3" r:id="rId1"/>
    <sheet name="Bad Debts-Elec" sheetId="26" r:id="rId2"/>
    <sheet name="2020 Filing Fee" sheetId="24" r:id="rId3"/>
    <sheet name="2020 Pub Util Tax" sheetId="27" r:id="rId4"/>
  </sheets>
  <calcPr calcId="162913"/>
</workbook>
</file>

<file path=xl/calcChain.xml><?xml version="1.0" encoding="utf-8"?>
<calcChain xmlns="http://schemas.openxmlformats.org/spreadsheetml/2006/main">
  <c r="D16" i="3" l="1"/>
  <c r="H20" i="26" l="1"/>
  <c r="I16" i="26"/>
  <c r="I15" i="26"/>
  <c r="A15" i="26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I14" i="26"/>
  <c r="I18" i="26" l="1"/>
  <c r="H22" i="26" l="1"/>
  <c r="E14" i="3"/>
  <c r="H23" i="26" l="1"/>
  <c r="I26" i="26" s="1"/>
  <c r="I28" i="26" l="1"/>
  <c r="I29" i="26"/>
  <c r="I30" i="26" s="1"/>
  <c r="B16" i="3"/>
  <c r="E15" i="3"/>
  <c r="E16" i="3" l="1"/>
  <c r="E18" i="3" s="1"/>
  <c r="E20" i="3" s="1"/>
</calcChain>
</file>

<file path=xl/sharedStrings.xml><?xml version="1.0" encoding="utf-8"?>
<sst xmlns="http://schemas.openxmlformats.org/spreadsheetml/2006/main" count="65" uniqueCount="54">
  <si>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</si>
  <si>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</si>
  <si>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</si>
  <si>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</si>
  <si>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</si>
  <si>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</si>
  <si>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</si>
  <si>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</si>
  <si>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>12 MOS ENDED</t>
  </si>
  <si>
    <t>TO REVENUE</t>
  </si>
  <si>
    <t>REVENUES</t>
  </si>
  <si>
    <t>WRITEOFFS</t>
  </si>
  <si>
    <t>YEAR</t>
  </si>
  <si>
    <t>NO.</t>
  </si>
  <si>
    <t>WRITEOFF'S</t>
  </si>
  <si>
    <t>NET</t>
  </si>
  <si>
    <t>GROSS</t>
  </si>
  <si>
    <t>LINE</t>
  </si>
  <si>
    <t>PERCENT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</si>
  <si>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</si>
  <si>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</si>
  <si>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</si>
  <si>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</si>
  <si>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</si>
  <si>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</si>
  <si>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</si>
  <si>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</si>
  <si>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 xml:space="preserve"> Net Write Off Rate</t>
  </si>
  <si>
    <t>'3-Yr Average of</t>
  </si>
  <si>
    <t xml:space="preserve"> FIRM</t>
  </si>
  <si>
    <t>REVENUE</t>
  </si>
  <si>
    <t xml:space="preserve"> OTHER</t>
  </si>
  <si>
    <t xml:space="preserve"> FOR RESALE</t>
  </si>
  <si>
    <t>OPERATING</t>
  </si>
  <si>
    <t>SALES</t>
  </si>
  <si>
    <t xml:space="preserve">OTHER </t>
  </si>
  <si>
    <t>CUSTOMERS</t>
  </si>
  <si>
    <t>SALES TO</t>
  </si>
  <si>
    <t>State Utility Tax</t>
  </si>
  <si>
    <t>Electric</t>
  </si>
  <si>
    <t>Gas</t>
  </si>
  <si>
    <t>FOR THE TWELVE MONTHS ENDED JUNE 30, 2020</t>
  </si>
  <si>
    <t>2020 PCORC</t>
  </si>
  <si>
    <t>CONVERSION FACTOR</t>
  </si>
  <si>
    <t>FOR THE TWELVE MONTHS ENDED DECEMBER 31, 2018</t>
  </si>
  <si>
    <t>2019 GENERAL RATE CASE UE-190529</t>
  </si>
  <si>
    <t>12 ME 12/01/2016 AND 8/31/2016</t>
  </si>
  <si>
    <t>12 ME 12/01/2017 AND 8/31/2017</t>
  </si>
  <si>
    <t>12 ME 12/01/2018 AND 8/31/2018</t>
  </si>
  <si>
    <t>December</t>
  </si>
  <si>
    <t>August</t>
  </si>
  <si>
    <t>https://app.leg.wa.gov/rcw/default.aspx?cite=80.24.010</t>
  </si>
  <si>
    <t>https://dor.wa.gov/taxes-rates/other-taxes/public-utility-tax</t>
  </si>
  <si>
    <t>Work Paper from the Compliance Filing in PSE's 2019 General Rate Case in Docket UE-190529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</si>
</sst>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78" formatCode="0.0000%"/>
    <numFmt numFmtId="179" formatCode="0.0000000%"/>
    <numFmt numFmtId="180" formatCode="yyyy"/>
    <numFmt numFmtId="181" formatCode="0.00000000"/>
    <numFmt numFmtId="182" formatCode="0.00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Arial"/>
      <family val="2"/>
    </font>
    <font>
      <b/>
      <sz val="10"/>
      <color rgb="FF00B0F0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/>
    <xf numFmtId="0" fontId="2" fillId="0" borderId="0" xfId="0" applyFont="1"/>
    <xf numFmtId="42" fontId="3" fillId="0" borderId="5" xfId="0" applyNumberFormat="1" applyFont="1" applyFill="1" applyBorder="1" applyAlignment="1"/>
    <xf numFmtId="0" fontId="4" fillId="0" borderId="0" xfId="0" applyFont="1" applyFill="1" applyAlignment="1">
      <alignment horizontal="center"/>
    </xf>
    <xf numFmtId="37" fontId="4" fillId="0" borderId="3" xfId="0" applyNumberFormat="1" applyFont="1" applyFill="1" applyBorder="1" applyAlignment="1"/>
    <xf numFmtId="9" fontId="4" fillId="0" borderId="0" xfId="0" applyNumberFormat="1" applyFont="1" applyFill="1" applyAlignment="1"/>
    <xf numFmtId="41" fontId="4" fillId="0" borderId="0" xfId="0" applyNumberFormat="1" applyFont="1" applyFill="1" applyAlignment="1"/>
    <xf numFmtId="1" fontId="4" fillId="0" borderId="0" xfId="0" applyNumberFormat="1" applyFont="1" applyFill="1" applyAlignment="1"/>
    <xf numFmtId="42" fontId="4" fillId="0" borderId="0" xfId="0" applyNumberFormat="1" applyFont="1" applyFill="1" applyAlignment="1"/>
    <xf numFmtId="41" fontId="4" fillId="0" borderId="4" xfId="0" applyNumberFormat="1" applyFont="1" applyFill="1" applyBorder="1" applyAlignment="1"/>
    <xf numFmtId="1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78" fontId="4" fillId="0" borderId="3" xfId="0" applyNumberFormat="1" applyFont="1" applyFill="1" applyBorder="1" applyAlignment="1"/>
    <xf numFmtId="41" fontId="4" fillId="0" borderId="0" xfId="0" applyNumberFormat="1" applyFont="1" applyFill="1" applyAlignment="1">
      <alignment horizontal="center"/>
    </xf>
    <xf numFmtId="179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left"/>
    </xf>
    <xf numFmtId="178" fontId="3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/>
    <xf numFmtId="180" fontId="4" fillId="0" borderId="0" xfId="0" quotePrefix="1" applyNumberFormat="1" applyFont="1" applyFill="1" applyAlignment="1">
      <alignment horizontal="left"/>
    </xf>
    <xf numFmtId="178" fontId="4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/>
    <xf numFmtId="0" fontId="5" fillId="0" borderId="0" xfId="0" applyNumberFormat="1" applyFont="1" applyFill="1" applyAlignment="1"/>
    <xf numFmtId="0" fontId="6" fillId="0" borderId="0" xfId="0" applyNumberFormat="1" applyFont="1" applyAlignment="1"/>
    <xf numFmtId="0" fontId="7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NumberFormat="1" applyFont="1" applyFill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protection locked="0"/>
    </xf>
    <xf numFmtId="0" fontId="7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/>
    <xf numFmtId="164" fontId="5" fillId="0" borderId="3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5" fillId="0" borderId="2" xfId="0" applyNumberFormat="1" applyFont="1" applyFill="1" applyBorder="1" applyAlignment="1" applyProtection="1">
      <protection locked="0"/>
    </xf>
    <xf numFmtId="181" fontId="6" fillId="0" borderId="0" xfId="0" applyNumberFormat="1" applyFont="1" applyAlignment="1"/>
    <xf numFmtId="164" fontId="7" fillId="0" borderId="0" xfId="0" applyNumberFormat="1" applyFont="1" applyFill="1" applyAlignment="1">
      <alignment horizontal="right"/>
    </xf>
    <xf numFmtId="0" fontId="7" fillId="0" borderId="6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/>
    <xf numFmtId="42" fontId="4" fillId="0" borderId="0" xfId="0" applyNumberFormat="1" applyFont="1" applyFill="1" applyAlignment="1"/>
    <xf numFmtId="164" fontId="4" fillId="0" borderId="1" xfId="0" applyNumberFormat="1" applyFont="1" applyFill="1" applyBorder="1" applyAlignment="1">
      <alignment horizontal="left"/>
    </xf>
    <xf numFmtId="182" fontId="1" fillId="0" borderId="0" xfId="0" applyNumberFormat="1" applyFont="1"/>
    <xf numFmtId="0" fontId="6" fillId="0" borderId="0" xfId="0" applyNumberFormat="1" applyFont="1" applyFill="1" applyAlignment="1"/>
    <xf numFmtId="178" fontId="5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centerContinuous"/>
      <protection locked="0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180" fontId="5" fillId="0" borderId="0" xfId="0" quotePrefix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0" fillId="0" borderId="0" xfId="0" applyFont="1"/>
    <xf numFmtId="0" fontId="8" fillId="2" borderId="7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centerContinuous"/>
    </xf>
    <xf numFmtId="164" fontId="7" fillId="2" borderId="8" xfId="0" applyNumberFormat="1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15</xdr:col>
      <xdr:colOff>427428</xdr:colOff>
      <xdr:row>26</xdr:row>
      <xdr:rowOff>163261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760"/>
          <a:ext cx="9571428" cy="4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99060</xdr:rowOff>
    </xdr:from>
    <xdr:to>
      <xdr:col>11</xdr:col>
      <xdr:colOff>182538</xdr:colOff>
      <xdr:row>29</xdr:row>
      <xdr:rowOff>178258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0580"/>
          <a:ext cx="6888138" cy="4651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.leg.wa.gov/rcw/default.aspx?cite=80.24.010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or.wa.gov/taxes-rates/other-taxes/public-utility-tax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tabSelected="1" topLeftCell="A2" workbookViewId="0">
      <selection activeCell="B27" sqref="B27"/>
    </sheetView>
  </sheetViews>
  <sheetFormatPr defaultColWidth="9.08984375" defaultRowHeight="12.5" x14ac:dyDescent="0.25"/>
  <cols>
    <col min="1" max="1" width="5.453125" style="38" customWidth="1"/>
    <col min="2" max="2" width="58.6328125" style="38" customWidth="1"/>
    <col min="3" max="3" width="3.453125" style="38" customWidth="1"/>
    <col min="4" max="4" width="7.90625" style="38" customWidth="1"/>
    <col min="5" max="5" width="11.6328125" style="38" customWidth="1"/>
    <col min="6" max="16384" width="9.08984375" style="38"/>
  </cols>
  <sheetData>
    <row r="3" spans="1:5" ht="13" x14ac:dyDescent="0.3">
      <c r="A3" s="36"/>
      <c r="B3" s="37"/>
      <c r="C3" s="37"/>
      <c r="D3" s="37"/>
      <c r="E3" s="53"/>
    </row>
    <row r="4" spans="1:5" ht="13" x14ac:dyDescent="0.3">
      <c r="A4" s="36"/>
      <c r="B4" s="36"/>
      <c r="C4" s="36"/>
      <c r="D4" s="36"/>
      <c r="E4" s="53"/>
    </row>
    <row r="5" spans="1:5" ht="13" x14ac:dyDescent="0.3">
      <c r="A5" s="36"/>
      <c r="B5" s="36"/>
      <c r="C5" s="36"/>
      <c r="D5" s="36"/>
      <c r="E5" s="53"/>
    </row>
    <row r="6" spans="1:5" ht="13" x14ac:dyDescent="0.3">
      <c r="B6" s="3" t="s">
        <v>19</v>
      </c>
      <c r="C6" s="3"/>
      <c r="D6" s="3"/>
      <c r="E6" s="3"/>
    </row>
    <row r="7" spans="1:5" ht="13" x14ac:dyDescent="0.3">
      <c r="A7" s="39"/>
      <c r="B7" s="2" t="s">
        <v>20</v>
      </c>
      <c r="C7" s="2"/>
      <c r="D7" s="2"/>
      <c r="E7" s="2"/>
    </row>
    <row r="8" spans="1:5" ht="13" x14ac:dyDescent="0.3">
      <c r="A8" s="40"/>
      <c r="B8" s="1" t="s">
        <v>41</v>
      </c>
      <c r="C8" s="1"/>
      <c r="D8" s="1"/>
      <c r="E8" s="1"/>
    </row>
    <row r="9" spans="1:5" ht="13" x14ac:dyDescent="0.3">
      <c r="A9" s="40"/>
      <c r="B9" s="1" t="s">
        <v>42</v>
      </c>
      <c r="C9" s="1"/>
      <c r="D9" s="1"/>
      <c r="E9" s="1"/>
    </row>
    <row r="10" spans="1:5" ht="13" x14ac:dyDescent="0.3">
      <c r="A10" s="36"/>
      <c r="B10" s="36"/>
      <c r="C10" s="36"/>
      <c r="D10" s="36"/>
      <c r="E10" s="36"/>
    </row>
    <row r="11" spans="1:5" ht="13" x14ac:dyDescent="0.3">
      <c r="A11" s="41" t="s">
        <v>17</v>
      </c>
      <c r="B11" s="36"/>
      <c r="C11" s="36"/>
      <c r="D11" s="36"/>
      <c r="E11" s="36"/>
    </row>
    <row r="12" spans="1:5" ht="13" x14ac:dyDescent="0.3">
      <c r="A12" s="42" t="s">
        <v>13</v>
      </c>
      <c r="B12" s="43" t="s">
        <v>21</v>
      </c>
      <c r="C12" s="44"/>
      <c r="D12" s="44"/>
      <c r="E12" s="45" t="s">
        <v>22</v>
      </c>
    </row>
    <row r="13" spans="1:5" ht="13" x14ac:dyDescent="0.3">
      <c r="A13" s="37"/>
      <c r="B13" s="37"/>
      <c r="C13" s="37"/>
      <c r="D13" s="37"/>
      <c r="E13" s="46"/>
    </row>
    <row r="14" spans="1:5" ht="13" x14ac:dyDescent="0.3">
      <c r="A14" s="46">
        <v>1</v>
      </c>
      <c r="B14" s="47" t="s">
        <v>23</v>
      </c>
      <c r="C14" s="37"/>
      <c r="D14" s="37"/>
      <c r="E14" s="48">
        <f>'Bad Debts-Elec'!I18</f>
        <v>8.4790000000000004E-3</v>
      </c>
    </row>
    <row r="15" spans="1:5" ht="13" x14ac:dyDescent="0.3">
      <c r="A15" s="46">
        <v>2</v>
      </c>
      <c r="B15" s="47" t="s">
        <v>24</v>
      </c>
      <c r="C15" s="37"/>
      <c r="D15" s="37"/>
      <c r="E15" s="48">
        <f>'2020 Filing Fee'!A1</f>
        <v>2E-3</v>
      </c>
    </row>
    <row r="16" spans="1:5" ht="13" x14ac:dyDescent="0.3">
      <c r="A16" s="46">
        <v>3</v>
      </c>
      <c r="B16" s="47" t="str">
        <f>"STATE UTILITY TAX - NET OF BAD DEBTS ( "&amp;D16*100&amp;"% - ( LINE 1 * "&amp;D16*100&amp;"%) )"</f>
        <v>STATE UTILITY TAX - NET OF BAD DEBTS ( 3.8734% - ( LINE 1 * 3.8734%) )</v>
      </c>
      <c r="C16" s="37"/>
      <c r="D16" s="61">
        <f>+'2020 Pub Util Tax'!D3</f>
        <v>3.8733999999999998E-2</v>
      </c>
      <c r="E16" s="49">
        <f>ROUND(D16-(D16*E14),6)</f>
        <v>3.8406000000000003E-2</v>
      </c>
    </row>
    <row r="17" spans="1:5" ht="13" x14ac:dyDescent="0.3">
      <c r="A17" s="46">
        <v>4</v>
      </c>
      <c r="B17" s="47"/>
      <c r="C17" s="37"/>
      <c r="D17" s="37"/>
      <c r="E17" s="50"/>
    </row>
    <row r="18" spans="1:5" ht="13" x14ac:dyDescent="0.3">
      <c r="A18" s="46">
        <v>5</v>
      </c>
      <c r="B18" s="47" t="s">
        <v>25</v>
      </c>
      <c r="C18" s="37"/>
      <c r="D18" s="37"/>
      <c r="E18" s="48">
        <f>ROUND(SUM(E14:E16),6)</f>
        <v>4.8884999999999998E-2</v>
      </c>
    </row>
    <row r="19" spans="1:5" ht="13" x14ac:dyDescent="0.3">
      <c r="A19" s="46">
        <v>6</v>
      </c>
      <c r="B19" s="37"/>
      <c r="C19" s="37"/>
      <c r="D19" s="37"/>
      <c r="E19" s="48"/>
    </row>
    <row r="20" spans="1:5" ht="13" x14ac:dyDescent="0.3">
      <c r="A20" s="46">
        <v>7</v>
      </c>
      <c r="B20" s="37" t="s">
        <v>26</v>
      </c>
      <c r="C20" s="37"/>
      <c r="D20" s="37"/>
      <c r="E20" s="51">
        <f>ROUND(1-E18,6)</f>
        <v>0.95111500000000004</v>
      </c>
    </row>
    <row r="21" spans="1:5" ht="13" x14ac:dyDescent="0.3">
      <c r="A21" s="37"/>
      <c r="B21" s="37"/>
      <c r="C21" s="37"/>
      <c r="D21" s="37"/>
      <c r="E21" s="46"/>
    </row>
    <row r="23" spans="1:5" x14ac:dyDescent="0.25">
      <c r="A23" s="60"/>
      <c r="B23" s="60"/>
      <c r="C23" s="60"/>
      <c r="D23" s="60"/>
      <c r="E23" s="60"/>
    </row>
    <row r="24" spans="1:5" x14ac:dyDescent="0.25">
      <c r="E24" s="52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zoomScaleNormal="100" workbookViewId="0">
      <selection activeCell="A3" sqref="A3"/>
    </sheetView>
  </sheetViews>
  <sheetFormatPr defaultColWidth="9.08984375" defaultRowHeight="14" x14ac:dyDescent="0.3"/>
  <cols>
    <col min="1" max="1" width="5.54296875" style="5" customWidth="1"/>
    <col min="2" max="2" width="35.453125" style="5" customWidth="1"/>
    <col min="3" max="3" width="12.54296875" style="5" bestFit="1" customWidth="1"/>
    <col min="4" max="4" width="16" style="5" customWidth="1"/>
    <col min="5" max="5" width="16.54296875" style="5" customWidth="1"/>
    <col min="6" max="6" width="14.6328125" style="5" customWidth="1"/>
    <col min="7" max="7" width="15.6328125" style="5" customWidth="1"/>
    <col min="8" max="8" width="15.36328125" style="5" customWidth="1"/>
    <col min="9" max="9" width="16" style="5" customWidth="1"/>
    <col min="10" max="15" width="9.08984375" style="4"/>
    <col min="16" max="16" width="9.36328125" style="4" bestFit="1" customWidth="1"/>
    <col min="17" max="16384" width="9.08984375" style="4"/>
  </cols>
  <sheetData>
    <row r="2" spans="1:9" x14ac:dyDescent="0.3">
      <c r="A2" s="68" t="s">
        <v>53</v>
      </c>
      <c r="B2" s="69"/>
      <c r="C2" s="69"/>
      <c r="D2" s="69"/>
      <c r="E2" s="69"/>
      <c r="F2" s="69"/>
      <c r="G2" s="69"/>
      <c r="H2" s="69"/>
      <c r="I2" s="70"/>
    </row>
    <row r="3" spans="1:9" ht="14.5" thickBot="1" x14ac:dyDescent="0.35">
      <c r="I3" s="53"/>
    </row>
    <row r="4" spans="1:9" ht="14.5" thickBot="1" x14ac:dyDescent="0.35">
      <c r="A4" s="31"/>
      <c r="B4" s="31"/>
      <c r="C4" s="31"/>
      <c r="D4" s="31"/>
      <c r="E4" s="31"/>
      <c r="F4" s="31"/>
      <c r="G4" s="31"/>
      <c r="H4" s="31"/>
      <c r="I4" s="54"/>
    </row>
    <row r="5" spans="1:9" x14ac:dyDescent="0.3">
      <c r="A5" s="62" t="s">
        <v>19</v>
      </c>
      <c r="B5" s="33"/>
      <c r="C5" s="33"/>
      <c r="D5" s="33"/>
      <c r="E5" s="33"/>
      <c r="F5" s="33"/>
      <c r="G5" s="33"/>
      <c r="H5" s="33"/>
      <c r="I5" s="33"/>
    </row>
    <row r="6" spans="1:9" x14ac:dyDescent="0.3">
      <c r="A6" s="63" t="s">
        <v>43</v>
      </c>
      <c r="B6" s="33"/>
      <c r="C6" s="33"/>
      <c r="D6" s="33"/>
      <c r="E6" s="33"/>
      <c r="F6" s="33"/>
      <c r="G6" s="33"/>
      <c r="H6" s="35"/>
      <c r="I6" s="35"/>
    </row>
    <row r="7" spans="1:9" x14ac:dyDescent="0.3">
      <c r="A7" s="64" t="s">
        <v>44</v>
      </c>
      <c r="B7" s="33"/>
      <c r="C7" s="33"/>
      <c r="D7" s="33"/>
      <c r="E7" s="33"/>
      <c r="F7" s="33"/>
      <c r="G7" s="33"/>
      <c r="H7" s="34"/>
      <c r="I7" s="33"/>
    </row>
    <row r="8" spans="1:9" x14ac:dyDescent="0.3">
      <c r="A8" s="64" t="s">
        <v>45</v>
      </c>
      <c r="B8" s="33"/>
      <c r="C8" s="33"/>
      <c r="D8" s="33"/>
      <c r="E8" s="33"/>
      <c r="F8" s="33"/>
      <c r="G8" s="33"/>
      <c r="H8" s="34"/>
      <c r="I8" s="33"/>
    </row>
    <row r="9" spans="1:9" x14ac:dyDescent="0.3">
      <c r="A9" s="33"/>
      <c r="B9" s="33"/>
      <c r="C9" s="33"/>
      <c r="D9" s="33"/>
      <c r="E9" s="33"/>
      <c r="F9" s="33"/>
      <c r="G9" s="33"/>
      <c r="H9" s="30" t="s">
        <v>15</v>
      </c>
      <c r="I9" s="33"/>
    </row>
    <row r="10" spans="1:9" x14ac:dyDescent="0.3">
      <c r="A10" s="32"/>
      <c r="B10" s="31"/>
      <c r="C10" s="30"/>
      <c r="D10" s="30"/>
      <c r="E10" s="30" t="s">
        <v>34</v>
      </c>
      <c r="F10" s="30" t="s">
        <v>35</v>
      </c>
      <c r="G10" s="30" t="s">
        <v>34</v>
      </c>
      <c r="H10" s="28" t="s">
        <v>10</v>
      </c>
      <c r="I10" s="30" t="s">
        <v>18</v>
      </c>
    </row>
    <row r="11" spans="1:9" x14ac:dyDescent="0.3">
      <c r="A11" s="30" t="s">
        <v>17</v>
      </c>
      <c r="B11" s="31"/>
      <c r="C11" s="30" t="s">
        <v>15</v>
      </c>
      <c r="D11" s="30" t="s">
        <v>16</v>
      </c>
      <c r="E11" s="30" t="s">
        <v>32</v>
      </c>
      <c r="F11" s="30" t="s">
        <v>33</v>
      </c>
      <c r="G11" s="30" t="s">
        <v>32</v>
      </c>
      <c r="H11" s="30" t="s">
        <v>37</v>
      </c>
      <c r="I11" s="30" t="s">
        <v>14</v>
      </c>
    </row>
    <row r="12" spans="1:9" x14ac:dyDescent="0.3">
      <c r="A12" s="29" t="s">
        <v>13</v>
      </c>
      <c r="B12" s="29" t="s">
        <v>12</v>
      </c>
      <c r="C12" s="29" t="s">
        <v>11</v>
      </c>
      <c r="D12" s="29" t="s">
        <v>10</v>
      </c>
      <c r="E12" s="29" t="s">
        <v>31</v>
      </c>
      <c r="F12" s="29" t="s">
        <v>30</v>
      </c>
      <c r="G12" s="29" t="s">
        <v>29</v>
      </c>
      <c r="H12" s="29" t="s">
        <v>36</v>
      </c>
      <c r="I12" s="29" t="s">
        <v>9</v>
      </c>
    </row>
    <row r="13" spans="1:9" x14ac:dyDescent="0.3">
      <c r="A13" s="28"/>
      <c r="B13" s="28" t="s">
        <v>8</v>
      </c>
      <c r="C13" s="66" t="s">
        <v>49</v>
      </c>
      <c r="D13" s="66" t="s">
        <v>50</v>
      </c>
      <c r="E13" s="66" t="s">
        <v>50</v>
      </c>
      <c r="F13" s="66" t="s">
        <v>50</v>
      </c>
      <c r="G13" s="66" t="s">
        <v>50</v>
      </c>
      <c r="H13" s="66" t="s">
        <v>50</v>
      </c>
      <c r="I13" s="28"/>
    </row>
    <row r="14" spans="1:9" x14ac:dyDescent="0.3">
      <c r="A14" s="7">
        <v>1</v>
      </c>
      <c r="B14" s="65" t="s">
        <v>46</v>
      </c>
      <c r="C14" s="24">
        <v>17232326.259999998</v>
      </c>
      <c r="D14" s="24">
        <v>2221903290.54</v>
      </c>
      <c r="E14" s="24">
        <v>54786786.670000002</v>
      </c>
      <c r="F14" s="24">
        <v>16912199.489999998</v>
      </c>
      <c r="G14" s="24">
        <v>324713.43</v>
      </c>
      <c r="H14" s="24">
        <v>2149879590.9500003</v>
      </c>
      <c r="I14" s="27">
        <f>ROUND(C14/H14,6)</f>
        <v>8.0149999999999996E-3</v>
      </c>
    </row>
    <row r="15" spans="1:9" x14ac:dyDescent="0.3">
      <c r="A15" s="7">
        <f t="shared" ref="A15:A30" si="0">A14+1</f>
        <v>2</v>
      </c>
      <c r="B15" s="65" t="s">
        <v>47</v>
      </c>
      <c r="C15" s="24">
        <v>18726588.579999998</v>
      </c>
      <c r="D15" s="24">
        <v>2331385777.1099997</v>
      </c>
      <c r="E15" s="24">
        <v>50098528.460000001</v>
      </c>
      <c r="F15" s="24">
        <v>43765106.579999998</v>
      </c>
      <c r="G15" s="24">
        <v>352068.21</v>
      </c>
      <c r="H15" s="24">
        <v>2237170073.8599997</v>
      </c>
      <c r="I15" s="27">
        <f>ROUND(C15/H15,6)</f>
        <v>8.371E-3</v>
      </c>
    </row>
    <row r="16" spans="1:9" x14ac:dyDescent="0.3">
      <c r="A16" s="7">
        <f t="shared" si="0"/>
        <v>3</v>
      </c>
      <c r="B16" s="65" t="s">
        <v>48</v>
      </c>
      <c r="C16" s="24">
        <v>20261588.965489</v>
      </c>
      <c r="D16" s="24">
        <v>2423734650.4299998</v>
      </c>
      <c r="E16" s="24">
        <v>66034871.479999997</v>
      </c>
      <c r="F16" s="24">
        <v>118832165.98999999</v>
      </c>
      <c r="G16" s="24">
        <v>342378.54</v>
      </c>
      <c r="H16" s="24">
        <v>2238525234.4200001</v>
      </c>
      <c r="I16" s="27">
        <f>ROUND(C16/H16,6)</f>
        <v>9.051E-3</v>
      </c>
    </row>
    <row r="17" spans="1:9" x14ac:dyDescent="0.3">
      <c r="A17" s="7">
        <f t="shared" si="0"/>
        <v>4</v>
      </c>
      <c r="B17" s="25" t="s">
        <v>28</v>
      </c>
      <c r="C17" s="24"/>
      <c r="D17" s="21"/>
      <c r="E17" s="21"/>
      <c r="F17" s="21"/>
      <c r="G17" s="21"/>
      <c r="H17" s="21"/>
      <c r="I17" s="26"/>
    </row>
    <row r="18" spans="1:9" x14ac:dyDescent="0.3">
      <c r="A18" s="7">
        <f t="shared" si="0"/>
        <v>5</v>
      </c>
      <c r="B18" s="22" t="s">
        <v>27</v>
      </c>
      <c r="C18" s="24"/>
      <c r="D18" s="24"/>
      <c r="E18" s="24"/>
      <c r="F18" s="24"/>
      <c r="G18" s="24"/>
      <c r="H18" s="24"/>
      <c r="I18" s="23">
        <f>ROUND(SUM(I14:I16)/3,6)</f>
        <v>8.4790000000000004E-3</v>
      </c>
    </row>
    <row r="19" spans="1:9" x14ac:dyDescent="0.3">
      <c r="A19" s="7">
        <f t="shared" si="0"/>
        <v>6</v>
      </c>
    </row>
    <row r="20" spans="1:9" x14ac:dyDescent="0.3">
      <c r="A20" s="7">
        <f t="shared" si="0"/>
        <v>7</v>
      </c>
      <c r="B20" s="22" t="s">
        <v>7</v>
      </c>
      <c r="C20" s="12"/>
      <c r="D20" s="24">
        <v>2443083187.8299994</v>
      </c>
      <c r="E20" s="24">
        <v>155333122.24000001</v>
      </c>
      <c r="F20" s="24">
        <v>122175867.17999999</v>
      </c>
      <c r="G20" s="24">
        <v>340431.51999999897</v>
      </c>
      <c r="H20" s="21">
        <f>D20-E20-F20-G20</f>
        <v>2165233766.8899994</v>
      </c>
      <c r="I20" s="20"/>
    </row>
    <row r="21" spans="1:9" x14ac:dyDescent="0.3">
      <c r="A21" s="7">
        <f t="shared" si="0"/>
        <v>8</v>
      </c>
      <c r="B21" s="17"/>
      <c r="C21" s="10"/>
      <c r="D21" s="19"/>
      <c r="E21" s="10"/>
      <c r="F21" s="10"/>
      <c r="G21" s="10"/>
      <c r="H21" s="10"/>
      <c r="I21" s="19"/>
    </row>
    <row r="22" spans="1:9" x14ac:dyDescent="0.3">
      <c r="A22" s="7">
        <f t="shared" si="0"/>
        <v>9</v>
      </c>
      <c r="B22" s="17" t="s">
        <v>6</v>
      </c>
      <c r="C22" s="10"/>
      <c r="D22" s="10"/>
      <c r="E22" s="10"/>
      <c r="F22" s="10"/>
      <c r="G22" s="10"/>
      <c r="H22" s="18">
        <f>I18</f>
        <v>8.4790000000000004E-3</v>
      </c>
      <c r="I22" s="10"/>
    </row>
    <row r="23" spans="1:9" x14ac:dyDescent="0.3">
      <c r="A23" s="7">
        <f t="shared" si="0"/>
        <v>10</v>
      </c>
      <c r="B23" s="17" t="s">
        <v>5</v>
      </c>
      <c r="C23" s="10"/>
      <c r="D23" s="10"/>
      <c r="E23" s="10"/>
      <c r="F23" s="10"/>
      <c r="G23" s="10"/>
      <c r="H23" s="12">
        <f>ROUND(H20*H22,0)</f>
        <v>18359017</v>
      </c>
      <c r="I23" s="10"/>
    </row>
    <row r="24" spans="1:9" x14ac:dyDescent="0.3">
      <c r="A24" s="7">
        <f t="shared" si="0"/>
        <v>11</v>
      </c>
      <c r="B24" s="17"/>
      <c r="C24" s="10"/>
      <c r="D24" s="10"/>
      <c r="E24" s="10"/>
      <c r="F24" s="10"/>
      <c r="G24" s="10"/>
      <c r="H24" s="10"/>
      <c r="I24" s="10"/>
    </row>
    <row r="25" spans="1:9" x14ac:dyDescent="0.3">
      <c r="A25" s="7">
        <f t="shared" si="0"/>
        <v>12</v>
      </c>
      <c r="B25" s="16" t="s">
        <v>4</v>
      </c>
      <c r="C25" s="10"/>
      <c r="D25" s="10"/>
      <c r="E25" s="15"/>
      <c r="F25" s="15"/>
      <c r="G25" s="10"/>
      <c r="H25" s="10">
        <v>18742755.935488999</v>
      </c>
      <c r="I25" s="10"/>
    </row>
    <row r="26" spans="1:9" x14ac:dyDescent="0.3">
      <c r="A26" s="7">
        <f t="shared" si="0"/>
        <v>13</v>
      </c>
      <c r="B26" s="14" t="s">
        <v>3</v>
      </c>
      <c r="C26" s="10"/>
      <c r="D26" s="10"/>
      <c r="E26" s="10"/>
      <c r="F26" s="10"/>
      <c r="G26" s="10"/>
      <c r="H26" s="13"/>
      <c r="I26" s="12">
        <f>ROUND(H23-H25,0)</f>
        <v>-383739</v>
      </c>
    </row>
    <row r="27" spans="1:9" x14ac:dyDescent="0.3">
      <c r="A27" s="7">
        <f t="shared" si="0"/>
        <v>14</v>
      </c>
      <c r="B27" s="11"/>
      <c r="C27" s="10"/>
      <c r="D27" s="10"/>
      <c r="E27" s="10"/>
      <c r="F27" s="10"/>
      <c r="G27" s="10"/>
      <c r="H27" s="10"/>
      <c r="I27" s="10"/>
    </row>
    <row r="28" spans="1:9" x14ac:dyDescent="0.3">
      <c r="A28" s="7">
        <f t="shared" si="0"/>
        <v>15</v>
      </c>
      <c r="B28" s="55" t="s">
        <v>2</v>
      </c>
      <c r="C28" s="56"/>
      <c r="D28" s="56"/>
      <c r="E28" s="56"/>
      <c r="F28" s="56"/>
      <c r="G28" s="56"/>
      <c r="H28" s="56"/>
      <c r="I28" s="57">
        <f>-I26</f>
        <v>383739</v>
      </c>
    </row>
    <row r="29" spans="1:9" x14ac:dyDescent="0.3">
      <c r="A29" s="7">
        <f t="shared" si="0"/>
        <v>16</v>
      </c>
      <c r="B29" s="55" t="s">
        <v>1</v>
      </c>
      <c r="C29" s="56"/>
      <c r="D29" s="56"/>
      <c r="E29" s="56"/>
      <c r="F29" s="56"/>
      <c r="G29" s="56"/>
      <c r="H29" s="9">
        <v>0.21</v>
      </c>
      <c r="I29" s="8">
        <f>ROUND(-I26*H29,0)</f>
        <v>80585</v>
      </c>
    </row>
    <row r="30" spans="1:9" ht="14.5" thickBot="1" x14ac:dyDescent="0.35">
      <c r="A30" s="7">
        <f t="shared" si="0"/>
        <v>17</v>
      </c>
      <c r="B30" s="58" t="s">
        <v>0</v>
      </c>
      <c r="C30" s="56"/>
      <c r="D30" s="56"/>
      <c r="E30" s="56"/>
      <c r="F30" s="56"/>
      <c r="G30" s="56"/>
      <c r="H30" s="56"/>
      <c r="I30" s="6">
        <f>I28-I29</f>
        <v>303154</v>
      </c>
    </row>
    <row r="31" spans="1:9" ht="14.5" thickTop="1" x14ac:dyDescent="0.3"/>
    <row r="33" spans="16:16" x14ac:dyDescent="0.3">
      <c r="P33" s="59"/>
    </row>
  </sheetData>
  <pageMargins left="0.56999999999999995" right="0.51" top="1" bottom="1" header="0.5" footer="0.5"/>
  <pageSetup scale="72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A3" sqref="A3"/>
    </sheetView>
  </sheetViews>
  <sheetFormatPr defaultRowHeight="14.5" x14ac:dyDescent="0.35"/>
  <sheetData>
    <row r="1" spans="1:4" x14ac:dyDescent="0.35">
      <c r="A1" s="48">
        <v>2E-3</v>
      </c>
      <c r="D1" s="67" t="s">
        <v>51</v>
      </c>
    </row>
  </sheetData>
  <hyperlinks>
    <hyperlink ref="D1" r:id="rId1"/>
  </hyperlinks>
  <pageMargins left="0" right="0" top="0" bottom="0" header="0" footer="0"/>
  <pageSetup scale="20" orientation="portrait" r:id="rId2"/>
  <customProperties>
    <customPr name="_pios_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M26" sqref="M26"/>
    </sheetView>
  </sheetViews>
  <sheetFormatPr defaultRowHeight="14.5" x14ac:dyDescent="0.35"/>
  <sheetData>
    <row r="1" spans="1:4" x14ac:dyDescent="0.35">
      <c r="A1" t="s">
        <v>38</v>
      </c>
    </row>
    <row r="2" spans="1:4" x14ac:dyDescent="0.35">
      <c r="A2" s="67" t="s">
        <v>52</v>
      </c>
    </row>
    <row r="3" spans="1:4" x14ac:dyDescent="0.35">
      <c r="C3" t="s">
        <v>39</v>
      </c>
      <c r="D3">
        <v>3.8733999999999998E-2</v>
      </c>
    </row>
    <row r="4" spans="1:4" x14ac:dyDescent="0.35">
      <c r="C4" t="s">
        <v>40</v>
      </c>
      <c r="D4">
        <v>3.8519999999999999E-2</v>
      </c>
    </row>
  </sheetData>
  <hyperlinks>
    <hyperlink ref="A2" r:id="rId1"/>
  </hyperlinks>
  <pageMargins left="0.7" right="0.7" top="0.75" bottom="0.75" header="0.3" footer="0.3"/>
  <pageSetup scale="61" orientation="portrait" r:id="rId2"/>
  <customProperties>
    <customPr name="_pios_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16A874-C56E-46E6-879B-B738C2149D63}"/>
</file>

<file path=customXml/itemProps2.xml><?xml version="1.0" encoding="utf-8"?>
<ds:datastoreItem xmlns:ds="http://schemas.openxmlformats.org/officeDocument/2006/customXml" ds:itemID="{2C6E9609-C780-477D-862E-2301AA161616}"/>
</file>

<file path=customXml/itemProps3.xml><?xml version="1.0" encoding="utf-8"?>
<ds:datastoreItem xmlns:ds="http://schemas.openxmlformats.org/officeDocument/2006/customXml" ds:itemID="{2F05F964-A89F-4036-AD71-586286AC8DD0}"/>
</file>

<file path=customXml/itemProps4.xml><?xml version="1.0" encoding="utf-8"?>
<ds:datastoreItem xmlns:ds="http://schemas.openxmlformats.org/officeDocument/2006/customXml" ds:itemID="{37F58765-CC71-4066-9B0E-4026A41CE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</vt:lpstr>
      <vt:lpstr>Bad Debts-Elec</vt:lpstr>
      <vt:lpstr>2020 Filing Fee</vt:lpstr>
      <vt:lpstr>2020 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Free, Susan</cp:lastModifiedBy>
  <cp:lastPrinted>2020-11-18T22:32:20Z</cp:lastPrinted>
  <dcterms:created xsi:type="dcterms:W3CDTF">2010-03-22T20:07:48Z</dcterms:created>
  <dcterms:modified xsi:type="dcterms:W3CDTF">2020-12-01T19:54:51Z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