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56" windowWidth="15576" windowHeight="9780"/>
  </bookViews>
  <sheets>
    <sheet name="MPG-4" sheetId="9" r:id="rId1"/>
    <sheet name="P-E Ratio (WP)" sheetId="2" r:id="rId2"/>
    <sheet name="MP-CF (WP)" sheetId="3" r:id="rId3"/>
    <sheet name="MP-BV (WP)" sheetId="15" r:id="rId4"/>
    <sheet name="2016 Data (WP)" sheetId="10" r:id="rId5"/>
    <sheet name="CF" sheetId="11" r:id="rId6"/>
    <sheet name="PE" sheetId="12" r:id="rId7"/>
    <sheet name="MP" sheetId="13" r:id="rId8"/>
    <sheet name="BV" sheetId="14" r:id="rId9"/>
  </sheets>
  <externalReferences>
    <externalReference r:id="rId10"/>
  </externalReferences>
  <definedNames>
    <definedName name="_xlnm._FilterDatabase" localSheetId="6" hidden="1">PE!$A$3:$N$3</definedName>
    <definedName name="BookValue">BV!$B$3:$M$85</definedName>
    <definedName name="CashFlow">CF!$B$3:$M$85</definedName>
    <definedName name="LUCurYr">'2016 Data (WP)'!$A$9:$P$52</definedName>
    <definedName name="MarketPrice">MP!$B$3:$M$85</definedName>
    <definedName name="MP_BV_WP">'MP-BV (WP)'!$A$4:$S$57</definedName>
    <definedName name="MP_CF_WP">'MP-CF (WP)'!$A$4:$S$57</definedName>
    <definedName name="PE_WP">'P-E Ratio (WP)'!$A$4:$Q$56</definedName>
    <definedName name="PEratio">PE!$B$3:$M$92</definedName>
    <definedName name="_xlnm.Print_Area" localSheetId="4">'2016 Data (WP)'!$A$1:$P$56</definedName>
    <definedName name="_xlnm.Print_Area" localSheetId="3">'MP-BV (WP)'!$A$1:$P$60</definedName>
    <definedName name="_xlnm.Print_Area" localSheetId="2">'MP-CF (WP)'!$A$1:$S$60</definedName>
    <definedName name="_xlnm.Print_Area" localSheetId="0">'MPG-4'!$C$1:$U$185</definedName>
    <definedName name="_xlnm.Print_Area" localSheetId="6">PE!$A$1:$M$92</definedName>
    <definedName name="_xlnm.Print_Area" localSheetId="1">'P-E Ratio (WP)'!$A$1:$Q$60</definedName>
    <definedName name="_xlnm.Print_Titles" localSheetId="5">CF!$A:$B,CF!$1:$3</definedName>
    <definedName name="_xlnm.Print_Titles" localSheetId="7">MP!$A:$B,MP!$1:$3</definedName>
    <definedName name="_xlnm.Print_Titles" localSheetId="3">'MP-BV (WP)'!$A:$B,'MP-BV (WP)'!$1:$3</definedName>
    <definedName name="_xlnm.Print_Titles" localSheetId="2">'MP-CF (WP)'!$A:$B,'MP-CF (WP)'!$1:$3</definedName>
    <definedName name="_xlnm.Print_Titles" localSheetId="0">'MPG-4'!$1:$5</definedName>
    <definedName name="_xlnm.Print_Titles" localSheetId="6">PE!$A:$B,PE!$1:$3</definedName>
    <definedName name="_xlnm.Print_Titles" localSheetId="1">'P-E Ratio (WP)'!$A:$B,'P-E Ratio (WP)'!$1:$3</definedName>
  </definedNames>
  <calcPr calcId="125725"/>
</workbook>
</file>

<file path=xl/calcChain.xml><?xml version="1.0" encoding="utf-8"?>
<calcChain xmlns="http://schemas.openxmlformats.org/spreadsheetml/2006/main">
  <c r="B49" i="10"/>
  <c r="B48"/>
  <c r="B47"/>
  <c r="B46"/>
  <c r="B45"/>
  <c r="B44"/>
  <c r="B43"/>
  <c r="B42"/>
  <c r="B41"/>
  <c r="B40"/>
  <c r="B39"/>
  <c r="B38"/>
  <c r="B37"/>
  <c r="B36"/>
  <c r="B35"/>
  <c r="A34"/>
  <c r="B33"/>
  <c r="D36" i="9" s="1"/>
  <c r="D155" s="1"/>
  <c r="B32" i="10"/>
  <c r="D35" i="9" s="1"/>
  <c r="D154" s="1"/>
  <c r="B31" i="10"/>
  <c r="B30"/>
  <c r="D33" i="9" s="1"/>
  <c r="D152" s="1"/>
  <c r="B29" i="10"/>
  <c r="D32" i="9" s="1"/>
  <c r="D151" s="1"/>
  <c r="B28" i="10"/>
  <c r="B27"/>
  <c r="B26"/>
  <c r="D29" i="9" s="1"/>
  <c r="D148" s="1"/>
  <c r="B25" i="10"/>
  <c r="D28" i="9" s="1"/>
  <c r="D147" s="1"/>
  <c r="B24" i="10"/>
  <c r="D27" i="9" s="1"/>
  <c r="D146" s="1"/>
  <c r="B23" i="10"/>
  <c r="D26" i="9" s="1"/>
  <c r="D145" s="1"/>
  <c r="B22" i="10"/>
  <c r="B21"/>
  <c r="B20"/>
  <c r="B19"/>
  <c r="B18"/>
  <c r="D21" i="9" s="1"/>
  <c r="D140" s="1"/>
  <c r="B17" i="10"/>
  <c r="D20" i="9" s="1"/>
  <c r="D139" s="1"/>
  <c r="B16" i="10"/>
  <c r="D19" i="9" s="1"/>
  <c r="D138" s="1"/>
  <c r="B15" i="10"/>
  <c r="D18" i="9" s="1"/>
  <c r="D137" s="1"/>
  <c r="B14" i="10"/>
  <c r="D17" i="9" s="1"/>
  <c r="D136" s="1"/>
  <c r="B13" i="10"/>
  <c r="D16" i="9" s="1"/>
  <c r="D135" s="1"/>
  <c r="B12" i="10"/>
  <c r="B11"/>
  <c r="B10"/>
  <c r="D13" i="9" s="1"/>
  <c r="D132" s="1"/>
  <c r="B9" i="10"/>
  <c r="C6" i="3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D5"/>
  <c r="C5"/>
  <c r="C6" i="15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D5"/>
  <c r="C5"/>
  <c r="C59" i="9"/>
  <c r="C60"/>
  <c r="A172"/>
  <c r="B172" s="1"/>
  <c r="A173"/>
  <c r="B173" s="1"/>
  <c r="A174"/>
  <c r="I130"/>
  <c r="J130"/>
  <c r="K130"/>
  <c r="L130"/>
  <c r="M130"/>
  <c r="N130"/>
  <c r="O130"/>
  <c r="P130"/>
  <c r="Q130"/>
  <c r="R130"/>
  <c r="H130"/>
  <c r="A132"/>
  <c r="A133"/>
  <c r="B133" s="1"/>
  <c r="A134"/>
  <c r="B134" s="1"/>
  <c r="A135"/>
  <c r="B135" s="1"/>
  <c r="A136"/>
  <c r="B136" s="1"/>
  <c r="A137"/>
  <c r="B137" s="1"/>
  <c r="A138"/>
  <c r="A139"/>
  <c r="B139" s="1"/>
  <c r="A140"/>
  <c r="A141"/>
  <c r="B141" s="1"/>
  <c r="A142"/>
  <c r="B142" s="1"/>
  <c r="A143"/>
  <c r="B143" s="1"/>
  <c r="A144"/>
  <c r="B144" s="1"/>
  <c r="A145"/>
  <c r="B145" s="1"/>
  <c r="A146"/>
  <c r="A147"/>
  <c r="B147" s="1"/>
  <c r="A148"/>
  <c r="A149"/>
  <c r="B149" s="1"/>
  <c r="A150"/>
  <c r="B150" s="1"/>
  <c r="A151"/>
  <c r="B151" s="1"/>
  <c r="A152"/>
  <c r="B152" s="1"/>
  <c r="A153"/>
  <c r="B153" s="1"/>
  <c r="A154"/>
  <c r="A155"/>
  <c r="B155" s="1"/>
  <c r="A156"/>
  <c r="A157"/>
  <c r="B157" s="1"/>
  <c r="A158"/>
  <c r="B158" s="1"/>
  <c r="A159"/>
  <c r="B159" s="1"/>
  <c r="A160"/>
  <c r="B160" s="1"/>
  <c r="A161"/>
  <c r="B161" s="1"/>
  <c r="A162"/>
  <c r="A163"/>
  <c r="B163" s="1"/>
  <c r="A164"/>
  <c r="A165"/>
  <c r="B165" s="1"/>
  <c r="A166"/>
  <c r="B166" s="1"/>
  <c r="A167"/>
  <c r="B167" s="1"/>
  <c r="A168"/>
  <c r="B168" s="1"/>
  <c r="A169"/>
  <c r="A170"/>
  <c r="B170" s="1"/>
  <c r="A171"/>
  <c r="A131"/>
  <c r="B131" s="1"/>
  <c r="C175"/>
  <c r="G129"/>
  <c r="H129" s="1"/>
  <c r="I129" s="1"/>
  <c r="J129" s="1"/>
  <c r="K129" s="1"/>
  <c r="L129" s="1"/>
  <c r="M129" s="1"/>
  <c r="N129" s="1"/>
  <c r="O129" s="1"/>
  <c r="P129" s="1"/>
  <c r="Q129" s="1"/>
  <c r="R129" s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42"/>
  <c r="G49"/>
  <c r="G12"/>
  <c r="D53"/>
  <c r="D172" s="1"/>
  <c r="C172" s="1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A35" i="15"/>
  <c r="P2"/>
  <c r="O2"/>
  <c r="N2"/>
  <c r="M2"/>
  <c r="L2"/>
  <c r="K2"/>
  <c r="J2"/>
  <c r="I2"/>
  <c r="H2"/>
  <c r="G2"/>
  <c r="F2"/>
  <c r="N48" i="10"/>
  <c r="G48"/>
  <c r="M48" s="1"/>
  <c r="G47"/>
  <c r="M47" s="1"/>
  <c r="M45"/>
  <c r="G45"/>
  <c r="N45" s="1"/>
  <c r="G42"/>
  <c r="M42" s="1"/>
  <c r="G41"/>
  <c r="M41" s="1"/>
  <c r="G40"/>
  <c r="M40" s="1"/>
  <c r="M39"/>
  <c r="G39"/>
  <c r="N39" s="1"/>
  <c r="G36"/>
  <c r="M36" s="1"/>
  <c r="G35"/>
  <c r="M35" s="1"/>
  <c r="G34"/>
  <c r="M34" s="1"/>
  <c r="G33"/>
  <c r="M33" s="1"/>
  <c r="G32"/>
  <c r="N32" s="1"/>
  <c r="N31"/>
  <c r="M31"/>
  <c r="G31"/>
  <c r="G30"/>
  <c r="M30" s="1"/>
  <c r="N29"/>
  <c r="M29"/>
  <c r="G29"/>
  <c r="G27"/>
  <c r="M27" s="1"/>
  <c r="M26"/>
  <c r="G26"/>
  <c r="N26" s="1"/>
  <c r="G25"/>
  <c r="N25" s="1"/>
  <c r="G24"/>
  <c r="N24" s="1"/>
  <c r="G23"/>
  <c r="M23" s="1"/>
  <c r="G22"/>
  <c r="N22" s="1"/>
  <c r="G21"/>
  <c r="N21" s="1"/>
  <c r="M20"/>
  <c r="G20"/>
  <c r="N20" s="1"/>
  <c r="G18"/>
  <c r="M18" s="1"/>
  <c r="G17"/>
  <c r="M17" s="1"/>
  <c r="G15"/>
  <c r="M15" s="1"/>
  <c r="G14"/>
  <c r="N14" s="1"/>
  <c r="G13"/>
  <c r="M13" s="1"/>
  <c r="C56"/>
  <c r="D14" i="9"/>
  <c r="D133" s="1"/>
  <c r="D15"/>
  <c r="D134" s="1"/>
  <c r="D22"/>
  <c r="D141" s="1"/>
  <c r="D23"/>
  <c r="D142" s="1"/>
  <c r="D24"/>
  <c r="D143" s="1"/>
  <c r="D25"/>
  <c r="D144" s="1"/>
  <c r="D30"/>
  <c r="D149" s="1"/>
  <c r="D31"/>
  <c r="D150" s="1"/>
  <c r="D34"/>
  <c r="D153" s="1"/>
  <c r="D40"/>
  <c r="D159" s="1"/>
  <c r="D48"/>
  <c r="D167" s="1"/>
  <c r="B50" i="10"/>
  <c r="N15"/>
  <c r="M22"/>
  <c r="N35"/>
  <c r="M53"/>
  <c r="N53"/>
  <c r="G136" i="9" l="1"/>
  <c r="G144"/>
  <c r="M32" i="10"/>
  <c r="N40"/>
  <c r="N13"/>
  <c r="G135" i="9" s="1"/>
  <c r="N18" i="10"/>
  <c r="G140" i="9" s="1"/>
  <c r="N41" i="10"/>
  <c r="N17"/>
  <c r="G154" i="9"/>
  <c r="G146"/>
  <c r="D54"/>
  <c r="D173" s="1"/>
  <c r="C173" s="1"/>
  <c r="G43"/>
  <c r="D49"/>
  <c r="D168" s="1"/>
  <c r="D55"/>
  <c r="D174" s="1"/>
  <c r="C174" s="1"/>
  <c r="D43"/>
  <c r="D162" s="1"/>
  <c r="G45"/>
  <c r="D47"/>
  <c r="D166" s="1"/>
  <c r="D39"/>
  <c r="D158" s="1"/>
  <c r="M14" i="10"/>
  <c r="G41" i="9"/>
  <c r="G167"/>
  <c r="G151"/>
  <c r="G143"/>
  <c r="B34" i="10"/>
  <c r="D41" i="9"/>
  <c r="D160" s="1"/>
  <c r="G50"/>
  <c r="M21" i="10"/>
  <c r="G52" i="9"/>
  <c r="G147"/>
  <c r="G157"/>
  <c r="D51"/>
  <c r="D170" s="1"/>
  <c r="D44"/>
  <c r="D163" s="1"/>
  <c r="N23" i="10"/>
  <c r="G145" i="9" s="1"/>
  <c r="N27" i="10"/>
  <c r="G149" i="9" s="1"/>
  <c r="G53"/>
  <c r="G46"/>
  <c r="G38"/>
  <c r="G148"/>
  <c r="G51"/>
  <c r="D50"/>
  <c r="D169" s="1"/>
  <c r="G163"/>
  <c r="G139"/>
  <c r="D52"/>
  <c r="D171" s="1"/>
  <c r="D45"/>
  <c r="D164" s="1"/>
  <c r="D37"/>
  <c r="D156" s="1"/>
  <c r="G54"/>
  <c r="G47"/>
  <c r="G39"/>
  <c r="G173"/>
  <c r="D42"/>
  <c r="D161" s="1"/>
  <c r="G44"/>
  <c r="G162"/>
  <c r="G174"/>
  <c r="G37"/>
  <c r="G170"/>
  <c r="D46"/>
  <c r="D165" s="1"/>
  <c r="D38"/>
  <c r="D157" s="1"/>
  <c r="G55"/>
  <c r="G48"/>
  <c r="G40"/>
  <c r="N42" i="10"/>
  <c r="G164" i="9" s="1"/>
  <c r="M24" i="10"/>
  <c r="M25"/>
  <c r="N36"/>
  <c r="G158" i="9" s="1"/>
  <c r="N34" i="10"/>
  <c r="G156" i="9" s="1"/>
  <c r="N33" i="10"/>
  <c r="G155" i="9" s="1"/>
  <c r="K7" i="15"/>
  <c r="M134" i="9" s="1"/>
  <c r="N44" i="15"/>
  <c r="F52"/>
  <c r="I8"/>
  <c r="K133" i="9" s="1"/>
  <c r="I24" i="15"/>
  <c r="K149" i="9" s="1"/>
  <c r="K39" i="15"/>
  <c r="M159" i="9" s="1"/>
  <c r="K47" i="15"/>
  <c r="K55"/>
  <c r="M170" i="9" s="1"/>
  <c r="I10" i="15"/>
  <c r="K136" i="9" s="1"/>
  <c r="I18" i="15"/>
  <c r="I26"/>
  <c r="K150" i="9" s="1"/>
  <c r="I34" i="15"/>
  <c r="K147" i="9" s="1"/>
  <c r="K15" i="15"/>
  <c r="M139" i="9" s="1"/>
  <c r="G12" i="15"/>
  <c r="O28"/>
  <c r="Q152" i="9" s="1"/>
  <c r="I13" i="15"/>
  <c r="K31"/>
  <c r="N36"/>
  <c r="P157" i="9" s="1"/>
  <c r="F44" i="15"/>
  <c r="N52"/>
  <c r="K23"/>
  <c r="M57"/>
  <c r="O153" i="9" s="1"/>
  <c r="I40" i="15"/>
  <c r="K160" i="9" s="1"/>
  <c r="I48" i="15"/>
  <c r="K167" i="9" s="1"/>
  <c r="I56" i="15"/>
  <c r="G11"/>
  <c r="I137" i="9" s="1"/>
  <c r="I19" i="15"/>
  <c r="K143" i="9" s="1"/>
  <c r="R151"/>
  <c r="H43" i="15"/>
  <c r="J163" i="9" s="1"/>
  <c r="I51" i="15"/>
  <c r="I11"/>
  <c r="K137" i="9" s="1"/>
  <c r="R160"/>
  <c r="G19" i="15"/>
  <c r="I143" i="9" s="1"/>
  <c r="H40" i="15"/>
  <c r="J160" i="9" s="1"/>
  <c r="F12" i="15"/>
  <c r="N20"/>
  <c r="G28"/>
  <c r="I152" i="9" s="1"/>
  <c r="M6" i="15"/>
  <c r="M14"/>
  <c r="M22"/>
  <c r="M30"/>
  <c r="M38"/>
  <c r="M46"/>
  <c r="O166" i="9" s="1"/>
  <c r="M54" i="15"/>
  <c r="F36"/>
  <c r="H157" i="9" s="1"/>
  <c r="R167"/>
  <c r="R163"/>
  <c r="G5" i="15"/>
  <c r="I131" i="9" s="1"/>
  <c r="H13" i="15"/>
  <c r="H21"/>
  <c r="J145" i="9" s="1"/>
  <c r="H29" i="15"/>
  <c r="H37"/>
  <c r="J158" i="9" s="1"/>
  <c r="H45" i="15"/>
  <c r="J165" i="9" s="1"/>
  <c r="H53" i="15"/>
  <c r="J168" i="9" s="1"/>
  <c r="O30" i="15"/>
  <c r="M28"/>
  <c r="O152" i="9" s="1"/>
  <c r="M25" i="15"/>
  <c r="O20"/>
  <c r="H19"/>
  <c r="J143" i="9" s="1"/>
  <c r="J13" i="15"/>
  <c r="O11"/>
  <c r="Q137" i="9" s="1"/>
  <c r="G6" i="15"/>
  <c r="K12"/>
  <c r="K20"/>
  <c r="K28"/>
  <c r="M152" i="9" s="1"/>
  <c r="K36" i="15"/>
  <c r="M157" i="9" s="1"/>
  <c r="K44" i="15"/>
  <c r="K52"/>
  <c r="M52"/>
  <c r="M44"/>
  <c r="M36"/>
  <c r="O157" i="9" s="1"/>
  <c r="N28" i="15"/>
  <c r="P152" i="9" s="1"/>
  <c r="G27" i="15"/>
  <c r="I151" i="9" s="1"/>
  <c r="I21" i="15"/>
  <c r="K145" i="9" s="1"/>
  <c r="F14" i="15"/>
  <c r="R137" i="9"/>
  <c r="N6" i="15"/>
  <c r="H56"/>
  <c r="F35"/>
  <c r="L45"/>
  <c r="N165" i="9" s="1"/>
  <c r="I50" i="15"/>
  <c r="K45"/>
  <c r="M165" i="9" s="1"/>
  <c r="M7" i="15"/>
  <c r="O134" i="9" s="1"/>
  <c r="M15" i="15"/>
  <c r="O139" i="9" s="1"/>
  <c r="M23" i="15"/>
  <c r="M31"/>
  <c r="R166" i="9"/>
  <c r="L9" i="15"/>
  <c r="N135" i="9" s="1"/>
  <c r="L17" i="15"/>
  <c r="N141" i="9" s="1"/>
  <c r="L25" i="15"/>
  <c r="L33"/>
  <c r="L41"/>
  <c r="N161" i="9" s="1"/>
  <c r="L49" i="15"/>
  <c r="L57"/>
  <c r="N153" i="9" s="1"/>
  <c r="F5" i="15"/>
  <c r="H131" i="9" s="1"/>
  <c r="J53" i="15"/>
  <c r="L168" i="9" s="1"/>
  <c r="H51" i="15"/>
  <c r="J45"/>
  <c r="L165" i="9" s="1"/>
  <c r="J37" i="15"/>
  <c r="L158" i="9" s="1"/>
  <c r="H35" i="15"/>
  <c r="J29"/>
  <c r="O27"/>
  <c r="Q151" i="9" s="1"/>
  <c r="G22" i="15"/>
  <c r="F20"/>
  <c r="O14"/>
  <c r="M12"/>
  <c r="M9"/>
  <c r="O135" i="9" s="1"/>
  <c r="H48" i="15"/>
  <c r="J167" i="9" s="1"/>
  <c r="F19" i="15"/>
  <c r="H143" i="9" s="1"/>
  <c r="F43" i="15"/>
  <c r="H163" i="9" s="1"/>
  <c r="M49" i="15"/>
  <c r="M41"/>
  <c r="O161" i="9" s="1"/>
  <c r="M33" i="15"/>
  <c r="H27"/>
  <c r="J151" i="9" s="1"/>
  <c r="J21" i="15"/>
  <c r="L145" i="9" s="1"/>
  <c r="O19" i="15"/>
  <c r="Q143" i="9" s="1"/>
  <c r="O6" i="15"/>
  <c r="H16"/>
  <c r="R155" i="9"/>
  <c r="I42" i="15"/>
  <c r="R131" i="9"/>
  <c r="G51" i="15"/>
  <c r="G43"/>
  <c r="I163" i="9" s="1"/>
  <c r="G35" i="15"/>
  <c r="I27"/>
  <c r="K151" i="9" s="1"/>
  <c r="J5" i="15"/>
  <c r="L131" i="9" s="1"/>
  <c r="H14" i="15"/>
  <c r="H30"/>
  <c r="G8"/>
  <c r="I133" i="9" s="1"/>
  <c r="G16" i="15"/>
  <c r="G24"/>
  <c r="I149" i="9" s="1"/>
  <c r="G32" i="15"/>
  <c r="I155" i="9" s="1"/>
  <c r="G40" i="15"/>
  <c r="I160" i="9" s="1"/>
  <c r="G48" i="15"/>
  <c r="I167" i="9" s="1"/>
  <c r="G56" i="15"/>
  <c r="F54"/>
  <c r="F46"/>
  <c r="H166" i="9" s="1"/>
  <c r="I43" i="15"/>
  <c r="K163" i="9" s="1"/>
  <c r="F38" i="15"/>
  <c r="I35"/>
  <c r="F30"/>
  <c r="N22"/>
  <c r="G20"/>
  <c r="N12"/>
  <c r="N30"/>
  <c r="F6"/>
  <c r="F11"/>
  <c r="H137" i="9" s="1"/>
  <c r="F27" i="15"/>
  <c r="H151" i="9" s="1"/>
  <c r="F51" i="15"/>
  <c r="G14"/>
  <c r="I53"/>
  <c r="K168" i="9" s="1"/>
  <c r="I45" i="15"/>
  <c r="K165" i="9" s="1"/>
  <c r="I37" i="15"/>
  <c r="K158" i="9" s="1"/>
  <c r="I29" i="15"/>
  <c r="F22"/>
  <c r="R143" i="9"/>
  <c r="N14" i="15"/>
  <c r="I22"/>
  <c r="G36"/>
  <c r="I157" i="9" s="1"/>
  <c r="O44" i="15"/>
  <c r="O52"/>
  <c r="J7"/>
  <c r="L134" i="9" s="1"/>
  <c r="J15" i="15"/>
  <c r="L139" i="9" s="1"/>
  <c r="J23" i="15"/>
  <c r="J31"/>
  <c r="J39"/>
  <c r="L159" i="9" s="1"/>
  <c r="J47" i="15"/>
  <c r="J55"/>
  <c r="L170" i="9" s="1"/>
  <c r="N54" i="15"/>
  <c r="O51"/>
  <c r="N46"/>
  <c r="P166" i="9" s="1"/>
  <c r="O43" i="15"/>
  <c r="Q163" i="9" s="1"/>
  <c r="N38" i="15"/>
  <c r="O35"/>
  <c r="G30"/>
  <c r="F28"/>
  <c r="H152" i="9" s="1"/>
  <c r="O22" i="15"/>
  <c r="M20"/>
  <c r="M17"/>
  <c r="O141" i="9" s="1"/>
  <c r="O12" i="15"/>
  <c r="H11"/>
  <c r="J137" i="9" s="1"/>
  <c r="J50" i="15"/>
  <c r="L36"/>
  <c r="N157" i="9" s="1"/>
  <c r="J34" i="15"/>
  <c r="L147" i="9" s="1"/>
  <c r="H24" i="15"/>
  <c r="J149" i="9" s="1"/>
  <c r="L20" i="15"/>
  <c r="H8"/>
  <c r="J133" i="9" s="1"/>
  <c r="F57" i="15"/>
  <c r="H153" i="9" s="1"/>
  <c r="L55" i="15"/>
  <c r="N170" i="9" s="1"/>
  <c r="K50" i="15"/>
  <c r="O46"/>
  <c r="Q166" i="9" s="1"/>
  <c r="K42" i="15"/>
  <c r="F41"/>
  <c r="H161" i="9" s="1"/>
  <c r="L39" i="15"/>
  <c r="N159" i="9" s="1"/>
  <c r="I32" i="15"/>
  <c r="K155" i="9" s="1"/>
  <c r="N25" i="15"/>
  <c r="K18"/>
  <c r="M55"/>
  <c r="O170" i="9" s="1"/>
  <c r="M47" i="15"/>
  <c r="O41"/>
  <c r="Q161" i="9" s="1"/>
  <c r="J40" i="15"/>
  <c r="L160" i="9" s="1"/>
  <c r="H38" i="15"/>
  <c r="K37"/>
  <c r="M158" i="9" s="1"/>
  <c r="L34" i="15"/>
  <c r="N147" i="9" s="1"/>
  <c r="O25" i="15"/>
  <c r="G25"/>
  <c r="H22"/>
  <c r="K21"/>
  <c r="M145" i="9" s="1"/>
  <c r="G52" i="15"/>
  <c r="K48"/>
  <c r="M167" i="9" s="1"/>
  <c r="G44" i="15"/>
  <c r="R161" i="9"/>
  <c r="N39" i="15"/>
  <c r="P159" i="9" s="1"/>
  <c r="F39" i="15"/>
  <c r="H159" i="9" s="1"/>
  <c r="L37" i="15"/>
  <c r="N158" i="9" s="1"/>
  <c r="M34" i="15"/>
  <c r="O147" i="9" s="1"/>
  <c r="M18" i="15"/>
  <c r="H17"/>
  <c r="J141" i="9" s="1"/>
  <c r="N15" i="15"/>
  <c r="P139" i="9" s="1"/>
  <c r="I14" i="15"/>
  <c r="L13"/>
  <c r="J11"/>
  <c r="L137" i="9" s="1"/>
  <c r="M10" i="15"/>
  <c r="O136" i="9" s="1"/>
  <c r="R135"/>
  <c r="H9" i="15"/>
  <c r="J135" i="9" s="1"/>
  <c r="I6" i="15"/>
  <c r="I57"/>
  <c r="K153" i="9" s="1"/>
  <c r="L56" i="15"/>
  <c r="O55"/>
  <c r="Q170" i="9" s="1"/>
  <c r="G55" i="15"/>
  <c r="I170" i="9" s="1"/>
  <c r="J54" i="15"/>
  <c r="M53"/>
  <c r="O168" i="9" s="1"/>
  <c r="H52" i="15"/>
  <c r="K51"/>
  <c r="N50"/>
  <c r="F50"/>
  <c r="I49"/>
  <c r="L48"/>
  <c r="N167" i="9" s="1"/>
  <c r="O47" i="15"/>
  <c r="G47"/>
  <c r="J46"/>
  <c r="L166" i="9" s="1"/>
  <c r="M45" i="15"/>
  <c r="O165" i="9" s="1"/>
  <c r="H44" i="15"/>
  <c r="K43"/>
  <c r="M163" i="9" s="1"/>
  <c r="N42" i="15"/>
  <c r="F42"/>
  <c r="I41"/>
  <c r="K161" i="9" s="1"/>
  <c r="L40" i="15"/>
  <c r="N160" i="9" s="1"/>
  <c r="O39" i="15"/>
  <c r="Q159" i="9" s="1"/>
  <c r="G39" i="15"/>
  <c r="I159" i="9" s="1"/>
  <c r="J38" i="15"/>
  <c r="M37"/>
  <c r="O158" i="9" s="1"/>
  <c r="R157"/>
  <c r="H36" i="15"/>
  <c r="J157" i="9" s="1"/>
  <c r="K35" i="15"/>
  <c r="N34"/>
  <c r="P147" i="9" s="1"/>
  <c r="F34" i="15"/>
  <c r="H147" i="9" s="1"/>
  <c r="I33" i="15"/>
  <c r="L32"/>
  <c r="N155" i="9" s="1"/>
  <c r="O31" i="15"/>
  <c r="G31"/>
  <c r="J30"/>
  <c r="M29"/>
  <c r="R152" i="9"/>
  <c r="H28" i="15"/>
  <c r="J152" i="9" s="1"/>
  <c r="K27" i="15"/>
  <c r="M151" i="9" s="1"/>
  <c r="N26" i="15"/>
  <c r="P150" i="9" s="1"/>
  <c r="F26" i="15"/>
  <c r="H150" i="9" s="1"/>
  <c r="I25" i="15"/>
  <c r="L24"/>
  <c r="N149" i="9" s="1"/>
  <c r="O23" i="15"/>
  <c r="G23"/>
  <c r="J22"/>
  <c r="M21"/>
  <c r="O145" i="9" s="1"/>
  <c r="H20" i="15"/>
  <c r="K19"/>
  <c r="M143" i="9" s="1"/>
  <c r="N18" i="15"/>
  <c r="F18"/>
  <c r="I17"/>
  <c r="K141" i="9" s="1"/>
  <c r="L16" i="15"/>
  <c r="O15"/>
  <c r="Q139" i="9" s="1"/>
  <c r="G15" i="15"/>
  <c r="I139" i="9" s="1"/>
  <c r="J14" i="15"/>
  <c r="M13"/>
  <c r="H12"/>
  <c r="K11"/>
  <c r="M137" i="9" s="1"/>
  <c r="N10" i="15"/>
  <c r="P136" i="9" s="1"/>
  <c r="F10" i="15"/>
  <c r="H136" i="9" s="1"/>
  <c r="I9" i="15"/>
  <c r="K135" i="9" s="1"/>
  <c r="L8" i="15"/>
  <c r="N133" i="9" s="1"/>
  <c r="O7" i="15"/>
  <c r="Q134" i="9" s="1"/>
  <c r="G7" i="15"/>
  <c r="I134" i="9" s="1"/>
  <c r="J6" i="15"/>
  <c r="L52"/>
  <c r="L44"/>
  <c r="H32"/>
  <c r="J155" i="9" s="1"/>
  <c r="L28" i="15"/>
  <c r="N152" i="9" s="1"/>
  <c r="R149"/>
  <c r="L47" i="15"/>
  <c r="N41"/>
  <c r="P161" i="9" s="1"/>
  <c r="G38" i="15"/>
  <c r="N33"/>
  <c r="F33"/>
  <c r="L31"/>
  <c r="K26"/>
  <c r="M150" i="9" s="1"/>
  <c r="F25" i="15"/>
  <c r="L23"/>
  <c r="F17"/>
  <c r="H141" i="9" s="1"/>
  <c r="K10" i="15"/>
  <c r="M136" i="9" s="1"/>
  <c r="N9" i="15"/>
  <c r="P135" i="9" s="1"/>
  <c r="F9" i="15"/>
  <c r="H135" i="9" s="1"/>
  <c r="L7" i="15"/>
  <c r="N134" i="9" s="1"/>
  <c r="O57" i="15"/>
  <c r="Q153" i="9" s="1"/>
  <c r="G57" i="15"/>
  <c r="I153" i="9" s="1"/>
  <c r="H54" i="15"/>
  <c r="K53"/>
  <c r="M168" i="9" s="1"/>
  <c r="L50" i="15"/>
  <c r="J48"/>
  <c r="L167" i="9" s="1"/>
  <c r="M39" i="15"/>
  <c r="O159" i="9" s="1"/>
  <c r="O33" i="15"/>
  <c r="J32"/>
  <c r="L155" i="9" s="1"/>
  <c r="K29" i="15"/>
  <c r="L26"/>
  <c r="N150" i="9" s="1"/>
  <c r="J24" i="15"/>
  <c r="L149" i="9" s="1"/>
  <c r="K13" i="15"/>
  <c r="O9"/>
  <c r="Q135" i="9" s="1"/>
  <c r="H6" i="15"/>
  <c r="R153" i="9"/>
  <c r="N55" i="15"/>
  <c r="P170" i="9" s="1"/>
  <c r="I54" i="15"/>
  <c r="J51"/>
  <c r="N47"/>
  <c r="I46"/>
  <c r="K166" i="9" s="1"/>
  <c r="J43" i="15"/>
  <c r="L163" i="9" s="1"/>
  <c r="K40" i="15"/>
  <c r="M160" i="9" s="1"/>
  <c r="O36" i="15"/>
  <c r="Q157" i="9" s="1"/>
  <c r="J35" i="15"/>
  <c r="H33"/>
  <c r="K32"/>
  <c r="M155" i="9" s="1"/>
  <c r="N31" i="15"/>
  <c r="F31"/>
  <c r="L29"/>
  <c r="J27"/>
  <c r="L151" i="9" s="1"/>
  <c r="H25" i="15"/>
  <c r="N23"/>
  <c r="L21"/>
  <c r="N145" i="9" s="1"/>
  <c r="F7" i="15"/>
  <c r="H134" i="9" s="1"/>
  <c r="N5" i="15"/>
  <c r="P131" i="9" s="1"/>
  <c r="H5" i="15"/>
  <c r="J131" i="9" s="1"/>
  <c r="J57" i="15"/>
  <c r="L153" i="9" s="1"/>
  <c r="M56" i="15"/>
  <c r="R170" i="9"/>
  <c r="H55" i="15"/>
  <c r="J170" i="9" s="1"/>
  <c r="K54" i="15"/>
  <c r="N53"/>
  <c r="P168" i="9" s="1"/>
  <c r="F53" i="15"/>
  <c r="H168" i="9" s="1"/>
  <c r="I52" i="15"/>
  <c r="L51"/>
  <c r="O50"/>
  <c r="G50"/>
  <c r="J49"/>
  <c r="M48"/>
  <c r="O167" i="9" s="1"/>
  <c r="H47" i="15"/>
  <c r="K46"/>
  <c r="M166" i="9" s="1"/>
  <c r="N45" i="15"/>
  <c r="P165" i="9" s="1"/>
  <c r="F45" i="15"/>
  <c r="H165" i="9" s="1"/>
  <c r="I44" i="15"/>
  <c r="L43"/>
  <c r="N163" i="9" s="1"/>
  <c r="O42" i="15"/>
  <c r="G42"/>
  <c r="J41"/>
  <c r="L161" i="9" s="1"/>
  <c r="M40" i="15"/>
  <c r="O160" i="9" s="1"/>
  <c r="R159"/>
  <c r="H39" i="15"/>
  <c r="J159" i="9" s="1"/>
  <c r="K38" i="15"/>
  <c r="N37"/>
  <c r="P158" i="9" s="1"/>
  <c r="F37" i="15"/>
  <c r="H158" i="9" s="1"/>
  <c r="I36" i="15"/>
  <c r="K157" i="9" s="1"/>
  <c r="L35" i="15"/>
  <c r="O34"/>
  <c r="Q147" i="9" s="1"/>
  <c r="G34" i="15"/>
  <c r="I147" i="9" s="1"/>
  <c r="J33" i="15"/>
  <c r="M32"/>
  <c r="O155" i="9" s="1"/>
  <c r="H31" i="15"/>
  <c r="K30"/>
  <c r="N29"/>
  <c r="F29"/>
  <c r="I28"/>
  <c r="K152" i="9" s="1"/>
  <c r="L27" i="15"/>
  <c r="N151" i="9" s="1"/>
  <c r="O26" i="15"/>
  <c r="Q150" i="9" s="1"/>
  <c r="G26" i="15"/>
  <c r="I150" i="9" s="1"/>
  <c r="J25" i="15"/>
  <c r="M24"/>
  <c r="O149" i="9" s="1"/>
  <c r="H23" i="15"/>
  <c r="K22"/>
  <c r="N21"/>
  <c r="P145" i="9" s="1"/>
  <c r="F21" i="15"/>
  <c r="H145" i="9" s="1"/>
  <c r="I20" i="15"/>
  <c r="L19"/>
  <c r="N143" i="9" s="1"/>
  <c r="O18" i="15"/>
  <c r="G18"/>
  <c r="J17"/>
  <c r="L141" i="9" s="1"/>
  <c r="M16" i="15"/>
  <c r="R139" i="9"/>
  <c r="H15" i="15"/>
  <c r="J139" i="9" s="1"/>
  <c r="K14" i="15"/>
  <c r="N13"/>
  <c r="F13"/>
  <c r="I12"/>
  <c r="L11"/>
  <c r="N137" i="9" s="1"/>
  <c r="O10" i="15"/>
  <c r="Q136" i="9" s="1"/>
  <c r="G10" i="15"/>
  <c r="I136" i="9" s="1"/>
  <c r="J9" i="15"/>
  <c r="L135" i="9" s="1"/>
  <c r="M8" i="15"/>
  <c r="O133" i="9" s="1"/>
  <c r="R134"/>
  <c r="H7" i="15"/>
  <c r="J134" i="9" s="1"/>
  <c r="K6" i="15"/>
  <c r="J26"/>
  <c r="L150" i="9" s="1"/>
  <c r="J18" i="15"/>
  <c r="J10"/>
  <c r="L136" i="9" s="1"/>
  <c r="O54" i="15"/>
  <c r="N49"/>
  <c r="G46"/>
  <c r="I166" i="9" s="1"/>
  <c r="O38" i="15"/>
  <c r="I16"/>
  <c r="L15"/>
  <c r="N139" i="9" s="1"/>
  <c r="J56" i="15"/>
  <c r="O49"/>
  <c r="G49"/>
  <c r="H46"/>
  <c r="J166" i="9" s="1"/>
  <c r="L42" i="15"/>
  <c r="G33"/>
  <c r="O17"/>
  <c r="Q141" i="9" s="1"/>
  <c r="G17" i="15"/>
  <c r="I141" i="9" s="1"/>
  <c r="L10" i="15"/>
  <c r="N136" i="9" s="1"/>
  <c r="G9" i="15"/>
  <c r="I135" i="9" s="1"/>
  <c r="J8" i="15"/>
  <c r="L133" i="9" s="1"/>
  <c r="H57" i="15"/>
  <c r="J153" i="9" s="1"/>
  <c r="H49" i="15"/>
  <c r="H41"/>
  <c r="J161" i="9" s="1"/>
  <c r="I30" i="15"/>
  <c r="R141" i="9"/>
  <c r="F15" i="15"/>
  <c r="H139" i="9" s="1"/>
  <c r="K8" i="15"/>
  <c r="M133" i="9" s="1"/>
  <c r="I5" i="15"/>
  <c r="K131" i="9" s="1"/>
  <c r="K57" i="15"/>
  <c r="M153" i="9" s="1"/>
  <c r="N56" i="15"/>
  <c r="F56"/>
  <c r="I55"/>
  <c r="K170" i="9" s="1"/>
  <c r="L54" i="15"/>
  <c r="O53"/>
  <c r="Q168" i="9" s="1"/>
  <c r="G53" i="15"/>
  <c r="I168" i="9" s="1"/>
  <c r="J52" i="15"/>
  <c r="M51"/>
  <c r="H50"/>
  <c r="K49"/>
  <c r="N48"/>
  <c r="P167" i="9" s="1"/>
  <c r="F48" i="15"/>
  <c r="H167" i="9" s="1"/>
  <c r="I47" i="15"/>
  <c r="L46"/>
  <c r="N166" i="9" s="1"/>
  <c r="O45" i="15"/>
  <c r="Q165" i="9" s="1"/>
  <c r="G45" i="15"/>
  <c r="I165" i="9" s="1"/>
  <c r="J44" i="15"/>
  <c r="M43"/>
  <c r="O163" i="9" s="1"/>
  <c r="H42" i="15"/>
  <c r="K41"/>
  <c r="M161" i="9" s="1"/>
  <c r="N40" i="15"/>
  <c r="P160" i="9" s="1"/>
  <c r="F40" i="15"/>
  <c r="H160" i="9" s="1"/>
  <c r="I39" i="15"/>
  <c r="K159" i="9" s="1"/>
  <c r="L38" i="15"/>
  <c r="O37"/>
  <c r="Q158" i="9" s="1"/>
  <c r="G37" i="15"/>
  <c r="I158" i="9" s="1"/>
  <c r="J36" i="15"/>
  <c r="L157" i="9" s="1"/>
  <c r="M35" i="15"/>
  <c r="R147" i="9"/>
  <c r="H34" i="15"/>
  <c r="J147" i="9" s="1"/>
  <c r="K33" i="15"/>
  <c r="N32"/>
  <c r="P155" i="9" s="1"/>
  <c r="F32" i="15"/>
  <c r="H155" i="9" s="1"/>
  <c r="I31" i="15"/>
  <c r="L30"/>
  <c r="O29"/>
  <c r="G29"/>
  <c r="J28"/>
  <c r="L152" i="9" s="1"/>
  <c r="M27" i="15"/>
  <c r="O151" i="9" s="1"/>
  <c r="R150"/>
  <c r="H26" i="15"/>
  <c r="J150" i="9" s="1"/>
  <c r="K25" i="15"/>
  <c r="N24"/>
  <c r="P149" i="9" s="1"/>
  <c r="F24" i="15"/>
  <c r="H149" i="9" s="1"/>
  <c r="I23" i="15"/>
  <c r="L22"/>
  <c r="O21"/>
  <c r="Q145" i="9" s="1"/>
  <c r="G21" i="15"/>
  <c r="I145" i="9" s="1"/>
  <c r="J20" i="15"/>
  <c r="M19"/>
  <c r="O143" i="9" s="1"/>
  <c r="H18" i="15"/>
  <c r="K17"/>
  <c r="M141" i="9" s="1"/>
  <c r="N16" i="15"/>
  <c r="F16"/>
  <c r="I15"/>
  <c r="K139" i="9" s="1"/>
  <c r="L14" i="15"/>
  <c r="O13"/>
  <c r="G13"/>
  <c r="J12"/>
  <c r="M11"/>
  <c r="O137" i="9" s="1"/>
  <c r="R136"/>
  <c r="H10" i="15"/>
  <c r="J136" i="9" s="1"/>
  <c r="K9" i="15"/>
  <c r="M135" i="9" s="1"/>
  <c r="N8" i="15"/>
  <c r="P133" i="9" s="1"/>
  <c r="F8" i="15"/>
  <c r="H133" i="9" s="1"/>
  <c r="I7" i="15"/>
  <c r="K134" i="9" s="1"/>
  <c r="L6" i="15"/>
  <c r="J42"/>
  <c r="L12"/>
  <c r="R133" i="9"/>
  <c r="N57" i="15"/>
  <c r="P153" i="9" s="1"/>
  <c r="G54" i="15"/>
  <c r="F49"/>
  <c r="K34"/>
  <c r="M147" i="9" s="1"/>
  <c r="N17" i="15"/>
  <c r="P141" i="9" s="1"/>
  <c r="G41" i="15"/>
  <c r="I161" i="9" s="1"/>
  <c r="L18" i="15"/>
  <c r="J16"/>
  <c r="K56"/>
  <c r="F55"/>
  <c r="H170" i="9" s="1"/>
  <c r="L53" i="15"/>
  <c r="N168" i="9" s="1"/>
  <c r="M50" i="15"/>
  <c r="F47"/>
  <c r="M42"/>
  <c r="I38"/>
  <c r="M26"/>
  <c r="O150" i="9" s="1"/>
  <c r="K24" i="15"/>
  <c r="M149" i="9" s="1"/>
  <c r="F23" i="15"/>
  <c r="J19"/>
  <c r="L143" i="9" s="1"/>
  <c r="K16" i="15"/>
  <c r="N7"/>
  <c r="P134" i="9" s="1"/>
  <c r="O5" i="15"/>
  <c r="Q131" i="9" s="1"/>
  <c r="O56" i="15"/>
  <c r="R168" i="9"/>
  <c r="N51" i="15"/>
  <c r="O48"/>
  <c r="Q167" i="9" s="1"/>
  <c r="R165"/>
  <c r="N43" i="15"/>
  <c r="P163" i="9" s="1"/>
  <c r="O40" i="15"/>
  <c r="Q160" i="9" s="1"/>
  <c r="R158"/>
  <c r="N35" i="15"/>
  <c r="O32"/>
  <c r="Q155" i="9" s="1"/>
  <c r="N27" i="15"/>
  <c r="P151" i="9" s="1"/>
  <c r="O24" i="15"/>
  <c r="Q149" i="9" s="1"/>
  <c r="R145"/>
  <c r="N19" i="15"/>
  <c r="P143" i="9" s="1"/>
  <c r="O16" i="15"/>
  <c r="N11"/>
  <c r="P137" i="9" s="1"/>
  <c r="O8" i="15"/>
  <c r="Q133" i="9" s="1"/>
  <c r="K5" i="15"/>
  <c r="M131" i="9" s="1"/>
  <c r="L5" i="15"/>
  <c r="N131" i="9" s="1"/>
  <c r="M5" i="15"/>
  <c r="O131" i="9" s="1"/>
  <c r="G142"/>
  <c r="B169"/>
  <c r="B162"/>
  <c r="B154"/>
  <c r="B146"/>
  <c r="B138"/>
  <c r="B171"/>
  <c r="B164"/>
  <c r="B156"/>
  <c r="B148"/>
  <c r="B140"/>
  <c r="B132"/>
  <c r="G153"/>
  <c r="G137"/>
  <c r="G161"/>
  <c r="G172"/>
  <c r="K173"/>
  <c r="B174"/>
  <c r="N174" s="1"/>
  <c r="L173"/>
  <c r="M173"/>
  <c r="N173"/>
  <c r="O173"/>
  <c r="P173"/>
  <c r="H173"/>
  <c r="Q173"/>
  <c r="I173"/>
  <c r="R173"/>
  <c r="J173"/>
  <c r="N47" i="10"/>
  <c r="G169" i="9" s="1"/>
  <c r="N30" i="10"/>
  <c r="G152" i="9" s="1"/>
  <c r="G68"/>
  <c r="H68" s="1"/>
  <c r="K69"/>
  <c r="L69"/>
  <c r="M69"/>
  <c r="N69"/>
  <c r="O69"/>
  <c r="P69"/>
  <c r="Q69"/>
  <c r="R69"/>
  <c r="S69"/>
  <c r="T69"/>
  <c r="U69"/>
  <c r="I69"/>
  <c r="J69"/>
  <c r="H69"/>
  <c r="C114"/>
  <c r="C56"/>
  <c r="G10" i="10"/>
  <c r="G11"/>
  <c r="G12"/>
  <c r="G16"/>
  <c r="G19"/>
  <c r="G28"/>
  <c r="G37"/>
  <c r="G38"/>
  <c r="G43"/>
  <c r="G44"/>
  <c r="G46"/>
  <c r="G49"/>
  <c r="G50"/>
  <c r="G51"/>
  <c r="G52"/>
  <c r="G9"/>
  <c r="N9" s="1"/>
  <c r="G131" i="9" s="1"/>
  <c r="A71"/>
  <c r="A72"/>
  <c r="A73"/>
  <c r="A74"/>
  <c r="G74" s="1"/>
  <c r="A75"/>
  <c r="A76"/>
  <c r="G76" s="1"/>
  <c r="A77"/>
  <c r="A78"/>
  <c r="G78" s="1"/>
  <c r="A79"/>
  <c r="G79" s="1"/>
  <c r="A80"/>
  <c r="A81"/>
  <c r="G81" s="1"/>
  <c r="A82"/>
  <c r="A83"/>
  <c r="G83" s="1"/>
  <c r="A84"/>
  <c r="G84" s="1"/>
  <c r="A85"/>
  <c r="A86"/>
  <c r="A87"/>
  <c r="G87" s="1"/>
  <c r="A88"/>
  <c r="G88" s="1"/>
  <c r="A89"/>
  <c r="A90"/>
  <c r="G90" s="1"/>
  <c r="A91"/>
  <c r="G91" s="1"/>
  <c r="A92"/>
  <c r="G92" s="1"/>
  <c r="A93"/>
  <c r="G93" s="1"/>
  <c r="A94"/>
  <c r="G94" s="1"/>
  <c r="A95"/>
  <c r="G95" s="1"/>
  <c r="A96"/>
  <c r="G96" s="1"/>
  <c r="A97"/>
  <c r="G97" s="1"/>
  <c r="A98"/>
  <c r="A99"/>
  <c r="A100"/>
  <c r="G100" s="1"/>
  <c r="A101"/>
  <c r="G101" s="1"/>
  <c r="A102"/>
  <c r="G102" s="1"/>
  <c r="A103"/>
  <c r="G103" s="1"/>
  <c r="A104"/>
  <c r="A105"/>
  <c r="A106"/>
  <c r="G106" s="1"/>
  <c r="A107"/>
  <c r="A108"/>
  <c r="G108" s="1"/>
  <c r="A109"/>
  <c r="G109" s="1"/>
  <c r="A110"/>
  <c r="A111"/>
  <c r="G111" s="1"/>
  <c r="A112"/>
  <c r="G112" s="1"/>
  <c r="A70"/>
  <c r="I11"/>
  <c r="H11"/>
  <c r="H53" s="1"/>
  <c r="G10"/>
  <c r="H10" s="1"/>
  <c r="I10" s="1"/>
  <c r="D1" i="13"/>
  <c r="E1"/>
  <c r="F1"/>
  <c r="G1"/>
  <c r="H1"/>
  <c r="I1"/>
  <c r="J1"/>
  <c r="K1"/>
  <c r="L1"/>
  <c r="C1"/>
  <c r="D1" i="12"/>
  <c r="E1"/>
  <c r="F1"/>
  <c r="G1"/>
  <c r="H1"/>
  <c r="I1"/>
  <c r="J1"/>
  <c r="K1"/>
  <c r="L1"/>
  <c r="C1"/>
  <c r="D1" i="11"/>
  <c r="E1"/>
  <c r="F1"/>
  <c r="G1"/>
  <c r="H1"/>
  <c r="I1"/>
  <c r="J1"/>
  <c r="K1"/>
  <c r="L1"/>
  <c r="C1"/>
  <c r="G82" i="9" l="1"/>
  <c r="G75"/>
  <c r="G58"/>
  <c r="G85"/>
  <c r="G86"/>
  <c r="G110"/>
  <c r="J148"/>
  <c r="P148"/>
  <c r="L169"/>
  <c r="Q169"/>
  <c r="P169"/>
  <c r="O169"/>
  <c r="R162"/>
  <c r="K162"/>
  <c r="N162"/>
  <c r="L148"/>
  <c r="J169"/>
  <c r="R169"/>
  <c r="O148"/>
  <c r="R148"/>
  <c r="N169"/>
  <c r="K148"/>
  <c r="I169"/>
  <c r="M169"/>
  <c r="Q148"/>
  <c r="H169"/>
  <c r="M148"/>
  <c r="I148"/>
  <c r="R156"/>
  <c r="H164"/>
  <c r="R164"/>
  <c r="H171"/>
  <c r="O171"/>
  <c r="N154"/>
  <c r="Q162"/>
  <c r="I162"/>
  <c r="I171"/>
  <c r="J138"/>
  <c r="L138"/>
  <c r="H148"/>
  <c r="M162"/>
  <c r="N138"/>
  <c r="H162"/>
  <c r="O162"/>
  <c r="O138"/>
  <c r="P138"/>
  <c r="L162"/>
  <c r="J162"/>
  <c r="P162"/>
  <c r="L156"/>
  <c r="M171"/>
  <c r="I154"/>
  <c r="H154"/>
  <c r="J154"/>
  <c r="M154"/>
  <c r="Q171"/>
  <c r="Q154"/>
  <c r="L171"/>
  <c r="R171"/>
  <c r="K154"/>
  <c r="N171"/>
  <c r="R154"/>
  <c r="J171"/>
  <c r="L154"/>
  <c r="P171"/>
  <c r="O154"/>
  <c r="P154"/>
  <c r="K171"/>
  <c r="J164"/>
  <c r="N156"/>
  <c r="J156"/>
  <c r="M138"/>
  <c r="I146"/>
  <c r="I156"/>
  <c r="Q164"/>
  <c r="H146"/>
  <c r="O156"/>
  <c r="P156"/>
  <c r="K164"/>
  <c r="P146"/>
  <c r="R146"/>
  <c r="P164"/>
  <c r="J146"/>
  <c r="L164"/>
  <c r="R138"/>
  <c r="L146"/>
  <c r="Q156"/>
  <c r="H138"/>
  <c r="M146"/>
  <c r="K156"/>
  <c r="O146"/>
  <c r="K146"/>
  <c r="O164"/>
  <c r="N146"/>
  <c r="M156"/>
  <c r="Q146"/>
  <c r="K169"/>
  <c r="N148"/>
  <c r="I164"/>
  <c r="M164"/>
  <c r="H156"/>
  <c r="I138"/>
  <c r="N164"/>
  <c r="K138"/>
  <c r="Q138"/>
  <c r="H174"/>
  <c r="L174"/>
  <c r="Q174"/>
  <c r="I174"/>
  <c r="J174"/>
  <c r="M174"/>
  <c r="O174"/>
  <c r="R174"/>
  <c r="K174"/>
  <c r="P174"/>
  <c r="F147"/>
  <c r="F167"/>
  <c r="F173"/>
  <c r="F139"/>
  <c r="F143"/>
  <c r="F135"/>
  <c r="F151"/>
  <c r="F170"/>
  <c r="F137"/>
  <c r="F149"/>
  <c r="F157"/>
  <c r="F153"/>
  <c r="F158"/>
  <c r="F136"/>
  <c r="K142"/>
  <c r="O142"/>
  <c r="J142"/>
  <c r="R142"/>
  <c r="P142"/>
  <c r="I142"/>
  <c r="H142"/>
  <c r="L142"/>
  <c r="N142"/>
  <c r="M142"/>
  <c r="F161"/>
  <c r="M140"/>
  <c r="Q140"/>
  <c r="L140"/>
  <c r="J140"/>
  <c r="R140"/>
  <c r="N140"/>
  <c r="K140"/>
  <c r="I140"/>
  <c r="H140"/>
  <c r="P140"/>
  <c r="O140"/>
  <c r="F163"/>
  <c r="F152"/>
  <c r="H172"/>
  <c r="P172"/>
  <c r="I172"/>
  <c r="Q172"/>
  <c r="O172"/>
  <c r="M172"/>
  <c r="N172"/>
  <c r="L172"/>
  <c r="K172"/>
  <c r="J172"/>
  <c r="R172"/>
  <c r="F155"/>
  <c r="M132"/>
  <c r="I132"/>
  <c r="L132"/>
  <c r="R132"/>
  <c r="K132"/>
  <c r="J132"/>
  <c r="Q132"/>
  <c r="N132"/>
  <c r="H132"/>
  <c r="P132"/>
  <c r="O132"/>
  <c r="I144"/>
  <c r="Q144"/>
  <c r="M144"/>
  <c r="R144"/>
  <c r="H144"/>
  <c r="P144"/>
  <c r="N144"/>
  <c r="O144"/>
  <c r="L144"/>
  <c r="K144"/>
  <c r="J144"/>
  <c r="F145"/>
  <c r="B70"/>
  <c r="I53"/>
  <c r="H55"/>
  <c r="I54"/>
  <c r="I55"/>
  <c r="H54"/>
  <c r="J10"/>
  <c r="K10" s="1"/>
  <c r="L10" s="1"/>
  <c r="M10" s="1"/>
  <c r="N10" s="1"/>
  <c r="O10" s="1"/>
  <c r="P10" s="1"/>
  <c r="Q10" s="1"/>
  <c r="R10" s="1"/>
  <c r="S10" s="1"/>
  <c r="T10" s="1"/>
  <c r="U10" s="1"/>
  <c r="E2" i="2"/>
  <c r="D2"/>
  <c r="N12" i="10"/>
  <c r="G134" i="9" s="1"/>
  <c r="F134" s="1"/>
  <c r="M12" i="10"/>
  <c r="G73" i="9" s="1"/>
  <c r="M43" i="10"/>
  <c r="G104" i="9" s="1"/>
  <c r="N43" i="10"/>
  <c r="G165" i="9" s="1"/>
  <c r="F165" s="1"/>
  <c r="N16" i="10"/>
  <c r="G138" i="9" s="1"/>
  <c r="M16" i="10"/>
  <c r="G77" i="9" s="1"/>
  <c r="N37" i="10"/>
  <c r="G159" i="9" s="1"/>
  <c r="M37" i="10"/>
  <c r="G98" i="9" s="1"/>
  <c r="N10" i="10"/>
  <c r="G132" i="9" s="1"/>
  <c r="M10" i="10"/>
  <c r="G71" i="9" s="1"/>
  <c r="N44" i="10"/>
  <c r="G166" i="9" s="1"/>
  <c r="F166" s="1"/>
  <c r="M44" i="10"/>
  <c r="G105" i="9" s="1"/>
  <c r="M19" i="10"/>
  <c r="G80" i="9" s="1"/>
  <c r="N19" i="10"/>
  <c r="G141" i="9" s="1"/>
  <c r="F141" s="1"/>
  <c r="N38" i="10"/>
  <c r="G160" i="9" s="1"/>
  <c r="F160" s="1"/>
  <c r="M38" i="10"/>
  <c r="G99" i="9" s="1"/>
  <c r="N11" i="10"/>
  <c r="G133" i="9" s="1"/>
  <c r="F133" s="1"/>
  <c r="M11" i="10"/>
  <c r="G72" i="9" s="1"/>
  <c r="M46" i="10"/>
  <c r="G107" i="9" s="1"/>
  <c r="N46" i="10"/>
  <c r="G168" i="9" s="1"/>
  <c r="F168" s="1"/>
  <c r="M28" i="10"/>
  <c r="G89" i="9" s="1"/>
  <c r="N28" i="10"/>
  <c r="G150" i="9" s="1"/>
  <c r="F150" s="1"/>
  <c r="N50" i="10"/>
  <c r="M50"/>
  <c r="N51"/>
  <c r="M51"/>
  <c r="M52"/>
  <c r="N52"/>
  <c r="N49"/>
  <c r="G171" i="9" s="1"/>
  <c r="M49" i="10"/>
  <c r="M9"/>
  <c r="G70" i="9" s="1"/>
  <c r="G57"/>
  <c r="A113"/>
  <c r="G113" s="1"/>
  <c r="G2" i="3"/>
  <c r="F2"/>
  <c r="G176" i="9" l="1"/>
  <c r="G177"/>
  <c r="F159"/>
  <c r="G116"/>
  <c r="F169"/>
  <c r="F162"/>
  <c r="Q177"/>
  <c r="I177"/>
  <c r="R177"/>
  <c r="J177"/>
  <c r="M177"/>
  <c r="N177"/>
  <c r="H177"/>
  <c r="O177"/>
  <c r="P177"/>
  <c r="L177"/>
  <c r="K177"/>
  <c r="F148"/>
  <c r="F154"/>
  <c r="F171"/>
  <c r="F156"/>
  <c r="F138"/>
  <c r="F164"/>
  <c r="F146"/>
  <c r="F174"/>
  <c r="F172"/>
  <c r="F144"/>
  <c r="F132"/>
  <c r="F142"/>
  <c r="F140"/>
  <c r="G115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J11"/>
  <c r="B12"/>
  <c r="F177" l="1"/>
  <c r="U109"/>
  <c r="S109"/>
  <c r="T109"/>
  <c r="T87"/>
  <c r="S87"/>
  <c r="U87"/>
  <c r="T104"/>
  <c r="U104"/>
  <c r="S104"/>
  <c r="U96"/>
  <c r="T96"/>
  <c r="S96"/>
  <c r="T88"/>
  <c r="S88"/>
  <c r="U88"/>
  <c r="T80"/>
  <c r="U80"/>
  <c r="S80"/>
  <c r="U72"/>
  <c r="S72"/>
  <c r="T72"/>
  <c r="H112"/>
  <c r="P112"/>
  <c r="N112"/>
  <c r="O112"/>
  <c r="T112"/>
  <c r="K112"/>
  <c r="S112"/>
  <c r="J112"/>
  <c r="R112"/>
  <c r="M112"/>
  <c r="I112"/>
  <c r="Q112"/>
  <c r="U112"/>
  <c r="L112"/>
  <c r="S105"/>
  <c r="U105"/>
  <c r="T105"/>
  <c r="T97"/>
  <c r="U97"/>
  <c r="S97"/>
  <c r="U89"/>
  <c r="T89"/>
  <c r="S89"/>
  <c r="T81"/>
  <c r="U81"/>
  <c r="S81"/>
  <c r="Q81"/>
  <c r="U73"/>
  <c r="S73"/>
  <c r="T73"/>
  <c r="I113"/>
  <c r="Q113"/>
  <c r="H113"/>
  <c r="P113"/>
  <c r="O113"/>
  <c r="N113"/>
  <c r="U113"/>
  <c r="L113"/>
  <c r="T113"/>
  <c r="K113"/>
  <c r="S113"/>
  <c r="J113"/>
  <c r="R113"/>
  <c r="M113"/>
  <c r="T106"/>
  <c r="S106"/>
  <c r="U106"/>
  <c r="U98"/>
  <c r="T98"/>
  <c r="S98"/>
  <c r="T90"/>
  <c r="S90"/>
  <c r="U90"/>
  <c r="T82"/>
  <c r="S82"/>
  <c r="U82"/>
  <c r="U74"/>
  <c r="T74"/>
  <c r="S74"/>
  <c r="U102"/>
  <c r="T102"/>
  <c r="S102"/>
  <c r="U78"/>
  <c r="T78"/>
  <c r="S78"/>
  <c r="U95"/>
  <c r="T95"/>
  <c r="S95"/>
  <c r="S71"/>
  <c r="U71"/>
  <c r="T71"/>
  <c r="U99"/>
  <c r="T99"/>
  <c r="S99"/>
  <c r="U91"/>
  <c r="T91"/>
  <c r="S91"/>
  <c r="U83"/>
  <c r="T83"/>
  <c r="S83"/>
  <c r="U75"/>
  <c r="T75"/>
  <c r="S75"/>
  <c r="U86"/>
  <c r="S86"/>
  <c r="T86"/>
  <c r="S103"/>
  <c r="U103"/>
  <c r="T103"/>
  <c r="S79"/>
  <c r="U79"/>
  <c r="T79"/>
  <c r="S107"/>
  <c r="U107"/>
  <c r="T107"/>
  <c r="S100"/>
  <c r="U100"/>
  <c r="T100"/>
  <c r="S84"/>
  <c r="U84"/>
  <c r="T84"/>
  <c r="S76"/>
  <c r="U76"/>
  <c r="T76"/>
  <c r="U94"/>
  <c r="T94"/>
  <c r="S94"/>
  <c r="T110"/>
  <c r="U110"/>
  <c r="S110"/>
  <c r="O111"/>
  <c r="M111"/>
  <c r="U111"/>
  <c r="N111"/>
  <c r="T111"/>
  <c r="K111"/>
  <c r="S111"/>
  <c r="J111"/>
  <c r="R111"/>
  <c r="I111"/>
  <c r="Q111"/>
  <c r="H111"/>
  <c r="P111"/>
  <c r="L111"/>
  <c r="T108"/>
  <c r="S108"/>
  <c r="U108"/>
  <c r="T101"/>
  <c r="S101"/>
  <c r="R101"/>
  <c r="U101"/>
  <c r="T93"/>
  <c r="S93"/>
  <c r="U93"/>
  <c r="T85"/>
  <c r="S85"/>
  <c r="U85"/>
  <c r="T77"/>
  <c r="S77"/>
  <c r="U77"/>
  <c r="J55"/>
  <c r="J53"/>
  <c r="J54"/>
  <c r="U70"/>
  <c r="T70"/>
  <c r="S70"/>
  <c r="L11"/>
  <c r="U116" l="1"/>
  <c r="S116"/>
  <c r="T116"/>
  <c r="F113"/>
  <c r="F112"/>
  <c r="F111"/>
  <c r="L54"/>
  <c r="L53"/>
  <c r="L55"/>
  <c r="U115"/>
  <c r="M11"/>
  <c r="K11"/>
  <c r="N11"/>
  <c r="K55" l="1"/>
  <c r="K53"/>
  <c r="K54"/>
  <c r="N54"/>
  <c r="N53"/>
  <c r="N55"/>
  <c r="M54"/>
  <c r="M53"/>
  <c r="M55"/>
  <c r="O11"/>
  <c r="O54" l="1"/>
  <c r="O55"/>
  <c r="O53"/>
  <c r="P11"/>
  <c r="P55" l="1"/>
  <c r="P54"/>
  <c r="P53"/>
  <c r="Q11"/>
  <c r="Q53" l="1"/>
  <c r="Q55"/>
  <c r="Q54"/>
  <c r="R11"/>
  <c r="R55" l="1"/>
  <c r="R53"/>
  <c r="R54"/>
  <c r="S11"/>
  <c r="S37" l="1"/>
  <c r="S17"/>
  <c r="S22"/>
  <c r="S30"/>
  <c r="S38"/>
  <c r="S46"/>
  <c r="S53"/>
  <c r="S21"/>
  <c r="S45"/>
  <c r="S25"/>
  <c r="S33"/>
  <c r="S41"/>
  <c r="S14"/>
  <c r="S29"/>
  <c r="S13"/>
  <c r="S52"/>
  <c r="S49"/>
  <c r="S48"/>
  <c r="S16"/>
  <c r="S51"/>
  <c r="S20"/>
  <c r="S39"/>
  <c r="S19"/>
  <c r="S54"/>
  <c r="S42"/>
  <c r="S18"/>
  <c r="S32"/>
  <c r="S27"/>
  <c r="S23"/>
  <c r="S55"/>
  <c r="S24"/>
  <c r="S28"/>
  <c r="S47"/>
  <c r="S15"/>
  <c r="S36"/>
  <c r="S26"/>
  <c r="S35"/>
  <c r="S40"/>
  <c r="S43"/>
  <c r="S44"/>
  <c r="S31"/>
  <c r="S50"/>
  <c r="S12"/>
  <c r="U11"/>
  <c r="T11"/>
  <c r="S58" l="1"/>
  <c r="T22"/>
  <c r="T30"/>
  <c r="T38"/>
  <c r="T46"/>
  <c r="T53"/>
  <c r="T19"/>
  <c r="T27"/>
  <c r="T35"/>
  <c r="T43"/>
  <c r="T50"/>
  <c r="T18"/>
  <c r="T26"/>
  <c r="T14"/>
  <c r="T49"/>
  <c r="T13"/>
  <c r="T21"/>
  <c r="T29"/>
  <c r="T37"/>
  <c r="T45"/>
  <c r="T52"/>
  <c r="T42"/>
  <c r="T55"/>
  <c r="T23"/>
  <c r="T20"/>
  <c r="T24"/>
  <c r="T54"/>
  <c r="T47"/>
  <c r="T25"/>
  <c r="T44"/>
  <c r="T51"/>
  <c r="T39"/>
  <c r="T16"/>
  <c r="T48"/>
  <c r="T36"/>
  <c r="T15"/>
  <c r="T31"/>
  <c r="T33"/>
  <c r="T17"/>
  <c r="T32"/>
  <c r="T41"/>
  <c r="T28"/>
  <c r="T40"/>
  <c r="U16"/>
  <c r="U24"/>
  <c r="U32"/>
  <c r="U48"/>
  <c r="U55"/>
  <c r="U43"/>
  <c r="U20"/>
  <c r="U21"/>
  <c r="U29"/>
  <c r="U46"/>
  <c r="U50"/>
  <c r="U28"/>
  <c r="U38"/>
  <c r="U49"/>
  <c r="U18"/>
  <c r="U15"/>
  <c r="U47"/>
  <c r="U44"/>
  <c r="U33"/>
  <c r="U36"/>
  <c r="U13"/>
  <c r="U30"/>
  <c r="U17"/>
  <c r="U39"/>
  <c r="U53"/>
  <c r="U25"/>
  <c r="U31"/>
  <c r="U26"/>
  <c r="U51"/>
  <c r="U52"/>
  <c r="U42"/>
  <c r="U14"/>
  <c r="U19"/>
  <c r="U37"/>
  <c r="U41"/>
  <c r="U23"/>
  <c r="U22"/>
  <c r="U27"/>
  <c r="U45"/>
  <c r="U54"/>
  <c r="U35"/>
  <c r="U12"/>
  <c r="T12"/>
  <c r="U58" l="1"/>
  <c r="T58"/>
  <c r="F53"/>
  <c r="F55"/>
  <c r="F54"/>
  <c r="U57"/>
  <c r="D86" l="1"/>
  <c r="D87"/>
  <c r="D88"/>
  <c r="B51" i="10"/>
  <c r="B52"/>
  <c r="D77" i="9"/>
  <c r="D12"/>
  <c r="D131" s="1"/>
  <c r="D81" l="1"/>
  <c r="D79"/>
  <c r="D83"/>
  <c r="D80"/>
  <c r="D72"/>
  <c r="D84"/>
  <c r="D78"/>
  <c r="D71"/>
  <c r="D73"/>
  <c r="D74"/>
  <c r="D75"/>
  <c r="D82"/>
  <c r="D70"/>
  <c r="C12"/>
  <c r="D85"/>
  <c r="D76"/>
  <c r="D103"/>
  <c r="D104"/>
  <c r="C54"/>
  <c r="D112"/>
  <c r="D97"/>
  <c r="D106"/>
  <c r="D90"/>
  <c r="D99"/>
  <c r="D91"/>
  <c r="D95"/>
  <c r="C53"/>
  <c r="D111"/>
  <c r="D96"/>
  <c r="D105"/>
  <c r="D89"/>
  <c r="C55"/>
  <c r="D113"/>
  <c r="D98"/>
  <c r="D107"/>
  <c r="D100"/>
  <c r="D92"/>
  <c r="D110"/>
  <c r="D108"/>
  <c r="D101"/>
  <c r="D93"/>
  <c r="D109"/>
  <c r="D102"/>
  <c r="D94"/>
  <c r="M56" i="10"/>
  <c r="C5" i="2"/>
  <c r="D5" s="1"/>
  <c r="H13" i="9" s="1"/>
  <c r="C6" i="2"/>
  <c r="D6" s="1"/>
  <c r="H15" i="9" s="1"/>
  <c r="C7" i="2"/>
  <c r="D7" s="1"/>
  <c r="H14" i="9" s="1"/>
  <c r="C8" i="2"/>
  <c r="D8" s="1"/>
  <c r="H16" i="9" s="1"/>
  <c r="C9" i="2"/>
  <c r="D9" s="1"/>
  <c r="H17" i="9" s="1"/>
  <c r="C10" i="2"/>
  <c r="D10" s="1"/>
  <c r="H18" i="9" s="1"/>
  <c r="C11" i="2"/>
  <c r="D11" s="1"/>
  <c r="C12"/>
  <c r="D12" s="1"/>
  <c r="C13"/>
  <c r="D13" s="1"/>
  <c r="H19" i="9" s="1"/>
  <c r="C14" i="2"/>
  <c r="D14" s="1"/>
  <c r="H20" i="9" s="1"/>
  <c r="C15" i="2"/>
  <c r="D15" s="1"/>
  <c r="H21" i="9" s="1"/>
  <c r="C16" i="2"/>
  <c r="D16" s="1"/>
  <c r="H22" i="9" s="1"/>
  <c r="C17" i="2"/>
  <c r="D17" s="1"/>
  <c r="H23" i="9" s="1"/>
  <c r="C18" i="2"/>
  <c r="D18" s="1"/>
  <c r="H24" i="9" s="1"/>
  <c r="C19" i="2"/>
  <c r="D19" s="1"/>
  <c r="H25" i="9" s="1"/>
  <c r="C20" i="2"/>
  <c r="D20" s="1"/>
  <c r="H26" i="9" s="1"/>
  <c r="C21" i="2"/>
  <c r="D21" s="1"/>
  <c r="H27" i="9" s="1"/>
  <c r="C22" i="2"/>
  <c r="D22" s="1"/>
  <c r="H29" i="9" s="1"/>
  <c r="C23" i="2"/>
  <c r="D23" s="1"/>
  <c r="H30" i="9" s="1"/>
  <c r="C24" i="2"/>
  <c r="D24" s="1"/>
  <c r="C25"/>
  <c r="D25" s="1"/>
  <c r="H31" i="9" s="1"/>
  <c r="C26" i="2"/>
  <c r="D26" s="1"/>
  <c r="H32" i="9" s="1"/>
  <c r="C27" i="2"/>
  <c r="D27" s="1"/>
  <c r="H33" i="9" s="1"/>
  <c r="C28" i="2"/>
  <c r="D28" s="1"/>
  <c r="C29"/>
  <c r="D29" s="1"/>
  <c r="C30"/>
  <c r="D30" s="1"/>
  <c r="H35" i="9" s="1"/>
  <c r="C31" i="2"/>
  <c r="D31" s="1"/>
  <c r="H36" i="9" s="1"/>
  <c r="C32" i="2"/>
  <c r="D32" s="1"/>
  <c r="C33"/>
  <c r="D33" s="1"/>
  <c r="H28" i="9" s="1"/>
  <c r="C35" i="2"/>
  <c r="D35" s="1"/>
  <c r="H38" i="9" s="1"/>
  <c r="C36" i="2"/>
  <c r="D36" s="1"/>
  <c r="H39" i="9" s="1"/>
  <c r="C37" i="2"/>
  <c r="D37" s="1"/>
  <c r="C38"/>
  <c r="D38" s="1"/>
  <c r="H40" i="9" s="1"/>
  <c r="C39" i="2"/>
  <c r="D39" s="1"/>
  <c r="H41" i="9" s="1"/>
  <c r="C40" i="2"/>
  <c r="D40" s="1"/>
  <c r="C41"/>
  <c r="D41" s="1"/>
  <c r="H43" i="9" s="1"/>
  <c r="C42" i="2"/>
  <c r="D42" s="1"/>
  <c r="H44" i="9" s="1"/>
  <c r="C43" i="2"/>
  <c r="D43" s="1"/>
  <c r="H45" i="9" s="1"/>
  <c r="C44" i="2"/>
  <c r="D44" s="1"/>
  <c r="H46" i="9" s="1"/>
  <c r="C45" i="2"/>
  <c r="D45" s="1"/>
  <c r="H47" i="9" s="1"/>
  <c r="C46" i="2"/>
  <c r="D46" s="1"/>
  <c r="C47"/>
  <c r="D47" s="1"/>
  <c r="H48" i="9" s="1"/>
  <c r="C48" i="2"/>
  <c r="D48" s="1"/>
  <c r="C49"/>
  <c r="C50"/>
  <c r="D50" s="1"/>
  <c r="C51"/>
  <c r="D51" s="1"/>
  <c r="C52"/>
  <c r="D52" s="1"/>
  <c r="H49" i="9" s="1"/>
  <c r="C53" i="2"/>
  <c r="D53" s="1"/>
  <c r="H50" i="9" s="1"/>
  <c r="C54" i="2"/>
  <c r="D54" s="1"/>
  <c r="H51" i="9" s="1"/>
  <c r="C55" i="2"/>
  <c r="D55" s="1"/>
  <c r="H52" i="9" s="1"/>
  <c r="C56" i="2"/>
  <c r="D56" s="1"/>
  <c r="H34" i="9" s="1"/>
  <c r="C4" i="2"/>
  <c r="D4" s="1"/>
  <c r="H12" i="9" s="1"/>
  <c r="C13" l="1"/>
  <c r="D49" i="2"/>
  <c r="E49"/>
  <c r="F57" i="3"/>
  <c r="G2" i="2"/>
  <c r="G17" s="1"/>
  <c r="K23" i="9" s="1"/>
  <c r="N2" i="2"/>
  <c r="R12" i="9" s="1"/>
  <c r="K2" i="2"/>
  <c r="K50" s="1"/>
  <c r="F2"/>
  <c r="F36" s="1"/>
  <c r="J39" i="9" s="1"/>
  <c r="G57" i="3"/>
  <c r="M2"/>
  <c r="M57" s="1"/>
  <c r="L2"/>
  <c r="L57" s="1"/>
  <c r="J2"/>
  <c r="J57" s="1"/>
  <c r="R2"/>
  <c r="S2"/>
  <c r="I2"/>
  <c r="I57" s="1"/>
  <c r="Q2"/>
  <c r="N2"/>
  <c r="N57" s="1"/>
  <c r="H2"/>
  <c r="H57" s="1"/>
  <c r="P2"/>
  <c r="O2"/>
  <c r="O57" s="1"/>
  <c r="K2"/>
  <c r="K57" s="1"/>
  <c r="L2" i="2"/>
  <c r="L15" s="1"/>
  <c r="P21" i="9" s="1"/>
  <c r="M2" i="2"/>
  <c r="M39" s="1"/>
  <c r="Q41" i="9" s="1"/>
  <c r="O2" i="2"/>
  <c r="P2"/>
  <c r="H2"/>
  <c r="H15" s="1"/>
  <c r="L21" i="9" s="1"/>
  <c r="Q2" i="2"/>
  <c r="I2"/>
  <c r="I31" s="1"/>
  <c r="M36" i="9" s="1"/>
  <c r="J2" i="2"/>
  <c r="J18" s="1"/>
  <c r="N24" i="9" s="1"/>
  <c r="O92" l="1"/>
  <c r="R92"/>
  <c r="N92"/>
  <c r="J92"/>
  <c r="L92"/>
  <c r="M92"/>
  <c r="P92"/>
  <c r="K92"/>
  <c r="I92"/>
  <c r="Q92"/>
  <c r="H92"/>
  <c r="C14"/>
  <c r="G49" i="2"/>
  <c r="K49"/>
  <c r="L49"/>
  <c r="F49"/>
  <c r="H49"/>
  <c r="J49"/>
  <c r="I49"/>
  <c r="M49"/>
  <c r="E31"/>
  <c r="I36" i="9" s="1"/>
  <c r="K7" i="2"/>
  <c r="O14" i="9" s="1"/>
  <c r="K55" i="2"/>
  <c r="O52" i="9" s="1"/>
  <c r="K13" i="2"/>
  <c r="O19" i="9" s="1"/>
  <c r="F24" i="2"/>
  <c r="K45"/>
  <c r="O47" i="9" s="1"/>
  <c r="K12" i="2"/>
  <c r="K51"/>
  <c r="K39"/>
  <c r="O41" i="9" s="1"/>
  <c r="F30" i="2"/>
  <c r="J35" i="9" s="1"/>
  <c r="K11" i="2"/>
  <c r="K40"/>
  <c r="K18"/>
  <c r="O24" i="9" s="1"/>
  <c r="K10" i="2"/>
  <c r="O18" i="9" s="1"/>
  <c r="K9" i="2"/>
  <c r="K27"/>
  <c r="O33" i="9" s="1"/>
  <c r="K48" i="2"/>
  <c r="F35"/>
  <c r="J38" i="9" s="1"/>
  <c r="K56" i="2"/>
  <c r="O34" i="9" s="1"/>
  <c r="F48" i="2"/>
  <c r="G32"/>
  <c r="K41"/>
  <c r="O43" i="9" s="1"/>
  <c r="K32" i="2"/>
  <c r="K30"/>
  <c r="O35" i="9" s="1"/>
  <c r="K44" i="2"/>
  <c r="O46" i="9" s="1"/>
  <c r="K19" i="2"/>
  <c r="O25" i="9" s="1"/>
  <c r="K43" i="2"/>
  <c r="O45" i="9" s="1"/>
  <c r="K4" i="2"/>
  <c r="O12" i="9" s="1"/>
  <c r="K33" i="2"/>
  <c r="O28" i="9" s="1"/>
  <c r="K24" i="2"/>
  <c r="K14"/>
  <c r="O20" i="9" s="1"/>
  <c r="K36" i="2"/>
  <c r="O39" i="9" s="1"/>
  <c r="K54" i="2"/>
  <c r="O51" i="9" s="1"/>
  <c r="K35" i="2"/>
  <c r="O38" i="9" s="1"/>
  <c r="K29" i="2"/>
  <c r="K8"/>
  <c r="O16" i="9" s="1"/>
  <c r="G12" i="2"/>
  <c r="G54"/>
  <c r="K51" i="9" s="1"/>
  <c r="G29" i="2"/>
  <c r="K25"/>
  <c r="O31" i="9" s="1"/>
  <c r="R48"/>
  <c r="K6" i="2"/>
  <c r="O15" i="9" s="1"/>
  <c r="K28" i="2"/>
  <c r="K38"/>
  <c r="O40" i="9" s="1"/>
  <c r="K23" i="2"/>
  <c r="O30" i="9" s="1"/>
  <c r="G9" i="2"/>
  <c r="K17" i="9" s="1"/>
  <c r="K17" i="2"/>
  <c r="O23" i="9" s="1"/>
  <c r="R50"/>
  <c r="K20" i="2"/>
  <c r="O26" i="9" s="1"/>
  <c r="K26" i="2"/>
  <c r="O32" i="9" s="1"/>
  <c r="K15" i="2"/>
  <c r="O21" i="9" s="1"/>
  <c r="G28" i="2"/>
  <c r="G13"/>
  <c r="K19" i="9" s="1"/>
  <c r="G37" i="2"/>
  <c r="G7"/>
  <c r="K14" i="9" s="1"/>
  <c r="G23" i="2"/>
  <c r="K30" i="9" s="1"/>
  <c r="G39" i="2"/>
  <c r="K41" i="9" s="1"/>
  <c r="G55" i="2"/>
  <c r="K52" i="9" s="1"/>
  <c r="G22" i="2"/>
  <c r="K29" i="9" s="1"/>
  <c r="G24" i="2"/>
  <c r="G56"/>
  <c r="K34" i="9" s="1"/>
  <c r="G4" i="2"/>
  <c r="G46"/>
  <c r="G41"/>
  <c r="K43" i="9" s="1"/>
  <c r="K5" i="2"/>
  <c r="O13" i="9" s="1"/>
  <c r="K21" i="2"/>
  <c r="O27" i="9" s="1"/>
  <c r="K37" i="2"/>
  <c r="K53"/>
  <c r="O50" i="9" s="1"/>
  <c r="K16" i="2"/>
  <c r="O22" i="9" s="1"/>
  <c r="K47" i="2"/>
  <c r="O48" i="9" s="1"/>
  <c r="K22" i="2"/>
  <c r="O29" i="9" s="1"/>
  <c r="G52" i="2"/>
  <c r="K49" i="9" s="1"/>
  <c r="K46" i="2"/>
  <c r="K52"/>
  <c r="O49" i="9" s="1"/>
  <c r="K42" i="2"/>
  <c r="O44" i="9" s="1"/>
  <c r="K31" i="2"/>
  <c r="O36" i="9" s="1"/>
  <c r="G26" i="2"/>
  <c r="K32" i="9" s="1"/>
  <c r="G53" i="2"/>
  <c r="K50" i="9" s="1"/>
  <c r="G11" i="2"/>
  <c r="G43"/>
  <c r="K45" i="9" s="1"/>
  <c r="G30" i="2"/>
  <c r="K35" i="9" s="1"/>
  <c r="G42" i="2"/>
  <c r="K44" i="9" s="1"/>
  <c r="G19" i="2"/>
  <c r="K25" i="9" s="1"/>
  <c r="G35" i="2"/>
  <c r="K38" i="9" s="1"/>
  <c r="G51" i="2"/>
  <c r="G14"/>
  <c r="K20" i="9" s="1"/>
  <c r="G20" i="2"/>
  <c r="K26" i="9" s="1"/>
  <c r="G48" i="2"/>
  <c r="G5"/>
  <c r="K13" i="9" s="1"/>
  <c r="G18" i="2"/>
  <c r="K24" i="9" s="1"/>
  <c r="G33" i="2"/>
  <c r="K28" i="9" s="1"/>
  <c r="G27" i="2"/>
  <c r="K33" i="9" s="1"/>
  <c r="G8" i="2"/>
  <c r="K16" i="9" s="1"/>
  <c r="G16" i="2"/>
  <c r="K22" i="9" s="1"/>
  <c r="G44" i="2"/>
  <c r="K46" i="9" s="1"/>
  <c r="G50" i="2"/>
  <c r="G10"/>
  <c r="K18" i="9" s="1"/>
  <c r="G25" i="2"/>
  <c r="K31" i="9" s="1"/>
  <c r="G21" i="2"/>
  <c r="K27" i="9" s="1"/>
  <c r="G45" i="2"/>
  <c r="K47" i="9" s="1"/>
  <c r="G15" i="2"/>
  <c r="K21" i="9" s="1"/>
  <c r="G31" i="2"/>
  <c r="K36" i="9" s="1"/>
  <c r="G47" i="2"/>
  <c r="K48" i="9" s="1"/>
  <c r="G6" i="2"/>
  <c r="K15" i="9" s="1"/>
  <c r="G40" i="2"/>
  <c r="K42" i="9" s="1"/>
  <c r="G36" i="2"/>
  <c r="K39" i="9" s="1"/>
  <c r="G38" i="2"/>
  <c r="K40" i="9" s="1"/>
  <c r="R24"/>
  <c r="R13"/>
  <c r="R36"/>
  <c r="R28"/>
  <c r="R15"/>
  <c r="F19" i="2"/>
  <c r="J25" i="9" s="1"/>
  <c r="R29"/>
  <c r="R34"/>
  <c r="R21"/>
  <c r="R20"/>
  <c r="R18"/>
  <c r="R27"/>
  <c r="F51" i="2"/>
  <c r="F26"/>
  <c r="J32" i="9" s="1"/>
  <c r="F5" i="2"/>
  <c r="J13" i="9" s="1"/>
  <c r="F37" i="2"/>
  <c r="F53"/>
  <c r="J50" i="9" s="1"/>
  <c r="F40" i="2"/>
  <c r="J42" i="9" s="1"/>
  <c r="F6" i="2"/>
  <c r="J15" i="9" s="1"/>
  <c r="F31" i="2"/>
  <c r="J36" i="9" s="1"/>
  <c r="F14" i="2"/>
  <c r="J20" i="9" s="1"/>
  <c r="R22"/>
  <c r="F11" i="2"/>
  <c r="F27"/>
  <c r="J33" i="9" s="1"/>
  <c r="F43" i="2"/>
  <c r="J45" i="9" s="1"/>
  <c r="R51"/>
  <c r="R19"/>
  <c r="R47"/>
  <c r="F54" i="2"/>
  <c r="J51" i="9" s="1"/>
  <c r="F50" i="2"/>
  <c r="F18"/>
  <c r="J24" i="9" s="1"/>
  <c r="F17" i="2"/>
  <c r="J23" i="9" s="1"/>
  <c r="R46"/>
  <c r="R14"/>
  <c r="R30"/>
  <c r="R41"/>
  <c r="R52"/>
  <c r="F13" i="2"/>
  <c r="J19" i="9" s="1"/>
  <c r="F29" i="2"/>
  <c r="F45"/>
  <c r="J47" i="9" s="1"/>
  <c r="F20" i="2"/>
  <c r="J26" i="9" s="1"/>
  <c r="F12" i="2"/>
  <c r="F52"/>
  <c r="J49" i="9" s="1"/>
  <c r="F21" i="2"/>
  <c r="J27" i="9" s="1"/>
  <c r="F15" i="2"/>
  <c r="J21" i="9" s="1"/>
  <c r="F47" i="2"/>
  <c r="J48" i="9" s="1"/>
  <c r="R49"/>
  <c r="R33"/>
  <c r="F33" i="2"/>
  <c r="J28" i="9" s="1"/>
  <c r="F42" i="2"/>
  <c r="J44" i="9" s="1"/>
  <c r="R16"/>
  <c r="R42"/>
  <c r="F7" i="2"/>
  <c r="J14" i="9" s="1"/>
  <c r="F23" i="2"/>
  <c r="J30" i="9" s="1"/>
  <c r="F39" i="2"/>
  <c r="J41" i="9" s="1"/>
  <c r="F55" i="2"/>
  <c r="J52" i="9" s="1"/>
  <c r="R35"/>
  <c r="R17"/>
  <c r="R31"/>
  <c r="R40"/>
  <c r="F28" i="2"/>
  <c r="F46"/>
  <c r="F44"/>
  <c r="J46" i="9" s="1"/>
  <c r="F16" i="2"/>
  <c r="J22" i="9" s="1"/>
  <c r="F8" i="2"/>
  <c r="J16" i="9" s="1"/>
  <c r="F10" i="2"/>
  <c r="J18" i="9" s="1"/>
  <c r="R26"/>
  <c r="R45"/>
  <c r="F38" i="2"/>
  <c r="J40" i="9" s="1"/>
  <c r="R39"/>
  <c r="R44"/>
  <c r="F22" i="2"/>
  <c r="J29" i="9" s="1"/>
  <c r="R25"/>
  <c r="R38"/>
  <c r="R32"/>
  <c r="F9" i="2"/>
  <c r="J17" i="9" s="1"/>
  <c r="F25" i="2"/>
  <c r="J31" i="9" s="1"/>
  <c r="F41" i="2"/>
  <c r="J43" i="9" s="1"/>
  <c r="F4" i="2"/>
  <c r="J12" i="9" s="1"/>
  <c r="F32" i="2"/>
  <c r="F56"/>
  <c r="J34" i="9" s="1"/>
  <c r="J5" i="2"/>
  <c r="N13" i="9" s="1"/>
  <c r="L47" i="2"/>
  <c r="P48" i="9" s="1"/>
  <c r="E28" i="2"/>
  <c r="M56"/>
  <c r="Q34" i="9" s="1"/>
  <c r="M30" i="2"/>
  <c r="Q35" i="9" s="1"/>
  <c r="M22" i="2"/>
  <c r="Q29" i="9" s="1"/>
  <c r="J42" i="2"/>
  <c r="N44" i="9" s="1"/>
  <c r="M16" i="2"/>
  <c r="Q22" i="9" s="1"/>
  <c r="J54" i="2"/>
  <c r="N51" i="9" s="1"/>
  <c r="M8" i="2"/>
  <c r="Q16" i="9" s="1"/>
  <c r="L30" i="2"/>
  <c r="P35" i="9" s="1"/>
  <c r="J43" i="2"/>
  <c r="N45" i="9" s="1"/>
  <c r="L42" i="2"/>
  <c r="P44" i="9" s="1"/>
  <c r="M53" i="2"/>
  <c r="Q50" i="9" s="1"/>
  <c r="M14" i="2"/>
  <c r="Q20" i="9" s="1"/>
  <c r="M31" i="2"/>
  <c r="Q36" i="9" s="1"/>
  <c r="M12" i="2"/>
  <c r="J46"/>
  <c r="J40"/>
  <c r="N42" i="9" s="1"/>
  <c r="M36" i="2"/>
  <c r="Q39" i="9" s="1"/>
  <c r="J25" i="2"/>
  <c r="N31" i="9" s="1"/>
  <c r="H38" i="2"/>
  <c r="L40" i="9" s="1"/>
  <c r="M37" i="2"/>
  <c r="E48"/>
  <c r="L24"/>
  <c r="J37"/>
  <c r="I53"/>
  <c r="M50" i="9" s="1"/>
  <c r="I55" i="2"/>
  <c r="M52" i="9" s="1"/>
  <c r="I46" i="2"/>
  <c r="L12"/>
  <c r="H18"/>
  <c r="L24" i="9" s="1"/>
  <c r="M15" i="2"/>
  <c r="Q21" i="9" s="1"/>
  <c r="E39" i="2"/>
  <c r="I41" i="9" s="1"/>
  <c r="M6" i="2"/>
  <c r="Q15" i="9" s="1"/>
  <c r="J11" i="2"/>
  <c r="J23"/>
  <c r="N30" i="9" s="1"/>
  <c r="H56" i="2"/>
  <c r="L34" i="9" s="1"/>
  <c r="M45" i="2"/>
  <c r="Q47" i="9" s="1"/>
  <c r="J10" i="2"/>
  <c r="N18" i="9" s="1"/>
  <c r="M20" i="2"/>
  <c r="Q26" i="9" s="1"/>
  <c r="M40" i="2"/>
  <c r="Q42" i="9" s="1"/>
  <c r="H6" i="2"/>
  <c r="L15" i="9" s="1"/>
  <c r="J17" i="2"/>
  <c r="N23" i="9" s="1"/>
  <c r="E55" i="2"/>
  <c r="I52" i="9" s="1"/>
  <c r="L10" i="2"/>
  <c r="P18" i="9" s="1"/>
  <c r="L22" i="2"/>
  <c r="P29" i="9" s="1"/>
  <c r="H44" i="2"/>
  <c r="L46" i="9" s="1"/>
  <c r="J55" i="2"/>
  <c r="N52" i="9" s="1"/>
  <c r="L37" i="2"/>
  <c r="I26"/>
  <c r="M32" i="9" s="1"/>
  <c r="E8" i="2"/>
  <c r="I16" i="9" s="1"/>
  <c r="I54" i="2"/>
  <c r="M51" i="9" s="1"/>
  <c r="L44" i="2"/>
  <c r="P46" i="9" s="1"/>
  <c r="L56" i="2"/>
  <c r="P34" i="9" s="1"/>
  <c r="E23" i="2"/>
  <c r="I30" i="9" s="1"/>
  <c r="M47" i="2"/>
  <c r="Q48" i="9" s="1"/>
  <c r="H47" i="2"/>
  <c r="L48" i="9" s="1"/>
  <c r="L25" i="2"/>
  <c r="P31" i="9" s="1"/>
  <c r="I10" i="2"/>
  <c r="M18" i="9" s="1"/>
  <c r="J45" i="2"/>
  <c r="N47" i="9" s="1"/>
  <c r="L50" i="2"/>
  <c r="E37"/>
  <c r="H55"/>
  <c r="L52" i="9" s="1"/>
  <c r="L33" i="2"/>
  <c r="P28" i="9" s="1"/>
  <c r="M24" i="2"/>
  <c r="M44"/>
  <c r="Q46" i="9" s="1"/>
  <c r="H23" i="2"/>
  <c r="L30" i="9" s="1"/>
  <c r="J26" i="2"/>
  <c r="N32" i="9" s="1"/>
  <c r="E7" i="2"/>
  <c r="I14" i="9" s="1"/>
  <c r="I14" i="2"/>
  <c r="M20" i="9" s="1"/>
  <c r="M32" i="2"/>
  <c r="M52"/>
  <c r="Q49" i="9" s="1"/>
  <c r="H24" i="2"/>
  <c r="I47"/>
  <c r="M48" i="9" s="1"/>
  <c r="H13" i="2"/>
  <c r="L19" i="9" s="1"/>
  <c r="H17" i="2"/>
  <c r="L23" i="9" s="1"/>
  <c r="H37" i="2"/>
  <c r="H5"/>
  <c r="L13" i="9" s="1"/>
  <c r="H9" i="2"/>
  <c r="L17" i="9" s="1"/>
  <c r="H21" i="2"/>
  <c r="L27" i="9" s="1"/>
  <c r="H25" i="2"/>
  <c r="L31" i="9" s="1"/>
  <c r="H29" i="2"/>
  <c r="H33"/>
  <c r="L28" i="9" s="1"/>
  <c r="H41" i="2"/>
  <c r="L43" i="9" s="1"/>
  <c r="H45" i="2"/>
  <c r="L47" i="9" s="1"/>
  <c r="H53" i="2"/>
  <c r="L50" i="9" s="1"/>
  <c r="J24" i="2"/>
  <c r="J36"/>
  <c r="N39" i="9" s="1"/>
  <c r="J44" i="2"/>
  <c r="N46" i="9" s="1"/>
  <c r="J20" i="2"/>
  <c r="N26" i="9" s="1"/>
  <c r="J28" i="2"/>
  <c r="J32"/>
  <c r="J8"/>
  <c r="N16" i="9" s="1"/>
  <c r="J12" i="2"/>
  <c r="J16"/>
  <c r="N22" i="9" s="1"/>
  <c r="J52" i="2"/>
  <c r="N49" i="9" s="1"/>
  <c r="L19" i="2"/>
  <c r="P25" i="9" s="1"/>
  <c r="L27" i="2"/>
  <c r="P33" i="9" s="1"/>
  <c r="L51" i="2"/>
  <c r="L11"/>
  <c r="L35"/>
  <c r="P38" i="9" s="1"/>
  <c r="L43" i="2"/>
  <c r="P45" i="9" s="1"/>
  <c r="M38" i="2"/>
  <c r="Q40" i="9" s="1"/>
  <c r="M18" i="2"/>
  <c r="Q24" i="9" s="1"/>
  <c r="M46" i="2"/>
  <c r="M54"/>
  <c r="Q51" i="9" s="1"/>
  <c r="M11" i="2"/>
  <c r="M19"/>
  <c r="Q25" i="9" s="1"/>
  <c r="M27" i="2"/>
  <c r="Q33" i="9" s="1"/>
  <c r="M35" i="2"/>
  <c r="Q38" i="9" s="1"/>
  <c r="M43" i="2"/>
  <c r="Q45" i="9" s="1"/>
  <c r="M51" i="2"/>
  <c r="M10"/>
  <c r="Q18" i="9" s="1"/>
  <c r="M42" i="2"/>
  <c r="Q44" i="9" s="1"/>
  <c r="M50" i="2"/>
  <c r="M5"/>
  <c r="Q13" i="9" s="1"/>
  <c r="M9" i="2"/>
  <c r="Q17" i="9" s="1"/>
  <c r="M13" i="2"/>
  <c r="Q19" i="9" s="1"/>
  <c r="M17" i="2"/>
  <c r="M21"/>
  <c r="Q27" i="9" s="1"/>
  <c r="M25" i="2"/>
  <c r="Q31" i="9" s="1"/>
  <c r="M29" i="2"/>
  <c r="M33"/>
  <c r="Q28" i="9" s="1"/>
  <c r="M26" i="2"/>
  <c r="Q32" i="9" s="1"/>
  <c r="H16" i="2"/>
  <c r="L22" i="9" s="1"/>
  <c r="H36" i="2"/>
  <c r="L39" i="9" s="1"/>
  <c r="E45" i="2"/>
  <c r="I47" i="9" s="1"/>
  <c r="L55" i="2"/>
  <c r="P52" i="9" s="1"/>
  <c r="E56" i="2"/>
  <c r="I34" i="9" s="1"/>
  <c r="L23" i="2"/>
  <c r="P30" i="9" s="1"/>
  <c r="H14" i="2"/>
  <c r="L20" i="9" s="1"/>
  <c r="L20" i="2"/>
  <c r="P26" i="9" s="1"/>
  <c r="J33" i="2"/>
  <c r="N28" i="9" s="1"/>
  <c r="L40" i="2"/>
  <c r="P42" i="9" s="1"/>
  <c r="J53" i="2"/>
  <c r="N50" i="9" s="1"/>
  <c r="I41" i="2"/>
  <c r="M43" i="9" s="1"/>
  <c r="L7" i="2"/>
  <c r="P14" i="9" s="1"/>
  <c r="L6" i="2"/>
  <c r="P15" i="9" s="1"/>
  <c r="J19" i="2"/>
  <c r="N25" i="9" s="1"/>
  <c r="H32" i="2"/>
  <c r="J39"/>
  <c r="N41" i="9" s="1"/>
  <c r="H52" i="2"/>
  <c r="L49" i="9" s="1"/>
  <c r="E22" i="2"/>
  <c r="I29" i="9" s="1"/>
  <c r="J6" i="2"/>
  <c r="N15" i="9" s="1"/>
  <c r="L13" i="2"/>
  <c r="P19" i="9" s="1"/>
  <c r="L53" i="2"/>
  <c r="P50" i="9" s="1"/>
  <c r="H43" i="2"/>
  <c r="L45" i="9" s="1"/>
  <c r="L41" i="2"/>
  <c r="P43" i="9" s="1"/>
  <c r="J48" i="2"/>
  <c r="E16"/>
  <c r="I22" i="9" s="1"/>
  <c r="I22" i="2"/>
  <c r="M29" i="9" s="1"/>
  <c r="M28" i="2"/>
  <c r="E36"/>
  <c r="I39" i="9" s="1"/>
  <c r="I42" i="2"/>
  <c r="M44" i="9" s="1"/>
  <c r="M48" i="2"/>
  <c r="J13"/>
  <c r="N19" i="9" s="1"/>
  <c r="H26" i="2"/>
  <c r="L32" i="9" s="1"/>
  <c r="L32" i="2"/>
  <c r="H46"/>
  <c r="L52"/>
  <c r="P49" i="9" s="1"/>
  <c r="M7" i="2"/>
  <c r="Q14" i="9" s="1"/>
  <c r="M23" i="2"/>
  <c r="Q30" i="9" s="1"/>
  <c r="M55" i="2"/>
  <c r="Q52" i="9" s="1"/>
  <c r="H12" i="2"/>
  <c r="L18"/>
  <c r="P24" i="9" s="1"/>
  <c r="J31" i="2"/>
  <c r="N36" i="9" s="1"/>
  <c r="L38" i="2"/>
  <c r="P40" i="9" s="1"/>
  <c r="J51" i="2"/>
  <c r="I7"/>
  <c r="M14" i="9" s="1"/>
  <c r="I23" i="2"/>
  <c r="M30" i="9" s="1"/>
  <c r="I39" i="2"/>
  <c r="M41" i="9" s="1"/>
  <c r="H31" i="2"/>
  <c r="L36" i="9" s="1"/>
  <c r="L5" i="2"/>
  <c r="P13" i="9" s="1"/>
  <c r="L45" i="2"/>
  <c r="P47" i="9" s="1"/>
  <c r="H35" i="2"/>
  <c r="L38" i="9" s="1"/>
  <c r="J50" i="2"/>
  <c r="E20"/>
  <c r="I26" i="9" s="1"/>
  <c r="E40" i="2"/>
  <c r="I42" i="9" s="1"/>
  <c r="H30" i="2"/>
  <c r="L35" i="9" s="1"/>
  <c r="H50" i="2"/>
  <c r="H7"/>
  <c r="L14" i="9" s="1"/>
  <c r="H39" i="2"/>
  <c r="L41" i="9" s="1"/>
  <c r="J4" i="2"/>
  <c r="N12" i="9" s="1"/>
  <c r="L31" i="2"/>
  <c r="P36" i="9" s="1"/>
  <c r="I6" i="2"/>
  <c r="M15" i="9" s="1"/>
  <c r="E32" i="2"/>
  <c r="E52"/>
  <c r="I49" i="9" s="1"/>
  <c r="H10" i="2"/>
  <c r="L18" i="9" s="1"/>
  <c r="L16" i="2"/>
  <c r="P22" i="9" s="1"/>
  <c r="J29" i="2"/>
  <c r="L36"/>
  <c r="P39" i="9" s="1"/>
  <c r="E14" i="2"/>
  <c r="I20" i="9" s="1"/>
  <c r="J15" i="2"/>
  <c r="N21" i="9" s="1"/>
  <c r="H28" i="2"/>
  <c r="J35"/>
  <c r="N38" i="9" s="1"/>
  <c r="H48" i="2"/>
  <c r="L54"/>
  <c r="P51" i="9" s="1"/>
  <c r="I15" i="2"/>
  <c r="M21" i="9" s="1"/>
  <c r="E53" i="2"/>
  <c r="I50" i="9" s="1"/>
  <c r="J30" i="2"/>
  <c r="N35" i="9" s="1"/>
  <c r="J38" i="2"/>
  <c r="N40" i="9" s="1"/>
  <c r="H27" i="2"/>
  <c r="L33" i="9" s="1"/>
  <c r="L17" i="2"/>
  <c r="P23" i="9" s="1"/>
  <c r="I20" i="2"/>
  <c r="M26" i="9" s="1"/>
  <c r="I36" i="2"/>
  <c r="M39" i="9" s="1"/>
  <c r="I56" i="2"/>
  <c r="M34" i="9" s="1"/>
  <c r="I16" i="2"/>
  <c r="M22" i="9" s="1"/>
  <c r="I28" i="2"/>
  <c r="I44"/>
  <c r="M46" i="9" s="1"/>
  <c r="I52" i="2"/>
  <c r="M49" i="9" s="1"/>
  <c r="I5" i="2"/>
  <c r="M13" i="9" s="1"/>
  <c r="I9" i="2"/>
  <c r="M17" i="9" s="1"/>
  <c r="I13" i="2"/>
  <c r="M19" i="9" s="1"/>
  <c r="I17" i="2"/>
  <c r="M23" i="9" s="1"/>
  <c r="I21" i="2"/>
  <c r="M27" i="9" s="1"/>
  <c r="I25" i="2"/>
  <c r="M31" i="9" s="1"/>
  <c r="I29" i="2"/>
  <c r="I33"/>
  <c r="M28" i="9" s="1"/>
  <c r="I37" i="2"/>
  <c r="I45"/>
  <c r="M47" i="9" s="1"/>
  <c r="I8" i="2"/>
  <c r="M16" i="9" s="1"/>
  <c r="I12" i="2"/>
  <c r="I32"/>
  <c r="I11"/>
  <c r="I19"/>
  <c r="M25" i="9" s="1"/>
  <c r="I27" i="2"/>
  <c r="M33" i="9" s="1"/>
  <c r="I35" i="2"/>
  <c r="M38" i="9" s="1"/>
  <c r="I43" i="2"/>
  <c r="M45" i="9" s="1"/>
  <c r="I51" i="2"/>
  <c r="I24"/>
  <c r="I40"/>
  <c r="M42" i="9" s="1"/>
  <c r="I48" i="2"/>
  <c r="H4"/>
  <c r="L12" i="9" s="1"/>
  <c r="E12" i="2"/>
  <c r="I18"/>
  <c r="M24" i="9" s="1"/>
  <c r="I38" i="2"/>
  <c r="M40" i="9" s="1"/>
  <c r="E6" i="2"/>
  <c r="I15" i="9" s="1"/>
  <c r="J9" i="2"/>
  <c r="N17" i="9" s="1"/>
  <c r="H22" i="2"/>
  <c r="L29" i="9" s="1"/>
  <c r="L28" i="2"/>
  <c r="H42"/>
  <c r="L44" i="9" s="1"/>
  <c r="L48" i="2"/>
  <c r="E15"/>
  <c r="I21" i="9" s="1"/>
  <c r="H8" i="2"/>
  <c r="L16" i="9" s="1"/>
  <c r="L14" i="2"/>
  <c r="P20" i="9" s="1"/>
  <c r="J27" i="2"/>
  <c r="N33" i="9" s="1"/>
  <c r="J47" i="2"/>
  <c r="N48" i="9" s="1"/>
  <c r="M41" i="2"/>
  <c r="Q43" i="9" s="1"/>
  <c r="J22" i="2"/>
  <c r="N29" i="9" s="1"/>
  <c r="L29" i="2"/>
  <c r="H19"/>
  <c r="L25" i="9" s="1"/>
  <c r="L9" i="2"/>
  <c r="P17" i="9" s="1"/>
  <c r="E50" i="2"/>
  <c r="E54"/>
  <c r="I51" i="9" s="1"/>
  <c r="E26" i="2"/>
  <c r="I32" i="9" s="1"/>
  <c r="E38" i="2"/>
  <c r="I40" i="9" s="1"/>
  <c r="E42" i="2"/>
  <c r="I44" i="9" s="1"/>
  <c r="E11" i="2"/>
  <c r="E19"/>
  <c r="I25" i="9" s="1"/>
  <c r="E27" i="2"/>
  <c r="I33" i="9" s="1"/>
  <c r="E35" i="2"/>
  <c r="I38" i="9" s="1"/>
  <c r="E43" i="2"/>
  <c r="I45" i="9" s="1"/>
  <c r="E51" i="2"/>
  <c r="E10"/>
  <c r="I18" i="9" s="1"/>
  <c r="E46" i="2"/>
  <c r="E5"/>
  <c r="I13" i="9" s="1"/>
  <c r="E9" i="2"/>
  <c r="I17" i="9" s="1"/>
  <c r="E13" i="2"/>
  <c r="I19" i="9" s="1"/>
  <c r="E17" i="2"/>
  <c r="I23" i="9" s="1"/>
  <c r="E21" i="2"/>
  <c r="I27" i="9" s="1"/>
  <c r="E25" i="2"/>
  <c r="I31" i="9" s="1"/>
  <c r="E29" i="2"/>
  <c r="E33"/>
  <c r="I28" i="9" s="1"/>
  <c r="E18" i="2"/>
  <c r="I24" i="9" s="1"/>
  <c r="E24" i="2"/>
  <c r="I30"/>
  <c r="M35" i="9" s="1"/>
  <c r="E44" i="2"/>
  <c r="I46" i="9" s="1"/>
  <c r="I50" i="2"/>
  <c r="L39"/>
  <c r="P41" i="9" s="1"/>
  <c r="L8" i="2"/>
  <c r="P16" i="9" s="1"/>
  <c r="J21" i="2"/>
  <c r="N27" i="9" s="1"/>
  <c r="J41" i="2"/>
  <c r="N43" i="9" s="1"/>
  <c r="H54" i="2"/>
  <c r="L51" i="9" s="1"/>
  <c r="E47" i="2"/>
  <c r="I48" i="9" s="1"/>
  <c r="J56" i="2"/>
  <c r="N34" i="9" s="1"/>
  <c r="J7" i="2"/>
  <c r="N14" i="9" s="1"/>
  <c r="H20" i="2"/>
  <c r="L26" i="9" s="1"/>
  <c r="L26" i="2"/>
  <c r="P32" i="9" s="1"/>
  <c r="H40" i="2"/>
  <c r="L42" i="9" s="1"/>
  <c r="L46" i="2"/>
  <c r="E41"/>
  <c r="I43" i="9" s="1"/>
  <c r="E30" i="2"/>
  <c r="I35" i="9" s="1"/>
  <c r="J14" i="2"/>
  <c r="N20" i="9" s="1"/>
  <c r="L21" i="2"/>
  <c r="P27" i="9" s="1"/>
  <c r="H11" i="2"/>
  <c r="H51"/>
  <c r="L4"/>
  <c r="P12" i="9" s="1"/>
  <c r="I4" i="2"/>
  <c r="M12" i="9" s="1"/>
  <c r="M4" i="2"/>
  <c r="Q12" i="9" s="1"/>
  <c r="E4" i="2"/>
  <c r="I12" i="9" s="1"/>
  <c r="F92" l="1"/>
  <c r="F45"/>
  <c r="F22"/>
  <c r="F31"/>
  <c r="F32"/>
  <c r="F51"/>
  <c r="F18"/>
  <c r="F44"/>
  <c r="F39"/>
  <c r="F41"/>
  <c r="F24"/>
  <c r="F13"/>
  <c r="F42"/>
  <c r="F27"/>
  <c r="F50"/>
  <c r="F29"/>
  <c r="F26"/>
  <c r="F17"/>
  <c r="F25"/>
  <c r="F21"/>
  <c r="F49"/>
  <c r="F16"/>
  <c r="F47"/>
  <c r="F40"/>
  <c r="F36"/>
  <c r="F28"/>
  <c r="F43"/>
  <c r="F35"/>
  <c r="F48"/>
  <c r="F19"/>
  <c r="F33"/>
  <c r="F52"/>
  <c r="F30"/>
  <c r="F20"/>
  <c r="F34"/>
  <c r="F46"/>
  <c r="F23"/>
  <c r="F38"/>
  <c r="F15"/>
  <c r="F14"/>
  <c r="C15"/>
  <c r="C16" s="1"/>
  <c r="K12"/>
  <c r="F5" i="3"/>
  <c r="F12" i="9" l="1"/>
  <c r="C17"/>
  <c r="F54" i="3"/>
  <c r="F50"/>
  <c r="F46"/>
  <c r="F42"/>
  <c r="F38"/>
  <c r="F33"/>
  <c r="F29"/>
  <c r="F25"/>
  <c r="F21"/>
  <c r="F17"/>
  <c r="F13"/>
  <c r="F9"/>
  <c r="F56"/>
  <c r="F52"/>
  <c r="F48"/>
  <c r="F44"/>
  <c r="F40"/>
  <c r="F36"/>
  <c r="F31"/>
  <c r="F27"/>
  <c r="F23"/>
  <c r="F19"/>
  <c r="F15"/>
  <c r="F11"/>
  <c r="F7"/>
  <c r="F53"/>
  <c r="F49"/>
  <c r="F45"/>
  <c r="F41"/>
  <c r="F37"/>
  <c r="F32"/>
  <c r="F28"/>
  <c r="F24"/>
  <c r="F20"/>
  <c r="F16"/>
  <c r="F12"/>
  <c r="F8"/>
  <c r="H72" i="9" s="1"/>
  <c r="F55" i="3"/>
  <c r="F51"/>
  <c r="F47"/>
  <c r="F43"/>
  <c r="F39"/>
  <c r="F34"/>
  <c r="F30"/>
  <c r="F26"/>
  <c r="F22"/>
  <c r="F18"/>
  <c r="F14"/>
  <c r="F10"/>
  <c r="F6"/>
  <c r="H71" i="9" s="1"/>
  <c r="L51" i="3"/>
  <c r="O51"/>
  <c r="N51"/>
  <c r="K51"/>
  <c r="J51"/>
  <c r="I51"/>
  <c r="H51"/>
  <c r="M51"/>
  <c r="G51"/>
  <c r="N34"/>
  <c r="L34"/>
  <c r="H34"/>
  <c r="M34"/>
  <c r="K34"/>
  <c r="J34"/>
  <c r="I34"/>
  <c r="G34"/>
  <c r="O34"/>
  <c r="N18"/>
  <c r="L18"/>
  <c r="M18"/>
  <c r="K18"/>
  <c r="J18"/>
  <c r="I18"/>
  <c r="G18"/>
  <c r="H18"/>
  <c r="J40"/>
  <c r="H40"/>
  <c r="L40"/>
  <c r="I40"/>
  <c r="G40"/>
  <c r="O40"/>
  <c r="N40"/>
  <c r="K40"/>
  <c r="M40"/>
  <c r="L23"/>
  <c r="N23"/>
  <c r="K23"/>
  <c r="J23"/>
  <c r="I23"/>
  <c r="H23"/>
  <c r="G23"/>
  <c r="O23"/>
  <c r="M23"/>
  <c r="L7"/>
  <c r="J7"/>
  <c r="K7"/>
  <c r="N7"/>
  <c r="I7"/>
  <c r="H7"/>
  <c r="G7"/>
  <c r="O7"/>
  <c r="M7"/>
  <c r="L43"/>
  <c r="K43"/>
  <c r="J43"/>
  <c r="I43"/>
  <c r="H43"/>
  <c r="G43"/>
  <c r="O43"/>
  <c r="M43"/>
  <c r="N43"/>
  <c r="N26"/>
  <c r="M26"/>
  <c r="K26"/>
  <c r="J26"/>
  <c r="I26"/>
  <c r="G26"/>
  <c r="O26"/>
  <c r="L26"/>
  <c r="H26"/>
  <c r="N10"/>
  <c r="L10"/>
  <c r="M10"/>
  <c r="K10"/>
  <c r="J10"/>
  <c r="I10"/>
  <c r="G10"/>
  <c r="O10"/>
  <c r="H10"/>
  <c r="I52"/>
  <c r="M52"/>
  <c r="G52"/>
  <c r="O52"/>
  <c r="N52"/>
  <c r="L52"/>
  <c r="K52"/>
  <c r="J52"/>
  <c r="H52"/>
  <c r="J36"/>
  <c r="I36"/>
  <c r="L36"/>
  <c r="G36"/>
  <c r="O36"/>
  <c r="N36"/>
  <c r="M36"/>
  <c r="K36"/>
  <c r="H36"/>
  <c r="L19"/>
  <c r="N19"/>
  <c r="K19"/>
  <c r="I19"/>
  <c r="H19"/>
  <c r="G19"/>
  <c r="O19"/>
  <c r="M19"/>
  <c r="J19"/>
  <c r="G53"/>
  <c r="N53"/>
  <c r="J53"/>
  <c r="M53"/>
  <c r="L53"/>
  <c r="I53"/>
  <c r="H53"/>
  <c r="O53"/>
  <c r="K53"/>
  <c r="G49"/>
  <c r="O49"/>
  <c r="K49"/>
  <c r="J49"/>
  <c r="M49"/>
  <c r="L49"/>
  <c r="I49"/>
  <c r="H49"/>
  <c r="N49"/>
  <c r="K45"/>
  <c r="G45"/>
  <c r="O45"/>
  <c r="M45"/>
  <c r="L45"/>
  <c r="J45"/>
  <c r="I45"/>
  <c r="H45"/>
  <c r="N45"/>
  <c r="H41"/>
  <c r="K41"/>
  <c r="G41"/>
  <c r="O41"/>
  <c r="M41"/>
  <c r="L41"/>
  <c r="I41"/>
  <c r="N41"/>
  <c r="J41"/>
  <c r="H37"/>
  <c r="J37"/>
  <c r="G37"/>
  <c r="O37"/>
  <c r="N37"/>
  <c r="M37"/>
  <c r="L37"/>
  <c r="K37"/>
  <c r="I37"/>
  <c r="J32"/>
  <c r="H32"/>
  <c r="I32"/>
  <c r="L32"/>
  <c r="G32"/>
  <c r="O32"/>
  <c r="N32"/>
  <c r="M32"/>
  <c r="K32"/>
  <c r="J28"/>
  <c r="I28"/>
  <c r="H28"/>
  <c r="L28"/>
  <c r="G28"/>
  <c r="O28"/>
  <c r="N28"/>
  <c r="M28"/>
  <c r="K28"/>
  <c r="J24"/>
  <c r="I24"/>
  <c r="L24"/>
  <c r="G24"/>
  <c r="O24"/>
  <c r="N24"/>
  <c r="M24"/>
  <c r="K24"/>
  <c r="H24"/>
  <c r="J20"/>
  <c r="I20"/>
  <c r="H20"/>
  <c r="G20"/>
  <c r="O20"/>
  <c r="N20"/>
  <c r="M20"/>
  <c r="L20"/>
  <c r="K20"/>
  <c r="J16"/>
  <c r="H16"/>
  <c r="I16"/>
  <c r="G16"/>
  <c r="O16"/>
  <c r="N16"/>
  <c r="M16"/>
  <c r="K16"/>
  <c r="L16"/>
  <c r="J12"/>
  <c r="I12"/>
  <c r="H12"/>
  <c r="G12"/>
  <c r="O12"/>
  <c r="N12"/>
  <c r="M12"/>
  <c r="L12"/>
  <c r="K12"/>
  <c r="J8"/>
  <c r="L72" i="9" s="1"/>
  <c r="L8" i="3"/>
  <c r="N72" i="9" s="1"/>
  <c r="I8" i="3"/>
  <c r="K72" i="9" s="1"/>
  <c r="H8" i="3"/>
  <c r="J72" i="9" s="1"/>
  <c r="G8" i="3"/>
  <c r="I72" i="9" s="1"/>
  <c r="O8" i="3"/>
  <c r="Q72" i="9" s="1"/>
  <c r="N8" i="3"/>
  <c r="P72" i="9" s="1"/>
  <c r="M8" i="3"/>
  <c r="O72" i="9" s="1"/>
  <c r="K8" i="3"/>
  <c r="M72" i="9" s="1"/>
  <c r="R72"/>
  <c r="J55" i="3"/>
  <c r="G55"/>
  <c r="O55"/>
  <c r="I55"/>
  <c r="H55"/>
  <c r="N55"/>
  <c r="M55"/>
  <c r="L55"/>
  <c r="K55"/>
  <c r="L39"/>
  <c r="K39"/>
  <c r="O39"/>
  <c r="N39"/>
  <c r="I39"/>
  <c r="H39"/>
  <c r="G39"/>
  <c r="M39"/>
  <c r="J39"/>
  <c r="N22"/>
  <c r="L22"/>
  <c r="M22"/>
  <c r="K22"/>
  <c r="J22"/>
  <c r="I22"/>
  <c r="H22"/>
  <c r="G22"/>
  <c r="O22"/>
  <c r="N6"/>
  <c r="P71" i="9" s="1"/>
  <c r="M6" i="3"/>
  <c r="O71" i="9" s="1"/>
  <c r="K6" i="3"/>
  <c r="M71" i="9" s="1"/>
  <c r="J6" i="3"/>
  <c r="L71" i="9" s="1"/>
  <c r="I6" i="3"/>
  <c r="K71" i="9" s="1"/>
  <c r="R71"/>
  <c r="G6" i="3"/>
  <c r="I71" i="9" s="1"/>
  <c r="O6" i="3"/>
  <c r="Q71" i="9" s="1"/>
  <c r="L6" i="3"/>
  <c r="N71" i="9" s="1"/>
  <c r="H6" i="3"/>
  <c r="J71" i="9" s="1"/>
  <c r="H48" i="3"/>
  <c r="M48"/>
  <c r="L48"/>
  <c r="I48"/>
  <c r="G48"/>
  <c r="O48"/>
  <c r="N48"/>
  <c r="K48"/>
  <c r="J48"/>
  <c r="L31"/>
  <c r="K31"/>
  <c r="I31"/>
  <c r="H31"/>
  <c r="G31"/>
  <c r="O31"/>
  <c r="M31"/>
  <c r="J31"/>
  <c r="N31"/>
  <c r="L15"/>
  <c r="K15"/>
  <c r="J15"/>
  <c r="I15"/>
  <c r="H15"/>
  <c r="G15"/>
  <c r="O15"/>
  <c r="N15"/>
  <c r="M15"/>
  <c r="L47"/>
  <c r="K47"/>
  <c r="I47"/>
  <c r="H47"/>
  <c r="G47"/>
  <c r="N47"/>
  <c r="M47"/>
  <c r="J47"/>
  <c r="O47"/>
  <c r="N30"/>
  <c r="M30"/>
  <c r="L30"/>
  <c r="K30"/>
  <c r="J30"/>
  <c r="I30"/>
  <c r="H30"/>
  <c r="G30"/>
  <c r="O30"/>
  <c r="N14"/>
  <c r="M14"/>
  <c r="K14"/>
  <c r="J14"/>
  <c r="I14"/>
  <c r="H14"/>
  <c r="G14"/>
  <c r="O14"/>
  <c r="L14"/>
  <c r="J56"/>
  <c r="I56"/>
  <c r="H56"/>
  <c r="G56"/>
  <c r="O56"/>
  <c r="N56"/>
  <c r="K56"/>
  <c r="M56"/>
  <c r="L56"/>
  <c r="J44"/>
  <c r="L44"/>
  <c r="I44"/>
  <c r="G44"/>
  <c r="O44"/>
  <c r="N44"/>
  <c r="K44"/>
  <c r="H44"/>
  <c r="M44"/>
  <c r="L27"/>
  <c r="J27"/>
  <c r="K27"/>
  <c r="I27"/>
  <c r="H27"/>
  <c r="G27"/>
  <c r="O27"/>
  <c r="N27"/>
  <c r="M27"/>
  <c r="L11"/>
  <c r="K11"/>
  <c r="I11"/>
  <c r="H11"/>
  <c r="G11"/>
  <c r="O11"/>
  <c r="M11"/>
  <c r="J11"/>
  <c r="N11"/>
  <c r="M54"/>
  <c r="K54"/>
  <c r="J54"/>
  <c r="I54"/>
  <c r="G54"/>
  <c r="O54"/>
  <c r="N54"/>
  <c r="L54"/>
  <c r="H54"/>
  <c r="L50"/>
  <c r="M50"/>
  <c r="K50"/>
  <c r="J50"/>
  <c r="I50"/>
  <c r="H50"/>
  <c r="G50"/>
  <c r="O50"/>
  <c r="N50"/>
  <c r="M46"/>
  <c r="L46"/>
  <c r="I46"/>
  <c r="H46"/>
  <c r="K46"/>
  <c r="J46"/>
  <c r="G46"/>
  <c r="O46"/>
  <c r="N46"/>
  <c r="L42"/>
  <c r="M42"/>
  <c r="K42"/>
  <c r="J42"/>
  <c r="I42"/>
  <c r="H42"/>
  <c r="G42"/>
  <c r="O42"/>
  <c r="N42"/>
  <c r="N38"/>
  <c r="M38"/>
  <c r="K38"/>
  <c r="J38"/>
  <c r="I38"/>
  <c r="G38"/>
  <c r="O38"/>
  <c r="L38"/>
  <c r="H38"/>
  <c r="H33"/>
  <c r="G33"/>
  <c r="O33"/>
  <c r="M33"/>
  <c r="L33"/>
  <c r="K33"/>
  <c r="J33"/>
  <c r="I33"/>
  <c r="N33"/>
  <c r="H29"/>
  <c r="N29"/>
  <c r="G29"/>
  <c r="O29"/>
  <c r="M29"/>
  <c r="L29"/>
  <c r="K29"/>
  <c r="I29"/>
  <c r="J29"/>
  <c r="H25"/>
  <c r="G25"/>
  <c r="O25"/>
  <c r="N25"/>
  <c r="M25"/>
  <c r="L25"/>
  <c r="K25"/>
  <c r="J25"/>
  <c r="I25"/>
  <c r="H21"/>
  <c r="G21"/>
  <c r="O21"/>
  <c r="M21"/>
  <c r="L21"/>
  <c r="K21"/>
  <c r="I21"/>
  <c r="N21"/>
  <c r="J21"/>
  <c r="H17"/>
  <c r="G17"/>
  <c r="O17"/>
  <c r="N17"/>
  <c r="M17"/>
  <c r="L17"/>
  <c r="K17"/>
  <c r="J17"/>
  <c r="I17"/>
  <c r="H13"/>
  <c r="N13"/>
  <c r="G13"/>
  <c r="O13"/>
  <c r="M13"/>
  <c r="L13"/>
  <c r="K13"/>
  <c r="I13"/>
  <c r="J13"/>
  <c r="H9"/>
  <c r="G9"/>
  <c r="O9"/>
  <c r="M9"/>
  <c r="L9"/>
  <c r="K9"/>
  <c r="J9"/>
  <c r="I9"/>
  <c r="N9"/>
  <c r="G5"/>
  <c r="I70" i="9" s="1"/>
  <c r="I5" i="3"/>
  <c r="K70" i="9" s="1"/>
  <c r="K5" i="3"/>
  <c r="M70" i="9" s="1"/>
  <c r="R70"/>
  <c r="N5" i="3"/>
  <c r="P70" i="9" s="1"/>
  <c r="L5" i="3"/>
  <c r="N70" i="9" s="1"/>
  <c r="J5" i="3"/>
  <c r="L70" i="9" s="1"/>
  <c r="H5" i="3"/>
  <c r="O5"/>
  <c r="Q70" i="9" s="1"/>
  <c r="M5" i="3"/>
  <c r="O70" i="9" s="1"/>
  <c r="K80" l="1"/>
  <c r="J103"/>
  <c r="R93"/>
  <c r="O85"/>
  <c r="M88"/>
  <c r="O97"/>
  <c r="K96"/>
  <c r="P89"/>
  <c r="M99"/>
  <c r="L108"/>
  <c r="I76"/>
  <c r="Q90"/>
  <c r="O103"/>
  <c r="R103"/>
  <c r="I110"/>
  <c r="J77"/>
  <c r="K78"/>
  <c r="I93"/>
  <c r="P106"/>
  <c r="M85"/>
  <c r="J98"/>
  <c r="O109"/>
  <c r="P79"/>
  <c r="O83"/>
  <c r="J88"/>
  <c r="R88"/>
  <c r="N91"/>
  <c r="I94"/>
  <c r="N97"/>
  <c r="L100"/>
  <c r="R100"/>
  <c r="Q104"/>
  <c r="J107"/>
  <c r="L82"/>
  <c r="P82"/>
  <c r="N96"/>
  <c r="I75"/>
  <c r="J89"/>
  <c r="R89"/>
  <c r="K102"/>
  <c r="J73"/>
  <c r="I87"/>
  <c r="O99"/>
  <c r="J99"/>
  <c r="O81"/>
  <c r="M86"/>
  <c r="H75"/>
  <c r="H102"/>
  <c r="H88"/>
  <c r="H73"/>
  <c r="H99"/>
  <c r="H84"/>
  <c r="H108"/>
  <c r="L74"/>
  <c r="Q80"/>
  <c r="N84"/>
  <c r="I101"/>
  <c r="P105"/>
  <c r="O105"/>
  <c r="K108"/>
  <c r="Q76"/>
  <c r="P90"/>
  <c r="N90"/>
  <c r="N103"/>
  <c r="Q110"/>
  <c r="I77"/>
  <c r="J78"/>
  <c r="Q93"/>
  <c r="M106"/>
  <c r="J106"/>
  <c r="L85"/>
  <c r="R98"/>
  <c r="N109"/>
  <c r="L109"/>
  <c r="O79"/>
  <c r="N83"/>
  <c r="L83"/>
  <c r="K88"/>
  <c r="I91"/>
  <c r="Q94"/>
  <c r="M97"/>
  <c r="J97"/>
  <c r="M100"/>
  <c r="O104"/>
  <c r="Q107"/>
  <c r="R107"/>
  <c r="M82"/>
  <c r="I96"/>
  <c r="Q75"/>
  <c r="P75"/>
  <c r="O89"/>
  <c r="J102"/>
  <c r="R73"/>
  <c r="Q87"/>
  <c r="N87"/>
  <c r="N99"/>
  <c r="R81"/>
  <c r="L86"/>
  <c r="H98"/>
  <c r="H83"/>
  <c r="H107"/>
  <c r="H96"/>
  <c r="H80"/>
  <c r="N74"/>
  <c r="Q84"/>
  <c r="I90"/>
  <c r="K77"/>
  <c r="L78"/>
  <c r="Q106"/>
  <c r="P109"/>
  <c r="Q79"/>
  <c r="J91"/>
  <c r="J100"/>
  <c r="O82"/>
  <c r="R75"/>
  <c r="L102"/>
  <c r="L99"/>
  <c r="H77"/>
  <c r="H91"/>
  <c r="J101"/>
  <c r="J74"/>
  <c r="M84"/>
  <c r="Q101"/>
  <c r="O90"/>
  <c r="P110"/>
  <c r="O93"/>
  <c r="O106"/>
  <c r="I98"/>
  <c r="M83"/>
  <c r="Q91"/>
  <c r="R97"/>
  <c r="K82"/>
  <c r="N75"/>
  <c r="I73"/>
  <c r="K99"/>
  <c r="K86"/>
  <c r="H86"/>
  <c r="P74"/>
  <c r="N101"/>
  <c r="Q108"/>
  <c r="M90"/>
  <c r="N77"/>
  <c r="N93"/>
  <c r="J85"/>
  <c r="K83"/>
  <c r="O94"/>
  <c r="Q100"/>
  <c r="J82"/>
  <c r="N73"/>
  <c r="L81"/>
  <c r="H104"/>
  <c r="H90"/>
  <c r="I74"/>
  <c r="N80"/>
  <c r="P84"/>
  <c r="J84"/>
  <c r="O101"/>
  <c r="J105"/>
  <c r="P108"/>
  <c r="P76"/>
  <c r="M76"/>
  <c r="K90"/>
  <c r="Q103"/>
  <c r="R110"/>
  <c r="R77"/>
  <c r="O77"/>
  <c r="Q78"/>
  <c r="P93"/>
  <c r="M93"/>
  <c r="K106"/>
  <c r="I85"/>
  <c r="L98"/>
  <c r="M98"/>
  <c r="K109"/>
  <c r="N79"/>
  <c r="J79"/>
  <c r="J83"/>
  <c r="Q88"/>
  <c r="O91"/>
  <c r="M94"/>
  <c r="J94"/>
  <c r="I97"/>
  <c r="O100"/>
  <c r="K104"/>
  <c r="L107"/>
  <c r="R82"/>
  <c r="O96"/>
  <c r="M75"/>
  <c r="K89"/>
  <c r="Q102"/>
  <c r="O73"/>
  <c r="L73"/>
  <c r="L87"/>
  <c r="I99"/>
  <c r="K81"/>
  <c r="Q86"/>
  <c r="P86"/>
  <c r="H89"/>
  <c r="H100"/>
  <c r="H87"/>
  <c r="H110"/>
  <c r="R80"/>
  <c r="I105"/>
  <c r="M108"/>
  <c r="L103"/>
  <c r="P83"/>
  <c r="N94"/>
  <c r="I104"/>
  <c r="N82"/>
  <c r="N89"/>
  <c r="R87"/>
  <c r="O86"/>
  <c r="H76"/>
  <c r="I80"/>
  <c r="Q105"/>
  <c r="K74"/>
  <c r="P80"/>
  <c r="R105"/>
  <c r="I108"/>
  <c r="L90"/>
  <c r="R78"/>
  <c r="M109"/>
  <c r="N88"/>
  <c r="K97"/>
  <c r="N104"/>
  <c r="I107"/>
  <c r="M89"/>
  <c r="O87"/>
  <c r="M81"/>
  <c r="H105"/>
  <c r="R74"/>
  <c r="K84"/>
  <c r="P101"/>
  <c r="N76"/>
  <c r="M110"/>
  <c r="L93"/>
  <c r="N106"/>
  <c r="O98"/>
  <c r="Q109"/>
  <c r="R79"/>
  <c r="I88"/>
  <c r="L94"/>
  <c r="L104"/>
  <c r="P107"/>
  <c r="O75"/>
  <c r="I102"/>
  <c r="M87"/>
  <c r="H74"/>
  <c r="Q74"/>
  <c r="M80"/>
  <c r="L84"/>
  <c r="R84"/>
  <c r="M101"/>
  <c r="M105"/>
  <c r="N108"/>
  <c r="R108"/>
  <c r="K76"/>
  <c r="J90"/>
  <c r="P103"/>
  <c r="O110"/>
  <c r="L110"/>
  <c r="M77"/>
  <c r="P78"/>
  <c r="N78"/>
  <c r="K93"/>
  <c r="R106"/>
  <c r="Q85"/>
  <c r="P85"/>
  <c r="Q98"/>
  <c r="J109"/>
  <c r="K79"/>
  <c r="I83"/>
  <c r="P88"/>
  <c r="M91"/>
  <c r="L91"/>
  <c r="K94"/>
  <c r="Q97"/>
  <c r="N100"/>
  <c r="J104"/>
  <c r="R104"/>
  <c r="O107"/>
  <c r="I82"/>
  <c r="M96"/>
  <c r="L96"/>
  <c r="L75"/>
  <c r="I89"/>
  <c r="O102"/>
  <c r="N102"/>
  <c r="M73"/>
  <c r="K87"/>
  <c r="Q99"/>
  <c r="I81"/>
  <c r="R86"/>
  <c r="N86"/>
  <c r="H85"/>
  <c r="H109"/>
  <c r="H97"/>
  <c r="H82"/>
  <c r="K101"/>
  <c r="R76"/>
  <c r="J110"/>
  <c r="K98"/>
  <c r="L88"/>
  <c r="P100"/>
  <c r="K107"/>
  <c r="K73"/>
  <c r="N81"/>
  <c r="H103"/>
  <c r="M74"/>
  <c r="O84"/>
  <c r="N105"/>
  <c r="O76"/>
  <c r="K103"/>
  <c r="Q77"/>
  <c r="L106"/>
  <c r="K85"/>
  <c r="I109"/>
  <c r="M79"/>
  <c r="R83"/>
  <c r="P94"/>
  <c r="I100"/>
  <c r="M107"/>
  <c r="Q96"/>
  <c r="J75"/>
  <c r="R102"/>
  <c r="P87"/>
  <c r="H79"/>
  <c r="H93"/>
  <c r="O80"/>
  <c r="K105"/>
  <c r="L76"/>
  <c r="I103"/>
  <c r="P77"/>
  <c r="I78"/>
  <c r="N98"/>
  <c r="L79"/>
  <c r="P91"/>
  <c r="L97"/>
  <c r="P96"/>
  <c r="L89"/>
  <c r="Q73"/>
  <c r="R99"/>
  <c r="I86"/>
  <c r="H101"/>
  <c r="O74"/>
  <c r="L80"/>
  <c r="J80"/>
  <c r="I84"/>
  <c r="L101"/>
  <c r="L105"/>
  <c r="J108"/>
  <c r="O108"/>
  <c r="J76"/>
  <c r="R90"/>
  <c r="M103"/>
  <c r="N110"/>
  <c r="K110"/>
  <c r="L77"/>
  <c r="O78"/>
  <c r="M78"/>
  <c r="J93"/>
  <c r="I106"/>
  <c r="R85"/>
  <c r="N85"/>
  <c r="P98"/>
  <c r="R109"/>
  <c r="I79"/>
  <c r="Q83"/>
  <c r="O88"/>
  <c r="R91"/>
  <c r="K91"/>
  <c r="R94"/>
  <c r="P97"/>
  <c r="K100"/>
  <c r="P104"/>
  <c r="M104"/>
  <c r="N107"/>
  <c r="Q82"/>
  <c r="J96"/>
  <c r="R96"/>
  <c r="K75"/>
  <c r="Q89"/>
  <c r="P102"/>
  <c r="M102"/>
  <c r="P73"/>
  <c r="J87"/>
  <c r="P99"/>
  <c r="J81"/>
  <c r="P81"/>
  <c r="J86"/>
  <c r="H81"/>
  <c r="H94"/>
  <c r="H78"/>
  <c r="H106"/>
  <c r="F71"/>
  <c r="F72"/>
  <c r="C18"/>
  <c r="J70"/>
  <c r="H70"/>
  <c r="I56" i="10"/>
  <c r="F56"/>
  <c r="E56"/>
  <c r="B56"/>
  <c r="A34" i="2"/>
  <c r="A35" i="3"/>
  <c r="F106" i="9" l="1"/>
  <c r="F103"/>
  <c r="F102"/>
  <c r="F101"/>
  <c r="F90"/>
  <c r="F79"/>
  <c r="F109"/>
  <c r="F108"/>
  <c r="F93"/>
  <c r="F81"/>
  <c r="F107"/>
  <c r="F84"/>
  <c r="F77"/>
  <c r="F86"/>
  <c r="F94"/>
  <c r="F110"/>
  <c r="F76"/>
  <c r="F78"/>
  <c r="F82"/>
  <c r="F74"/>
  <c r="F87"/>
  <c r="F97"/>
  <c r="F105"/>
  <c r="F98"/>
  <c r="F73"/>
  <c r="F100"/>
  <c r="F104"/>
  <c r="F83"/>
  <c r="F91"/>
  <c r="F85"/>
  <c r="F88"/>
  <c r="F75"/>
  <c r="F80"/>
  <c r="F89"/>
  <c r="F96"/>
  <c r="F99"/>
  <c r="F131"/>
  <c r="F70"/>
  <c r="C19"/>
  <c r="C34" i="2"/>
  <c r="D34" s="1"/>
  <c r="H37" i="9" s="1"/>
  <c r="H58" s="1"/>
  <c r="C20" l="1"/>
  <c r="F35" i="3"/>
  <c r="L35"/>
  <c r="K35"/>
  <c r="J35"/>
  <c r="I35"/>
  <c r="H35"/>
  <c r="G35"/>
  <c r="O35"/>
  <c r="N35"/>
  <c r="M35"/>
  <c r="J34" i="2"/>
  <c r="N37" i="9" s="1"/>
  <c r="N58" s="1"/>
  <c r="F34" i="2"/>
  <c r="J37" i="9" s="1"/>
  <c r="J58" s="1"/>
  <c r="E34" i="2"/>
  <c r="I37" i="9" s="1"/>
  <c r="I58" s="1"/>
  <c r="I34" i="2"/>
  <c r="M37" i="9" s="1"/>
  <c r="M58" s="1"/>
  <c r="R37"/>
  <c r="R58" s="1"/>
  <c r="H34" i="2"/>
  <c r="L37" i="9" s="1"/>
  <c r="L58" s="1"/>
  <c r="G34" i="2"/>
  <c r="K37" i="9" s="1"/>
  <c r="K58" s="1"/>
  <c r="M34" i="2"/>
  <c r="Q37" i="9" s="1"/>
  <c r="Q58" s="1"/>
  <c r="L34" i="2"/>
  <c r="P37" i="9" s="1"/>
  <c r="P58" s="1"/>
  <c r="K34" i="2"/>
  <c r="O37" i="9" s="1"/>
  <c r="O58" s="1"/>
  <c r="F58" l="1"/>
  <c r="I95"/>
  <c r="I116" s="1"/>
  <c r="I176"/>
  <c r="H95"/>
  <c r="H116" s="1"/>
  <c r="P95"/>
  <c r="P116" s="1"/>
  <c r="P176"/>
  <c r="N95"/>
  <c r="N116" s="1"/>
  <c r="N176"/>
  <c r="L95"/>
  <c r="L116" s="1"/>
  <c r="L176"/>
  <c r="K95"/>
  <c r="K116" s="1"/>
  <c r="K176"/>
  <c r="Q95"/>
  <c r="Q116" s="1"/>
  <c r="Q176"/>
  <c r="M95"/>
  <c r="M116" s="1"/>
  <c r="M176"/>
  <c r="J95"/>
  <c r="J116" s="1"/>
  <c r="J176"/>
  <c r="O95"/>
  <c r="O116" s="1"/>
  <c r="O176"/>
  <c r="R95"/>
  <c r="R116" s="1"/>
  <c r="R176"/>
  <c r="F37"/>
  <c r="C21"/>
  <c r="F116" l="1"/>
  <c r="F95"/>
  <c r="H176"/>
  <c r="F176" s="1"/>
  <c r="C22"/>
  <c r="C23" s="1"/>
  <c r="C24" s="1"/>
  <c r="C25" s="1"/>
  <c r="C26" s="1"/>
  <c r="C27" s="1"/>
  <c r="C28" s="1"/>
  <c r="C29" s="1"/>
  <c r="C30" s="1"/>
  <c r="I57"/>
  <c r="H57"/>
  <c r="C31" l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I68"/>
  <c r="G56" i="10"/>
  <c r="C57" i="9" l="1"/>
  <c r="C58" s="1"/>
  <c r="J68"/>
  <c r="C70" l="1"/>
  <c r="C71" s="1"/>
  <c r="C72" s="1"/>
  <c r="C73" s="1"/>
  <c r="H115"/>
  <c r="K68"/>
  <c r="C74" l="1"/>
  <c r="C75" s="1"/>
  <c r="C76" s="1"/>
  <c r="L68"/>
  <c r="I115"/>
  <c r="C77" l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M68"/>
  <c r="J115"/>
  <c r="C109" l="1"/>
  <c r="C110" s="1"/>
  <c r="N68"/>
  <c r="K115"/>
  <c r="C111" l="1"/>
  <c r="C112" s="1"/>
  <c r="C113" s="1"/>
  <c r="C115" s="1"/>
  <c r="O68"/>
  <c r="L115"/>
  <c r="C116" l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M115"/>
  <c r="P68"/>
  <c r="C176" l="1"/>
  <c r="C177" s="1"/>
  <c r="N115"/>
  <c r="Q68"/>
  <c r="R68" l="1"/>
  <c r="O115"/>
  <c r="S68" l="1"/>
  <c r="J57"/>
  <c r="P115"/>
  <c r="T68" l="1"/>
  <c r="U68" s="1"/>
  <c r="K57"/>
  <c r="Q115"/>
  <c r="R115" l="1"/>
  <c r="L57"/>
  <c r="S115" l="1"/>
  <c r="M57"/>
  <c r="T115"/>
  <c r="F115" l="1"/>
  <c r="N57"/>
  <c r="O57" l="1"/>
  <c r="P57" l="1"/>
  <c r="Q57" l="1"/>
  <c r="R57" l="1"/>
  <c r="S57" l="1"/>
  <c r="T57"/>
  <c r="F57" l="1"/>
</calcChain>
</file>

<file path=xl/sharedStrings.xml><?xml version="1.0" encoding="utf-8"?>
<sst xmlns="http://schemas.openxmlformats.org/spreadsheetml/2006/main" count="1210" uniqueCount="307">
  <si>
    <t>ALE</t>
  </si>
  <si>
    <t>LNT</t>
  </si>
  <si>
    <t>AEP</t>
  </si>
  <si>
    <t>AEE</t>
  </si>
  <si>
    <t>AVA</t>
  </si>
  <si>
    <t>BKH</t>
  </si>
  <si>
    <t>CNP</t>
  </si>
  <si>
    <t>CHG</t>
  </si>
  <si>
    <t>CNL</t>
  </si>
  <si>
    <t>CMS</t>
  </si>
  <si>
    <t>ED</t>
  </si>
  <si>
    <t>D</t>
  </si>
  <si>
    <t>DTE</t>
  </si>
  <si>
    <t>DUK</t>
  </si>
  <si>
    <t>EIX</t>
  </si>
  <si>
    <t>EE</t>
  </si>
  <si>
    <t>EDE</t>
  </si>
  <si>
    <t>ETR</t>
  </si>
  <si>
    <t>EXC</t>
  </si>
  <si>
    <t>FE</t>
  </si>
  <si>
    <t>GXP</t>
  </si>
  <si>
    <t>HE</t>
  </si>
  <si>
    <t>IDA</t>
  </si>
  <si>
    <t>TEG</t>
  </si>
  <si>
    <t>MDU</t>
  </si>
  <si>
    <t>MGEE</t>
  </si>
  <si>
    <t>NI</t>
  </si>
  <si>
    <t>OGE</t>
  </si>
  <si>
    <t>OTTR</t>
  </si>
  <si>
    <t>POM</t>
  </si>
  <si>
    <t>PCG</t>
  </si>
  <si>
    <t>PNW</t>
  </si>
  <si>
    <t>PNM</t>
  </si>
  <si>
    <t>POR</t>
  </si>
  <si>
    <t>PPL</t>
  </si>
  <si>
    <t>PEG</t>
  </si>
  <si>
    <t>SCG</t>
  </si>
  <si>
    <t>SRE</t>
  </si>
  <si>
    <t>SO</t>
  </si>
  <si>
    <t>TE</t>
  </si>
  <si>
    <t>UIL</t>
  </si>
  <si>
    <t>UNS</t>
  </si>
  <si>
    <t>VVC</t>
  </si>
  <si>
    <t>WR</t>
  </si>
  <si>
    <t>WEC</t>
  </si>
  <si>
    <t>XEL</t>
  </si>
  <si>
    <t xml:space="preserve">Black Hills                   </t>
  </si>
  <si>
    <t xml:space="preserve">CMS Energy Corp.              </t>
  </si>
  <si>
    <t xml:space="preserve">CH Energy Group               </t>
  </si>
  <si>
    <t xml:space="preserve">Cleco Corp.                   </t>
  </si>
  <si>
    <t xml:space="preserve">Consol. Edison                </t>
  </si>
  <si>
    <t xml:space="preserve">DTE Energy                    </t>
  </si>
  <si>
    <t xml:space="preserve">Dominion Resources            </t>
  </si>
  <si>
    <t xml:space="preserve">Edison Int'l                  </t>
  </si>
  <si>
    <t xml:space="preserve">Sempra Energy                 </t>
  </si>
  <si>
    <t xml:space="preserve">Entergy Corp.                 </t>
  </si>
  <si>
    <t xml:space="preserve">FPL Group                     </t>
  </si>
  <si>
    <t>FPL</t>
  </si>
  <si>
    <t xml:space="preserve">Hawaiian Elec.                </t>
  </si>
  <si>
    <t xml:space="preserve">IDACORP, Inc.                 </t>
  </si>
  <si>
    <t xml:space="preserve">MDU Resources                 </t>
  </si>
  <si>
    <t xml:space="preserve">MGE Energy                    </t>
  </si>
  <si>
    <t xml:space="preserve">NiSource Inc.                 </t>
  </si>
  <si>
    <t xml:space="preserve">Sierra Pacific Res.           </t>
  </si>
  <si>
    <t>SRP</t>
  </si>
  <si>
    <t xml:space="preserve">Xcel Energy Inc.              </t>
  </si>
  <si>
    <t xml:space="preserve">FirstEnergy Corp.             </t>
  </si>
  <si>
    <t xml:space="preserve">OGE Energy                    </t>
  </si>
  <si>
    <t xml:space="preserve">Otter Tail Corp.              </t>
  </si>
  <si>
    <t xml:space="preserve">Exelon Corp.                  </t>
  </si>
  <si>
    <t xml:space="preserve">PPL Corp.                     </t>
  </si>
  <si>
    <t xml:space="preserve">PG&amp;E Corp.                    </t>
  </si>
  <si>
    <t xml:space="preserve">Pinnacle West Capital         </t>
  </si>
  <si>
    <t xml:space="preserve">Pepco Holdings                </t>
  </si>
  <si>
    <t xml:space="preserve">PNM Resources                 </t>
  </si>
  <si>
    <t xml:space="preserve">Public Serv. Enterprise       </t>
  </si>
  <si>
    <t xml:space="preserve">SCANA Corp.                   </t>
  </si>
  <si>
    <t xml:space="preserve">Southern Co.                  </t>
  </si>
  <si>
    <t xml:space="preserve">TECO Energy                   </t>
  </si>
  <si>
    <t xml:space="preserve">UniSource Energy              </t>
  </si>
  <si>
    <t xml:space="preserve">Ameren Corp.                  </t>
  </si>
  <si>
    <t xml:space="preserve">UIL Holdings                  </t>
  </si>
  <si>
    <t xml:space="preserve">UNITIL Corp.                  </t>
  </si>
  <si>
    <t>UTL</t>
  </si>
  <si>
    <t xml:space="preserve">Alliant Energy                </t>
  </si>
  <si>
    <t xml:space="preserve">Integrys Energy               </t>
  </si>
  <si>
    <t xml:space="preserve">Avista Corp.                  </t>
  </si>
  <si>
    <t xml:space="preserve">Westar Energy                 </t>
  </si>
  <si>
    <t xml:space="preserve">El Paso Electric              </t>
  </si>
  <si>
    <t xml:space="preserve">Vectren Corp.                 </t>
  </si>
  <si>
    <t xml:space="preserve">CenterPoint Energy            </t>
  </si>
  <si>
    <t xml:space="preserve">ALLETE                        </t>
  </si>
  <si>
    <t xml:space="preserve">Portland General              </t>
  </si>
  <si>
    <t xml:space="preserve">Duke Energy                   </t>
  </si>
  <si>
    <t xml:space="preserve">NorthWestern Corp             </t>
  </si>
  <si>
    <t>Valuation Metrics</t>
  </si>
  <si>
    <r>
      <t xml:space="preserve">Price to Earnings (P/E) Ratio </t>
    </r>
    <r>
      <rPr>
        <b/>
        <vertAlign val="superscript"/>
        <sz val="11"/>
        <rFont val="Arial"/>
        <family val="2"/>
      </rPr>
      <t>1</t>
    </r>
  </si>
  <si>
    <t>Line</t>
  </si>
  <si>
    <t>Company</t>
  </si>
  <si>
    <t>Average</t>
  </si>
  <si>
    <t>Ticker</t>
  </si>
  <si>
    <t>Lookup:</t>
  </si>
  <si>
    <t>2</t>
  </si>
  <si>
    <t>Empire District Electric</t>
  </si>
  <si>
    <t>American Electric Power</t>
  </si>
  <si>
    <t xml:space="preserve">Great Plains Energy             </t>
  </si>
  <si>
    <t>NMF</t>
  </si>
  <si>
    <t>N/A</t>
  </si>
  <si>
    <t>Sources:</t>
  </si>
  <si>
    <t>Note:</t>
  </si>
  <si>
    <r>
      <t xml:space="preserve">Market Price to Cash Flow (MP/CF) Ratio </t>
    </r>
    <r>
      <rPr>
        <b/>
        <vertAlign val="superscript"/>
        <sz val="11"/>
        <rFont val="Arial"/>
        <family val="2"/>
      </rPr>
      <t>1</t>
    </r>
  </si>
  <si>
    <t>High</t>
  </si>
  <si>
    <t>Low</t>
  </si>
  <si>
    <t>Avg.</t>
  </si>
  <si>
    <t>P/E Ratio</t>
  </si>
  <si>
    <t>MP/CF</t>
  </si>
  <si>
    <t>ValueLine Reported</t>
  </si>
  <si>
    <t>input</t>
  </si>
  <si>
    <t>VL Report</t>
  </si>
  <si>
    <t>Date</t>
  </si>
  <si>
    <t>Company Name</t>
  </si>
  <si>
    <t>Ticker Symbol</t>
  </si>
  <si>
    <t>ALLETE</t>
  </si>
  <si>
    <t>Alliant Energy</t>
  </si>
  <si>
    <t>Amer. Elec. Power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</si>
  <si>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</si>
  <si>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</si>
  <si>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</si>
  <si>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</si>
  <si>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</si>
  <si>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</si>
  <si>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</si>
  <si>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</si>
  <si>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</si>
  <si>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Edison Int'l</t>
  </si>
  <si>
    <t>El Paso Electric</t>
  </si>
  <si>
    <t>Empire Dist. Elec.</t>
  </si>
  <si>
    <t>Entergy Corp.</t>
  </si>
  <si>
    <t>Exelon Corp.</t>
  </si>
  <si>
    <t>FirstEnergy Corp.</t>
  </si>
  <si>
    <t>Fortis Inc.</t>
  </si>
  <si>
    <t>FTS.TO</t>
  </si>
  <si>
    <t>G't Plains Energy</t>
  </si>
  <si>
    <t>Hawaiian Elec.</t>
  </si>
  <si>
    <t>MGE Energy</t>
  </si>
  <si>
    <t>NextEra Energy</t>
  </si>
  <si>
    <t>NEE</t>
  </si>
  <si>
    <t>NiSource Inc.</t>
  </si>
  <si>
    <t>NorthWestern Corp.</t>
  </si>
  <si>
    <t>NWE</t>
  </si>
  <si>
    <t>OGE Energy</t>
  </si>
  <si>
    <t>Otter Tail Corp.</t>
  </si>
  <si>
    <t>PG&amp;E Corp.</t>
  </si>
  <si>
    <t>Pinnacle West Capital</t>
  </si>
  <si>
    <t>PNM Resources</t>
  </si>
  <si>
    <t>Portland General</t>
  </si>
  <si>
    <t>PPL Corp.</t>
  </si>
  <si>
    <t>Public Serv. Enterprise</t>
  </si>
  <si>
    <t>SCANA Corp.</t>
  </si>
  <si>
    <t>Sempra Energy</t>
  </si>
  <si>
    <t>Southern Co.</t>
  </si>
  <si>
    <t>Vectren Corp.</t>
  </si>
  <si>
    <t>Westar Energy</t>
  </si>
  <si>
    <t>Wilmington Capital Management</t>
  </si>
  <si>
    <t>WCM/A.TO</t>
  </si>
  <si>
    <t>Xcel Energy Inc.</t>
  </si>
  <si>
    <t>PE 2013</t>
  </si>
  <si>
    <t>PE 2012</t>
  </si>
  <si>
    <t>PE 2011</t>
  </si>
  <si>
    <t>PE 2010</t>
  </si>
  <si>
    <t>PE 2009</t>
  </si>
  <si>
    <t>PE 2008</t>
  </si>
  <si>
    <t>PE 2007</t>
  </si>
  <si>
    <t>PE 2006</t>
  </si>
  <si>
    <t>Unitil Corp.</t>
  </si>
  <si>
    <t>ITC Holdings</t>
  </si>
  <si>
    <t>ITC</t>
  </si>
  <si>
    <t>Adams Resources &amp; Energy</t>
  </si>
  <si>
    <t>AE</t>
  </si>
  <si>
    <t>Amer. States Water</t>
  </si>
  <si>
    <t>AWR</t>
  </si>
  <si>
    <t>Amer. Water Works</t>
  </si>
  <si>
    <t>AWK</t>
  </si>
  <si>
    <t>AmeriGas Partners</t>
  </si>
  <si>
    <t>APU</t>
  </si>
  <si>
    <t>Aqua America</t>
  </si>
  <si>
    <t>WTR</t>
  </si>
  <si>
    <t>Artesian Res Corp</t>
  </si>
  <si>
    <t>ARTNA</t>
  </si>
  <si>
    <t>Atmos Energy</t>
  </si>
  <si>
    <t>ATO</t>
  </si>
  <si>
    <t>California Water</t>
  </si>
  <si>
    <t>CWT</t>
  </si>
  <si>
    <t>LNG</t>
  </si>
  <si>
    <t>CPK</t>
  </si>
  <si>
    <t>China Natural Gas</t>
  </si>
  <si>
    <t>CHNGQ</t>
  </si>
  <si>
    <t>Conn. Water Services</t>
  </si>
  <si>
    <t>CTWS</t>
  </si>
  <si>
    <t>Consolidated Water</t>
  </si>
  <si>
    <t>CWCO</t>
  </si>
  <si>
    <t>Corning Natural Gas Holding</t>
  </si>
  <si>
    <t>CNIG</t>
  </si>
  <si>
    <t>Delta Natural Gas</t>
  </si>
  <si>
    <t>DGAS</t>
  </si>
  <si>
    <t>Emera Inc</t>
  </si>
  <si>
    <t>EMA.TO</t>
  </si>
  <si>
    <t>Gas Natural Inc</t>
  </si>
  <si>
    <t>EGAS</t>
  </si>
  <si>
    <t>Middlesex Water</t>
  </si>
  <si>
    <t>MSEX</t>
  </si>
  <si>
    <t>New Jersey Resources</t>
  </si>
  <si>
    <t>NJR</t>
  </si>
  <si>
    <t>Niska Gas Storage Partners LLC</t>
  </si>
  <si>
    <t>NKA</t>
  </si>
  <si>
    <t>Northwest Nat. Gas</t>
  </si>
  <si>
    <t>NWN</t>
  </si>
  <si>
    <t>Piedmont Natural Gas</t>
  </si>
  <si>
    <t>PNY</t>
  </si>
  <si>
    <t>RGC Resources Inc</t>
  </si>
  <si>
    <t>RGCO</t>
  </si>
  <si>
    <t>SJW Corp.</t>
  </si>
  <si>
    <t>SJW</t>
  </si>
  <si>
    <t>South Jersey Inds.</t>
  </si>
  <si>
    <t>SJI</t>
  </si>
  <si>
    <t>Southwest Gas</t>
  </si>
  <si>
    <t>SWX</t>
  </si>
  <si>
    <t>Star Gas Partners L.P.</t>
  </si>
  <si>
    <t>SGU</t>
  </si>
  <si>
    <t>Targa Resources Corp</t>
  </si>
  <si>
    <t>TRGP</t>
  </si>
  <si>
    <t>UGI Corp.</t>
  </si>
  <si>
    <t>UGI</t>
  </si>
  <si>
    <t>WGL Holdings Inc.</t>
  </si>
  <si>
    <t>WGL</t>
  </si>
  <si>
    <t>York Water Co. (The)</t>
  </si>
  <si>
    <t>YORW</t>
  </si>
  <si>
    <t>NextEra Energy, Inc.</t>
  </si>
  <si>
    <t>Eversource Energy</t>
  </si>
  <si>
    <t>ES</t>
  </si>
  <si>
    <t>PE 2014</t>
  </si>
  <si>
    <t xml:space="preserve">Eversource Energy    </t>
  </si>
  <si>
    <t>mp</t>
  </si>
  <si>
    <t>cf</t>
  </si>
  <si>
    <t>PE 2015</t>
  </si>
  <si>
    <t>Chesapeake Utilities</t>
  </si>
  <si>
    <t>IDACORP Inc.</t>
  </si>
  <si>
    <t>Cheniere Energy</t>
  </si>
  <si>
    <t>MDU Resources</t>
  </si>
  <si>
    <t>WEC Energy Group</t>
  </si>
  <si>
    <t>Source: The Value Line Investment Survey Investment Analyzer Software,</t>
  </si>
  <si>
    <t xml:space="preserve">Source: The Value Line Investment Survey Investment Analyzer Software, </t>
  </si>
  <si>
    <t>Market Price to Cash Flow (MP/CF) Ratio</t>
  </si>
  <si>
    <t>Price to Earnings (P/E) Ratio</t>
  </si>
  <si>
    <t>CF 2015</t>
  </si>
  <si>
    <t>CF 2014</t>
  </si>
  <si>
    <t>CF 2013</t>
  </si>
  <si>
    <t>CF 2012</t>
  </si>
  <si>
    <t>CF 2011</t>
  </si>
  <si>
    <t>CF 2010</t>
  </si>
  <si>
    <t>CF 2009</t>
  </si>
  <si>
    <t>CF 2008</t>
  </si>
  <si>
    <t>CF 2007</t>
  </si>
  <si>
    <t>CF 2006</t>
  </si>
  <si>
    <t>P 2015</t>
  </si>
  <si>
    <t>P 2014</t>
  </si>
  <si>
    <t>P 2013</t>
  </si>
  <si>
    <t>P 2012</t>
  </si>
  <si>
    <t>P 2011</t>
  </si>
  <si>
    <t>P 2010</t>
  </si>
  <si>
    <t>P 2009</t>
  </si>
  <si>
    <t>P 2008</t>
  </si>
  <si>
    <t>P 2007</t>
  </si>
  <si>
    <t>P 2006</t>
  </si>
  <si>
    <t>Match</t>
  </si>
  <si>
    <t>Row</t>
  </si>
  <si>
    <t>2016 Stock Price</t>
  </si>
  <si>
    <t>2016 Cash Flow/Share</t>
  </si>
  <si>
    <t>Spire Inc.</t>
  </si>
  <si>
    <t>SR</t>
  </si>
  <si>
    <r>
      <t xml:space="preserve">2016 </t>
    </r>
    <r>
      <rPr>
        <b/>
        <u/>
        <vertAlign val="superscript"/>
        <sz val="11"/>
        <rFont val="Arial"/>
        <family val="2"/>
      </rPr>
      <t>2</t>
    </r>
  </si>
  <si>
    <t>15-Year</t>
  </si>
  <si>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Based on the average of the high and low price for 2016 and the projected 2016 cash flow per share,</t>
    </r>
  </si>
  <si>
    <t>2015</t>
  </si>
  <si>
    <r>
      <t xml:space="preserve">2016 </t>
    </r>
    <r>
      <rPr>
        <b/>
        <u/>
        <vertAlign val="superscript"/>
        <sz val="11"/>
        <rFont val="Arial"/>
        <family val="2"/>
      </rPr>
      <t>2/a</t>
    </r>
  </si>
  <si>
    <t>2016 Book Value/Share</t>
  </si>
  <si>
    <t>MP/BV</t>
  </si>
  <si>
    <t>BookValue 2015</t>
  </si>
  <si>
    <t>BookValue 2014</t>
  </si>
  <si>
    <t>BookValue 2013</t>
  </si>
  <si>
    <t>BookValue 2012</t>
  </si>
  <si>
    <t>BookValue 2011</t>
  </si>
  <si>
    <t>BookValue 2010</t>
  </si>
  <si>
    <t>BookValue 2009</t>
  </si>
  <si>
    <t>BookValue 2008</t>
  </si>
  <si>
    <t>BookValue 2007</t>
  </si>
  <si>
    <t>BookValue 2006</t>
  </si>
  <si>
    <t>bv</t>
  </si>
  <si>
    <t>Median</t>
  </si>
  <si>
    <t>12-Year</t>
  </si>
  <si>
    <t>Market Price to Book Value (MP/BV) Ratio</t>
  </si>
  <si>
    <r>
      <t xml:space="preserve">Market Price to Book Value (MP/BV) Ratio </t>
    </r>
    <r>
      <rPr>
        <b/>
        <vertAlign val="superscript"/>
        <sz val="11"/>
        <rFont val="Arial"/>
        <family val="2"/>
      </rPr>
      <t>1</t>
    </r>
  </si>
  <si>
    <t>downloaded 7/27/2016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</si>
  <si>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The Value Line Investment Survey Investment Analyzer Software, </t>
    </r>
    <r>
      <rPr>
        <sz val="11"/>
        <color theme="1"/>
        <rFont val="Arial"/>
        <family val="2"/>
      </rPr>
      <t>downloaded on July 27, 2016.</t>
    </r>
  </si>
  <si>
    <r>
      <rPr>
        <vertAlign val="superscript"/>
        <sz val="11"/>
        <color theme="1"/>
        <rFont val="Arial"/>
        <family val="2"/>
      </rPr>
      <t xml:space="preserve">2 </t>
    </r>
    <r>
      <rPr>
        <i/>
        <sz val="11"/>
        <color theme="1"/>
        <rFont val="Arial"/>
        <family val="2"/>
      </rPr>
      <t>The Value Line Investment Survey,</t>
    </r>
    <r>
      <rPr>
        <sz val="11"/>
        <color theme="1"/>
        <rFont val="Arial"/>
        <family val="2"/>
      </rPr>
      <t xml:space="preserve"> May 20, June 17, and July 29, 2016.</t>
    </r>
  </si>
  <si>
    <t>published in The Value Line Investment Survey, May 20, June 17, and July 29, 2016.</t>
  </si>
  <si>
    <t>Avista Corporation</t>
  </si>
</sst>
</file>

<file path=xl/styles.xml><?xml version="1.0" encoding="utf-8"?>
<styleSheet xmlns="http://schemas.openxmlformats.org/spreadsheetml/2006/main">
  <numFmts count="4">
    <numFmt numFmtId="164" formatCode="0_);\(0\)"/>
    <numFmt numFmtId="165" formatCode="0.000"/>
    <numFmt numFmtId="166" formatCode="[$-409]mmm\ d\,\ yyyy;@"/>
    <numFmt numFmtId="167" formatCode="0.0"/>
  </numFmts>
  <fonts count="3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b/>
      <u/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0" tint="-0.249977111117893"/>
      <name val="Arial"/>
      <family val="2"/>
    </font>
    <font>
      <sz val="11"/>
      <color rgb="FF0000FF"/>
      <name val="Arial"/>
      <family val="2"/>
    </font>
    <font>
      <sz val="8"/>
      <color theme="1"/>
      <name val="Arial"/>
      <family val="2"/>
    </font>
    <font>
      <sz val="11"/>
      <color theme="0" tint="-0.49998474074526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6" fillId="0" borderId="10" xfId="0" applyFont="1" applyBorder="1" applyAlignment="1">
      <alignment horizontal="center" wrapText="1"/>
    </xf>
    <xf numFmtId="0" fontId="20" fillId="0" borderId="0" xfId="42" applyFont="1" applyAlignment="1">
      <alignment horizontal="center"/>
    </xf>
    <xf numFmtId="0" fontId="20" fillId="0" borderId="0" xfId="42" applyFont="1"/>
    <xf numFmtId="0" fontId="20" fillId="0" borderId="0" xfId="42" applyFont="1" applyFill="1" applyAlignment="1">
      <alignment horizontal="center"/>
    </xf>
    <xf numFmtId="0" fontId="20" fillId="0" borderId="0" xfId="42" applyFont="1" applyFill="1"/>
    <xf numFmtId="0" fontId="22" fillId="0" borderId="0" xfId="42" applyFont="1" applyFill="1" applyBorder="1" applyAlignment="1">
      <alignment horizontal="center"/>
    </xf>
    <xf numFmtId="49" fontId="24" fillId="0" borderId="0" xfId="42" applyNumberFormat="1" applyFont="1" applyFill="1" applyAlignment="1">
      <alignment horizontal="center"/>
    </xf>
    <xf numFmtId="49" fontId="24" fillId="0" borderId="0" xfId="42" applyNumberFormat="1" applyFont="1" applyFill="1" applyBorder="1" applyAlignment="1">
      <alignment horizontal="center"/>
    </xf>
    <xf numFmtId="49" fontId="24" fillId="0" borderId="0" xfId="42" applyNumberFormat="1" applyFont="1" applyAlignment="1">
      <alignment horizontal="center"/>
    </xf>
    <xf numFmtId="164" fontId="22" fillId="0" borderId="0" xfId="42" applyNumberFormat="1" applyFont="1" applyFill="1" applyBorder="1" applyAlignment="1">
      <alignment horizontal="center"/>
    </xf>
    <xf numFmtId="0" fontId="0" fillId="33" borderId="0" xfId="0" applyFill="1"/>
    <xf numFmtId="49" fontId="26" fillId="0" borderId="0" xfId="42" applyNumberFormat="1" applyFont="1" applyAlignment="1">
      <alignment horizontal="center"/>
    </xf>
    <xf numFmtId="0" fontId="0" fillId="0" borderId="0" xfId="0" applyFont="1"/>
    <xf numFmtId="49" fontId="24" fillId="0" borderId="0" xfId="42" applyNumberFormat="1" applyFont="1" applyAlignment="1">
      <alignment horizontal="left" indent="4"/>
    </xf>
    <xf numFmtId="0" fontId="17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20" fillId="0" borderId="11" xfId="42" applyFont="1" applyFill="1" applyBorder="1" applyAlignment="1">
      <alignment horizontal="center"/>
    </xf>
    <xf numFmtId="0" fontId="20" fillId="0" borderId="0" xfId="43" applyFont="1" applyFill="1" applyAlignment="1"/>
    <xf numFmtId="0" fontId="20" fillId="0" borderId="0" xfId="42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0" fillId="0" borderId="0" xfId="42" applyFont="1" applyFill="1" applyAlignment="1">
      <alignment horizontal="left"/>
    </xf>
    <xf numFmtId="0" fontId="0" fillId="0" borderId="0" xfId="0" applyFill="1" applyAlignment="1">
      <alignment horizontal="left" vertical="center" indent="1"/>
    </xf>
    <xf numFmtId="0" fontId="2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" fontId="0" fillId="0" borderId="0" xfId="0" applyNumberFormat="1"/>
    <xf numFmtId="0" fontId="16" fillId="0" borderId="10" xfId="0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4" fontId="0" fillId="0" borderId="0" xfId="0" applyNumberFormat="1"/>
    <xf numFmtId="0" fontId="16" fillId="0" borderId="10" xfId="0" applyFont="1" applyBorder="1" applyAlignment="1">
      <alignment horizontal="center" wrapText="1"/>
    </xf>
    <xf numFmtId="0" fontId="0" fillId="0" borderId="0" xfId="0" applyFill="1"/>
    <xf numFmtId="166" fontId="0" fillId="0" borderId="0" xfId="0" applyNumberFormat="1" applyAlignment="1">
      <alignment horizontal="center"/>
    </xf>
    <xf numFmtId="167" fontId="0" fillId="0" borderId="0" xfId="0" applyNumberFormat="1"/>
    <xf numFmtId="0" fontId="30" fillId="0" borderId="0" xfId="0" applyFont="1"/>
    <xf numFmtId="0" fontId="30" fillId="0" borderId="0" xfId="0" applyFont="1" applyAlignment="1">
      <alignment horizontal="center"/>
    </xf>
    <xf numFmtId="0" fontId="17" fillId="0" borderId="0" xfId="0" applyFont="1"/>
    <xf numFmtId="2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165" fontId="0" fillId="34" borderId="0" xfId="0" applyNumberFormat="1" applyFill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4" fillId="0" borderId="0" xfId="42" applyNumberFormat="1" applyFont="1" applyFill="1" applyBorder="1" applyAlignment="1">
      <alignment horizontal="center"/>
    </xf>
    <xf numFmtId="0" fontId="14" fillId="0" borderId="0" xfId="0" applyFont="1" applyFill="1"/>
    <xf numFmtId="0" fontId="0" fillId="0" borderId="11" xfId="0" applyFill="1" applyBorder="1"/>
    <xf numFmtId="0" fontId="0" fillId="0" borderId="0" xfId="0" applyFill="1" applyBorder="1"/>
    <xf numFmtId="0" fontId="31" fillId="0" borderId="0" xfId="0" applyFont="1" applyFill="1"/>
    <xf numFmtId="0" fontId="3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 applyAlignment="1">
      <alignment horizontal="left" indent="3"/>
    </xf>
    <xf numFmtId="0" fontId="20" fillId="0" borderId="0" xfId="0" applyFont="1" applyFill="1"/>
    <xf numFmtId="0" fontId="20" fillId="0" borderId="0" xfId="0" applyFont="1" applyAlignment="1">
      <alignment horizontal="center"/>
    </xf>
    <xf numFmtId="2" fontId="20" fillId="0" borderId="0" xfId="0" applyNumberFormat="1" applyFont="1"/>
    <xf numFmtId="0" fontId="33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22" fillId="0" borderId="11" xfId="42" applyNumberFormat="1" applyFont="1" applyFill="1" applyBorder="1" applyAlignment="1">
      <alignment horizontal="center"/>
    </xf>
    <xf numFmtId="49" fontId="24" fillId="0" borderId="0" xfId="42" applyNumberFormat="1" applyFont="1" applyAlignment="1">
      <alignment horizontal="left" indent="4"/>
    </xf>
    <xf numFmtId="0" fontId="19" fillId="0" borderId="0" xfId="42" applyFont="1" applyFill="1" applyAlignment="1">
      <alignment horizontal="center"/>
    </xf>
    <xf numFmtId="0" fontId="21" fillId="0" borderId="0" xfId="42" applyFont="1" applyAlignment="1">
      <alignment horizontal="center"/>
    </xf>
    <xf numFmtId="0" fontId="22" fillId="0" borderId="11" xfId="42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2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awDocs/DEB/10232/Exhibit/valuation%20metrics%20copy%20from%20G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 Metrics Exhibit"/>
      <sheetName val="P-E Ratio (WP)"/>
      <sheetName val="MP-CF (WP)"/>
      <sheetName val="MP-BV (WP)"/>
      <sheetName val="2016 Data (WP)"/>
      <sheetName val="CF"/>
      <sheetName val="PE"/>
      <sheetName val="MP"/>
      <sheetName val="BV"/>
    </sheetNames>
    <sheetDataSet>
      <sheetData sheetId="0"/>
      <sheetData sheetId="1"/>
      <sheetData sheetId="2">
        <row r="5">
          <cell r="A5" t="str">
            <v>ALE</v>
          </cell>
          <cell r="B5" t="str">
            <v xml:space="preserve">ALLETE                        </v>
          </cell>
          <cell r="C5">
            <v>5</v>
          </cell>
          <cell r="D5">
            <v>5</v>
          </cell>
          <cell r="F5">
            <v>7.4948453608247423</v>
          </cell>
          <cell r="G5">
            <v>8.8042290748898679</v>
          </cell>
          <cell r="H5">
            <v>9.1492984097287184</v>
          </cell>
          <cell r="I5">
            <v>8.1817092651757175</v>
          </cell>
          <cell r="J5">
            <v>7.9102198697068395</v>
          </cell>
          <cell r="K5">
            <v>8.0392922794117645</v>
          </cell>
          <cell r="L5">
            <v>8.5107812937552509</v>
          </cell>
          <cell r="M5">
            <v>9.2917552563193961</v>
          </cell>
          <cell r="N5">
            <v>10.302330844082373</v>
          </cell>
          <cell r="O5">
            <v>11.056694813027745</v>
          </cell>
          <cell r="P5">
            <v>11.056694813027745</v>
          </cell>
          <cell r="Q5">
            <v>11.46027</v>
          </cell>
          <cell r="R5" t="str">
            <v>N/A</v>
          </cell>
          <cell r="S5" t="str">
            <v>N/A</v>
          </cell>
        </row>
        <row r="6">
          <cell r="A6" t="str">
            <v>LNT</v>
          </cell>
          <cell r="B6" t="str">
            <v xml:space="preserve">Alliant Energy                </v>
          </cell>
          <cell r="C6">
            <v>42</v>
          </cell>
          <cell r="D6">
            <v>42</v>
          </cell>
          <cell r="F6">
            <v>8.8627394080092863</v>
          </cell>
          <cell r="G6">
            <v>8.3958151700087189</v>
          </cell>
          <cell r="H6">
            <v>7.5191502094554163</v>
          </cell>
          <cell r="I6">
            <v>7.4996607869742204</v>
          </cell>
          <cell r="J6">
            <v>7.2149600580973132</v>
          </cell>
          <cell r="K6">
            <v>6.5860215053763431</v>
          </cell>
          <cell r="L6">
            <v>6.2287208749405609</v>
          </cell>
          <cell r="M6">
            <v>7.4890254609306401</v>
          </cell>
          <cell r="N6">
            <v>7.924579914028917</v>
          </cell>
          <cell r="O6">
            <v>8.0023094688221708</v>
          </cell>
          <cell r="P6">
            <v>8.0023094688221708</v>
          </cell>
          <cell r="Q6">
            <v>5.5218499999999997</v>
          </cell>
          <cell r="R6">
            <v>4.7578800000000001</v>
          </cell>
          <cell r="S6">
            <v>5.2005309999999998</v>
          </cell>
        </row>
        <row r="7">
          <cell r="A7" t="str">
            <v>AEP</v>
          </cell>
          <cell r="B7" t="str">
            <v>American Electric Power</v>
          </cell>
          <cell r="C7">
            <v>4</v>
          </cell>
          <cell r="D7">
            <v>4</v>
          </cell>
          <cell r="F7">
            <v>7.0949993733550567</v>
          </cell>
          <cell r="G7">
            <v>7</v>
          </cell>
          <cell r="H7">
            <v>6.5675406098603597</v>
          </cell>
          <cell r="I7">
            <v>5.9286127167630065</v>
          </cell>
          <cell r="J7">
            <v>5.4648403164371517</v>
          </cell>
          <cell r="K7">
            <v>5.5438652256834073</v>
          </cell>
          <cell r="L7">
            <v>4.7136529030216741</v>
          </cell>
          <cell r="M7">
            <v>5.7125511995318901</v>
          </cell>
          <cell r="N7">
            <v>6.8440717858193594</v>
          </cell>
          <cell r="O7">
            <v>5.5355428914217155</v>
          </cell>
          <cell r="P7">
            <v>5.5355428914217155</v>
          </cell>
          <cell r="Q7">
            <v>5.5033099999999999</v>
          </cell>
          <cell r="R7">
            <v>4.6854269999999998</v>
          </cell>
          <cell r="S7">
            <v>5.1870079999999996</v>
          </cell>
        </row>
        <row r="8">
          <cell r="A8" t="str">
            <v>AEE</v>
          </cell>
          <cell r="B8" t="str">
            <v xml:space="preserve">Ameren Corp.                  </v>
          </cell>
          <cell r="C8">
            <v>3</v>
          </cell>
          <cell r="D8">
            <v>3</v>
          </cell>
          <cell r="F8">
            <v>6.8692219114986024</v>
          </cell>
          <cell r="G8">
            <v>6.9488734835355288</v>
          </cell>
          <cell r="H8">
            <v>6.6104440632742527</v>
          </cell>
          <cell r="I8">
            <v>5.4788012940575515</v>
          </cell>
          <cell r="J8">
            <v>5.0182158665304737</v>
          </cell>
          <cell r="K8">
            <v>4.2268057531215426</v>
          </cell>
          <cell r="L8">
            <v>4.2504540201419845</v>
          </cell>
          <cell r="M8">
            <v>6.3536263394937107</v>
          </cell>
          <cell r="N8">
            <v>7.6877587226493196</v>
          </cell>
          <cell r="O8">
            <v>8.5713098404255312</v>
          </cell>
          <cell r="P8">
            <v>8.5713098404255312</v>
          </cell>
          <cell r="Q8">
            <v>8.241695</v>
          </cell>
          <cell r="R8">
            <v>6.7395110000000003</v>
          </cell>
          <cell r="S8">
            <v>7.9554590000000003</v>
          </cell>
        </row>
        <row r="9">
          <cell r="A9" t="str">
            <v>AVA</v>
          </cell>
          <cell r="B9" t="str">
            <v xml:space="preserve">Avista Corp.                  </v>
          </cell>
          <cell r="C9">
            <v>9</v>
          </cell>
          <cell r="D9">
            <v>9</v>
          </cell>
          <cell r="F9">
            <v>6.7580743449116394</v>
          </cell>
          <cell r="G9">
            <v>7.3000459136822773</v>
          </cell>
          <cell r="H9">
            <v>6.2096330275229361</v>
          </cell>
          <cell r="I9">
            <v>6.882464198865172</v>
          </cell>
          <cell r="J9">
            <v>6.404125892620999</v>
          </cell>
          <cell r="K9">
            <v>5.8034235229155167</v>
          </cell>
          <cell r="L9">
            <v>4.0559928041376203</v>
          </cell>
          <cell r="M9">
            <v>5.1186525892408241</v>
          </cell>
          <cell r="N9">
            <v>7.5844421699078817</v>
          </cell>
          <cell r="O9">
            <v>5.2971201123858576</v>
          </cell>
          <cell r="P9">
            <v>5.2971201123858576</v>
          </cell>
          <cell r="Q9">
            <v>7.5796849999999996</v>
          </cell>
          <cell r="R9">
            <v>5.3602889999999999</v>
          </cell>
          <cell r="S9">
            <v>5.8981279999999998</v>
          </cell>
        </row>
        <row r="10">
          <cell r="A10" t="str">
            <v>BKH</v>
          </cell>
          <cell r="B10" t="str">
            <v xml:space="preserve">Black Hills                   </v>
          </cell>
          <cell r="C10">
            <v>12</v>
          </cell>
          <cell r="D10">
            <v>12</v>
          </cell>
          <cell r="F10">
            <v>8.0614298323036184</v>
          </cell>
          <cell r="G10">
            <v>8.8062449959967974</v>
          </cell>
          <cell r="H10">
            <v>8.0283353010625742</v>
          </cell>
          <cell r="I10">
            <v>6.0373881932021476</v>
          </cell>
          <cell r="J10">
            <v>7.8482276585122319</v>
          </cell>
          <cell r="K10">
            <v>6.1607875307629199</v>
          </cell>
          <cell r="L10">
            <v>4.2542028450027702</v>
          </cell>
          <cell r="M10">
            <v>11.257026752455131</v>
          </cell>
          <cell r="N10">
            <v>7.6150936258747874</v>
          </cell>
          <cell r="O10">
            <v>6.9166335847558544</v>
          </cell>
          <cell r="P10">
            <v>6.9166335847558544</v>
          </cell>
          <cell r="Q10">
            <v>6.6870099999999999</v>
          </cell>
          <cell r="R10">
            <v>6.8855000000000004</v>
          </cell>
          <cell r="S10">
            <v>5.9184089999999996</v>
          </cell>
        </row>
        <row r="11">
          <cell r="A11" t="str">
            <v>CNP</v>
          </cell>
          <cell r="B11" t="str">
            <v xml:space="preserve">CenterPoint Energy            </v>
          </cell>
          <cell r="C11">
            <v>16</v>
          </cell>
          <cell r="D11">
            <v>16</v>
          </cell>
          <cell r="F11">
            <v>5.7488235294117649</v>
          </cell>
          <cell r="G11">
            <v>6.2537003375746556</v>
          </cell>
          <cell r="H11">
            <v>6.5611064069997171</v>
          </cell>
          <cell r="I11">
            <v>5.1511179645335385</v>
          </cell>
          <cell r="J11">
            <v>5.3933566433566442</v>
          </cell>
          <cell r="K11">
            <v>4.6976744186046515</v>
          </cell>
          <cell r="L11">
            <v>4.0547432845970759</v>
          </cell>
          <cell r="M11">
            <v>4.2873025160912812</v>
          </cell>
          <cell r="N11">
            <v>5.1730032419687593</v>
          </cell>
          <cell r="O11">
            <v>3.938834391229082</v>
          </cell>
          <cell r="P11">
            <v>3.938834391229082</v>
          </cell>
          <cell r="Q11">
            <v>4.2561600000000004</v>
          </cell>
          <cell r="R11">
            <v>2.080613</v>
          </cell>
          <cell r="S11">
            <v>2.1596289999999998</v>
          </cell>
        </row>
        <row r="12">
          <cell r="A12" t="str">
            <v>CMS</v>
          </cell>
          <cell r="B12" t="str">
            <v xml:space="preserve">CMS Energy Corp.              </v>
          </cell>
          <cell r="C12">
            <v>14</v>
          </cell>
          <cell r="D12">
            <v>14</v>
          </cell>
          <cell r="F12">
            <v>7.5266710211190944</v>
          </cell>
          <cell r="G12">
            <v>7.1293225959261006</v>
          </cell>
          <cell r="H12">
            <v>6.6755358462675529</v>
          </cell>
          <cell r="I12">
            <v>6.0340225071970686</v>
          </cell>
          <cell r="J12">
            <v>5.405805038335159</v>
          </cell>
          <cell r="K12">
            <v>4.4751485683414369</v>
          </cell>
          <cell r="L12">
            <v>3.6362849725987885</v>
          </cell>
          <cell r="M12">
            <v>3.4463641052088705</v>
          </cell>
          <cell r="N12">
            <v>5.5730045425048669</v>
          </cell>
          <cell r="O12">
            <v>4.4045919950356813</v>
          </cell>
          <cell r="P12">
            <v>4.4045919950356813</v>
          </cell>
          <cell r="Q12">
            <v>3.1967210000000001</v>
          </cell>
          <cell r="R12">
            <v>2.876099</v>
          </cell>
          <cell r="S12" t="str">
            <v>NMF</v>
          </cell>
        </row>
        <row r="13">
          <cell r="A13" t="str">
            <v>ED</v>
          </cell>
          <cell r="B13" t="str">
            <v xml:space="preserve">Consol. Edison                </v>
          </cell>
          <cell r="C13">
            <v>25</v>
          </cell>
          <cell r="D13">
            <v>25</v>
          </cell>
          <cell r="F13">
            <v>7.963546922300706</v>
          </cell>
          <cell r="G13">
            <v>7.8885843497327679</v>
          </cell>
          <cell r="H13">
            <v>7.7697059218477236</v>
          </cell>
          <cell r="I13">
            <v>8.3131821998320738</v>
          </cell>
          <cell r="J13">
            <v>8.1457545028000613</v>
          </cell>
          <cell r="K13">
            <v>7.3884707766212969</v>
          </cell>
          <cell r="L13">
            <v>6.7200614124872056</v>
          </cell>
          <cell r="M13">
            <v>6.8936205744822976</v>
          </cell>
          <cell r="N13">
            <v>8.3095980595980592</v>
          </cell>
          <cell r="O13">
            <v>8.6531540064406141</v>
          </cell>
          <cell r="P13">
            <v>8.6531540064406141</v>
          </cell>
          <cell r="Q13">
            <v>9.3134920000000001</v>
          </cell>
          <cell r="R13">
            <v>7.8992769999999997</v>
          </cell>
          <cell r="S13">
            <v>7.6411100000000003</v>
          </cell>
        </row>
        <row r="14">
          <cell r="A14" t="str">
            <v>D</v>
          </cell>
          <cell r="B14" t="str">
            <v xml:space="preserve">Dominion Resources            </v>
          </cell>
          <cell r="C14">
            <v>21</v>
          </cell>
          <cell r="D14">
            <v>21</v>
          </cell>
          <cell r="F14">
            <v>11.837733957219251</v>
          </cell>
          <cell r="G14">
            <v>12.270753064798599</v>
          </cell>
          <cell r="H14">
            <v>10.877263581488934</v>
          </cell>
          <cell r="I14">
            <v>9.9176201372997728</v>
          </cell>
          <cell r="J14">
            <v>9.4481665014866199</v>
          </cell>
          <cell r="K14">
            <v>8.1228207639569039</v>
          </cell>
          <cell r="L14">
            <v>6.9848421926910307</v>
          </cell>
          <cell r="M14">
            <v>8.2672192618906646</v>
          </cell>
          <cell r="N14">
            <v>8.6465262743554412</v>
          </cell>
          <cell r="O14">
            <v>7.8091649694501024</v>
          </cell>
          <cell r="P14">
            <v>7.8091649694501024</v>
          </cell>
          <cell r="Q14">
            <v>7.6822210000000002</v>
          </cell>
          <cell r="R14">
            <v>7.50718</v>
          </cell>
          <cell r="S14">
            <v>6.5263039999999997</v>
          </cell>
        </row>
        <row r="15">
          <cell r="A15" t="str">
            <v>DTE</v>
          </cell>
          <cell r="B15" t="str">
            <v xml:space="preserve">DTE Energy                    </v>
          </cell>
          <cell r="C15">
            <v>23</v>
          </cell>
          <cell r="D15">
            <v>23</v>
          </cell>
          <cell r="F15">
            <v>8.5202881661192933</v>
          </cell>
          <cell r="G15">
            <v>6.4158090096170071</v>
          </cell>
          <cell r="H15">
            <v>6.6529382716049383</v>
          </cell>
          <cell r="I15">
            <v>5.9124961621123733</v>
          </cell>
          <cell r="J15">
            <v>5.1828350407693913</v>
          </cell>
          <cell r="K15">
            <v>4.6905930470347652</v>
          </cell>
          <cell r="L15">
            <v>3.5945859533198341</v>
          </cell>
          <cell r="M15">
            <v>4.8969359331476321</v>
          </cell>
          <cell r="N15">
            <v>5.7259870359457867</v>
          </cell>
          <cell r="O15">
            <v>5.2138932975216701</v>
          </cell>
          <cell r="P15">
            <v>5.2138932975216701</v>
          </cell>
          <cell r="Q15">
            <v>6.0036690000000004</v>
          </cell>
          <cell r="R15">
            <v>5.6177109999999999</v>
          </cell>
          <cell r="S15">
            <v>5.20106</v>
          </cell>
        </row>
        <row r="16">
          <cell r="A16" t="str">
            <v>DUK</v>
          </cell>
          <cell r="B16" t="str">
            <v xml:space="preserve">Duke Energy                   </v>
          </cell>
          <cell r="C16">
            <v>24</v>
          </cell>
          <cell r="D16">
            <v>24</v>
          </cell>
          <cell r="F16">
            <v>7.9461702127659573</v>
          </cell>
          <cell r="G16">
            <v>8.1206366630076836</v>
          </cell>
          <cell r="H16">
            <v>8.1148632858144438</v>
          </cell>
          <cell r="I16">
            <v>9.5307443365695796</v>
          </cell>
          <cell r="J16">
            <v>6.5644009216589865</v>
          </cell>
          <cell r="K16">
            <v>6.0090737685599809</v>
          </cell>
          <cell r="L16">
            <v>5.9555408970976256</v>
          </cell>
          <cell r="M16">
            <v>7.1315538608198281</v>
          </cell>
          <cell r="N16">
            <v>7.1623288516097201</v>
          </cell>
          <cell r="O16" t="str">
            <v>N/A</v>
          </cell>
          <cell r="P16">
            <v>0</v>
          </cell>
          <cell r="Q16" t="str">
            <v>N/A</v>
          </cell>
          <cell r="R16" t="str">
            <v>N/A</v>
          </cell>
          <cell r="S16" t="str">
            <v>N/A</v>
          </cell>
        </row>
        <row r="17">
          <cell r="A17" t="str">
            <v>EIX</v>
          </cell>
          <cell r="B17" t="str">
            <v xml:space="preserve">Edison Int'l                  </v>
          </cell>
          <cell r="C17">
            <v>29</v>
          </cell>
          <cell r="D17">
            <v>29</v>
          </cell>
          <cell r="F17">
            <v>5.9209661835748788</v>
          </cell>
          <cell r="G17">
            <v>5.6784242789669381</v>
          </cell>
          <cell r="H17">
            <v>5.4568602932817996</v>
          </cell>
          <cell r="I17">
            <v>4.5871416701287906</v>
          </cell>
          <cell r="J17">
            <v>4.22358803986711</v>
          </cell>
          <cell r="K17">
            <v>4.1089979793177225</v>
          </cell>
          <cell r="L17">
            <v>3.9531701192718138</v>
          </cell>
          <cell r="M17">
            <v>5.6253092528451267</v>
          </cell>
          <cell r="N17">
            <v>7.0055292259083721</v>
          </cell>
          <cell r="O17">
            <v>5.873293809458155</v>
          </cell>
          <cell r="P17">
            <v>5.873293809458155</v>
          </cell>
          <cell r="Q17">
            <v>6.8365840000000002</v>
          </cell>
          <cell r="R17">
            <v>2.8197589999999999</v>
          </cell>
          <cell r="S17">
            <v>2.960502</v>
          </cell>
        </row>
        <row r="18">
          <cell r="A18" t="str">
            <v>EE</v>
          </cell>
          <cell r="B18" t="str">
            <v xml:space="preserve">El Paso Electric              </v>
          </cell>
          <cell r="C18">
            <v>27</v>
          </cell>
          <cell r="D18">
            <v>27</v>
          </cell>
          <cell r="F18">
            <v>6.4707826086956519</v>
          </cell>
          <cell r="G18">
            <v>6.3323684658607178</v>
          </cell>
          <cell r="H18">
            <v>6.1883082373782115</v>
          </cell>
          <cell r="I18">
            <v>5.77813107224872</v>
          </cell>
          <cell r="J18">
            <v>5.1629752066115708</v>
          </cell>
          <cell r="K18">
            <v>4.3062293809431402</v>
          </cell>
          <cell r="L18">
            <v>3.9808212441603148</v>
          </cell>
          <cell r="M18">
            <v>4.9475835537388804</v>
          </cell>
          <cell r="N18">
            <v>6.4357050452781364</v>
          </cell>
          <cell r="O18">
            <v>6.2486187845303869</v>
          </cell>
          <cell r="P18">
            <v>6.2486187845303869</v>
          </cell>
          <cell r="Q18">
            <v>4.6549300000000002</v>
          </cell>
          <cell r="R18">
            <v>3.8985989999999999</v>
          </cell>
          <cell r="S18">
            <v>4.3862110000000003</v>
          </cell>
        </row>
        <row r="19">
          <cell r="A19" t="str">
            <v>EDE</v>
          </cell>
          <cell r="B19" t="str">
            <v>Empire District Electric</v>
          </cell>
          <cell r="C19">
            <v>26</v>
          </cell>
          <cell r="D19">
            <v>26</v>
          </cell>
          <cell r="F19">
            <v>7.2742616033755274</v>
          </cell>
          <cell r="G19">
            <v>7.2901073397156955</v>
          </cell>
          <cell r="H19">
            <v>7.0684713375796173</v>
          </cell>
          <cell r="I19">
            <v>6.9661754855994635</v>
          </cell>
          <cell r="J19">
            <v>6.4347148644437517</v>
          </cell>
          <cell r="K19">
            <v>6.8796068796068797</v>
          </cell>
          <cell r="L19">
            <v>6.227088700772911</v>
          </cell>
          <cell r="M19">
            <v>6.9446164430684547</v>
          </cell>
          <cell r="N19">
            <v>8.7838841440772377</v>
          </cell>
          <cell r="O19">
            <v>8.1666666666666661</v>
          </cell>
          <cell r="P19">
            <v>8.1666666666666661</v>
          </cell>
          <cell r="Q19">
            <v>9.6012599999999999</v>
          </cell>
          <cell r="R19">
            <v>8.2227139999999999</v>
          </cell>
          <cell r="S19">
            <v>7.9267190000000003</v>
          </cell>
        </row>
        <row r="20">
          <cell r="A20" t="str">
            <v>ETR</v>
          </cell>
          <cell r="B20" t="str">
            <v xml:space="preserve">Entergy Corp.                 </v>
          </cell>
          <cell r="C20">
            <v>32</v>
          </cell>
          <cell r="D20">
            <v>32</v>
          </cell>
          <cell r="F20">
            <v>4.1113181972212809</v>
          </cell>
          <cell r="G20">
            <v>4.2062683865127859</v>
          </cell>
          <cell r="H20">
            <v>4.0342238089375853</v>
          </cell>
          <cell r="I20">
            <v>4.2285499718380377</v>
          </cell>
          <cell r="J20">
            <v>3.9024070271503537</v>
          </cell>
          <cell r="K20">
            <v>4.6604172966434838</v>
          </cell>
          <cell r="L20">
            <v>5.6803883202889818</v>
          </cell>
          <cell r="M20">
            <v>7.963460046547711</v>
          </cell>
          <cell r="N20">
            <v>9.2136890555744984</v>
          </cell>
          <cell r="O20">
            <v>7.1561769381838589</v>
          </cell>
          <cell r="P20">
            <v>7.1561769381838589</v>
          </cell>
          <cell r="Q20">
            <v>7.1220420000000004</v>
          </cell>
          <cell r="R20">
            <v>6.8374600000000001</v>
          </cell>
          <cell r="S20">
            <v>5.5696649999999996</v>
          </cell>
        </row>
        <row r="21">
          <cell r="A21" t="str">
            <v>EXC</v>
          </cell>
          <cell r="B21" t="str">
            <v xml:space="preserve">Exelon Corp.                  </v>
          </cell>
          <cell r="C21">
            <v>33</v>
          </cell>
          <cell r="D21">
            <v>33</v>
          </cell>
          <cell r="F21">
            <v>4.6968092927510661</v>
          </cell>
          <cell r="G21">
            <v>5.0912668382019071</v>
          </cell>
          <cell r="H21">
            <v>4.6141263940520449</v>
          </cell>
          <cell r="I21">
            <v>5.5449591280653951</v>
          </cell>
          <cell r="J21">
            <v>5.858446226154272</v>
          </cell>
          <cell r="K21">
            <v>5.1031373963216735</v>
          </cell>
          <cell r="L21">
            <v>5.9759912695525648</v>
          </cell>
          <cell r="M21">
            <v>9.6510805500982322</v>
          </cell>
          <cell r="N21">
            <v>9.8861066235864303</v>
          </cell>
          <cell r="O21">
            <v>8.615040953090098</v>
          </cell>
          <cell r="P21">
            <v>8.615040953090098</v>
          </cell>
          <cell r="Q21">
            <v>6.2868700000000004</v>
          </cell>
          <cell r="R21">
            <v>5.7122630000000001</v>
          </cell>
          <cell r="S21">
            <v>4.9749699999999999</v>
          </cell>
        </row>
        <row r="22">
          <cell r="A22" t="str">
            <v>FE</v>
          </cell>
          <cell r="B22" t="str">
            <v xml:space="preserve">FirstEnergy Corp.             </v>
          </cell>
          <cell r="C22">
            <v>34</v>
          </cell>
          <cell r="D22">
            <v>34</v>
          </cell>
          <cell r="F22">
            <v>5.3809072230124864</v>
          </cell>
          <cell r="G22">
            <v>7.4331868131868131</v>
          </cell>
          <cell r="H22">
            <v>6.1523325928276735</v>
          </cell>
          <cell r="I22">
            <v>7.4218698381235546</v>
          </cell>
          <cell r="J22">
            <v>7.3257918552036196</v>
          </cell>
          <cell r="K22">
            <v>4.4901799364930026</v>
          </cell>
          <cell r="L22">
            <v>4.9147533530347811</v>
          </cell>
          <cell r="M22">
            <v>7.5785864395531464</v>
          </cell>
          <cell r="N22">
            <v>7.8850395588587867</v>
          </cell>
          <cell r="O22">
            <v>7.5272122974657245</v>
          </cell>
          <cell r="P22">
            <v>7.5272122974657245</v>
          </cell>
          <cell r="Q22">
            <v>5.149756</v>
          </cell>
          <cell r="R22">
            <v>6.8987049999999996</v>
          </cell>
          <cell r="S22">
            <v>5.104406</v>
          </cell>
        </row>
        <row r="23">
          <cell r="A23" t="str">
            <v>FPL</v>
          </cell>
          <cell r="B23" t="str">
            <v xml:space="preserve">FPL Group                     </v>
          </cell>
          <cell r="C23" t="e">
            <v>#N/A</v>
          </cell>
          <cell r="D23" t="e">
            <v>#N/A</v>
          </cell>
          <cell r="F23" t="str">
            <v>N/A</v>
          </cell>
          <cell r="G23" t="str">
            <v>N/A</v>
          </cell>
          <cell r="H23" t="str">
            <v>N/A</v>
          </cell>
          <cell r="I23" t="str">
            <v>N/A</v>
          </cell>
          <cell r="J23" t="str">
            <v>N/A</v>
          </cell>
          <cell r="K23" t="str">
            <v>N/A</v>
          </cell>
          <cell r="L23" t="str">
            <v>N/A</v>
          </cell>
          <cell r="M23" t="str">
            <v>N/A</v>
          </cell>
          <cell r="N23" t="str">
            <v>N/A</v>
          </cell>
          <cell r="O23" t="str">
            <v>N/A</v>
          </cell>
          <cell r="P23" t="str">
            <v>N/A</v>
          </cell>
          <cell r="Q23">
            <v>5.974291</v>
          </cell>
          <cell r="R23">
            <v>5.7684699999999998</v>
          </cell>
          <cell r="S23">
            <v>6.3455389999999996</v>
          </cell>
        </row>
        <row r="24">
          <cell r="A24" t="str">
            <v>GXP</v>
          </cell>
          <cell r="B24" t="str">
            <v xml:space="preserve">Great Plains Energy             </v>
          </cell>
          <cell r="C24">
            <v>36</v>
          </cell>
          <cell r="D24">
            <v>36</v>
          </cell>
          <cell r="F24">
            <v>6.66273229532898</v>
          </cell>
          <cell r="G24">
            <v>6.4499875280618602</v>
          </cell>
          <cell r="H24">
            <v>5.7326016462958336</v>
          </cell>
          <cell r="I24">
            <v>6.087373004354137</v>
          </cell>
          <cell r="J24">
            <v>5.7353276353276357</v>
          </cell>
          <cell r="K24">
            <v>4.491504854368932</v>
          </cell>
          <cell r="L24">
            <v>5.0578866768759569</v>
          </cell>
          <cell r="M24">
            <v>7.7057872615583571</v>
          </cell>
          <cell r="N24">
            <v>7.132783018867924</v>
          </cell>
          <cell r="O24">
            <v>7.6797927461139892</v>
          </cell>
          <cell r="P24">
            <v>7.6797927461139892</v>
          </cell>
          <cell r="Q24">
            <v>6.5216839999999996</v>
          </cell>
          <cell r="R24">
            <v>5.9151930000000004</v>
          </cell>
          <cell r="S24">
            <v>5.1369210000000001</v>
          </cell>
        </row>
        <row r="25">
          <cell r="A25" t="str">
            <v>HE</v>
          </cell>
          <cell r="B25" t="str">
            <v xml:space="preserve">Hawaiian Elec.                </v>
          </cell>
          <cell r="C25">
            <v>37</v>
          </cell>
          <cell r="D25">
            <v>37</v>
          </cell>
          <cell r="F25">
            <v>9.2515114873035067</v>
          </cell>
          <cell r="G25">
            <v>7.6423122065727709</v>
          </cell>
          <cell r="H25">
            <v>8.1517690875232773</v>
          </cell>
          <cell r="I25">
            <v>8.0463132236441197</v>
          </cell>
          <cell r="J25">
            <v>7.731385485391141</v>
          </cell>
          <cell r="K25">
            <v>7.8093750000000002</v>
          </cell>
          <cell r="L25">
            <v>6.9490544191431871</v>
          </cell>
          <cell r="M25">
            <v>9.104335047759001</v>
          </cell>
          <cell r="N25">
            <v>7.945255474452555</v>
          </cell>
          <cell r="O25">
            <v>8.473205891570041</v>
          </cell>
          <cell r="P25">
            <v>8.473205891570041</v>
          </cell>
          <cell r="Q25">
            <v>8.4448039999999995</v>
          </cell>
          <cell r="R25">
            <v>6.1214690000000003</v>
          </cell>
          <cell r="S25">
            <v>6.1993749999999999</v>
          </cell>
        </row>
        <row r="26">
          <cell r="A26" t="str">
            <v>IDA</v>
          </cell>
          <cell r="B26" t="str">
            <v xml:space="preserve">IDACORP, Inc.                 </v>
          </cell>
          <cell r="C26">
            <v>38</v>
          </cell>
          <cell r="D26">
            <v>38</v>
          </cell>
          <cell r="F26">
            <v>9.3677611940298515</v>
          </cell>
          <cell r="G26">
            <v>8.5856143552311437</v>
          </cell>
          <cell r="H26">
            <v>7.7771247021445591</v>
          </cell>
          <cell r="I26">
            <v>7.0498988536749829</v>
          </cell>
          <cell r="J26">
            <v>6.6411925976696367</v>
          </cell>
          <cell r="K26">
            <v>6.5214953271028042</v>
          </cell>
          <cell r="L26">
            <v>5.3067218608318543</v>
          </cell>
          <cell r="M26">
            <v>7.104376316405336</v>
          </cell>
          <cell r="N26">
            <v>8.2275711159737419</v>
          </cell>
          <cell r="O26">
            <v>7.7289393278044525</v>
          </cell>
          <cell r="P26">
            <v>7.7289393278044525</v>
          </cell>
          <cell r="Q26">
            <v>7.1459450000000002</v>
          </cell>
          <cell r="R26">
            <v>7.2654870000000003</v>
          </cell>
          <cell r="S26">
            <v>7.5333009999999998</v>
          </cell>
        </row>
        <row r="27">
          <cell r="A27" t="str">
            <v>TEG</v>
          </cell>
          <cell r="B27" t="str">
            <v xml:space="preserve">Integrys Energy               </v>
          </cell>
          <cell r="C27" t="e">
            <v>#N/A</v>
          </cell>
          <cell r="D27" t="e">
            <v>#N/A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>
            <v>6.7337059999999997</v>
          </cell>
          <cell r="R27">
            <v>6.5950199999999999</v>
          </cell>
          <cell r="S27">
            <v>6.4653359999999997</v>
          </cell>
        </row>
        <row r="28">
          <cell r="A28" t="str">
            <v>MDU</v>
          </cell>
          <cell r="B28" t="str">
            <v xml:space="preserve">MDU Resources                 </v>
          </cell>
          <cell r="C28">
            <v>43</v>
          </cell>
          <cell r="D28">
            <v>43</v>
          </cell>
          <cell r="F28">
            <v>9.6171761280931598</v>
          </cell>
          <cell r="G28">
            <v>8.9947567725021855</v>
          </cell>
          <cell r="H28">
            <v>7.4358258928571423</v>
          </cell>
          <cell r="I28">
            <v>7.1788297172912561</v>
          </cell>
          <cell r="J28">
            <v>7.1235059760956174</v>
          </cell>
          <cell r="K28">
            <v>6.7113163972286367</v>
          </cell>
          <cell r="L28">
            <v>6.1360890302066764</v>
          </cell>
          <cell r="M28">
            <v>6.675568743818002</v>
          </cell>
          <cell r="N28">
            <v>8.124303723248314</v>
          </cell>
          <cell r="O28">
            <v>7.3965570242852747</v>
          </cell>
          <cell r="P28">
            <v>7.3965570242852747</v>
          </cell>
          <cell r="Q28">
            <v>6.9013080000000002</v>
          </cell>
          <cell r="R28">
            <v>6.4263430000000001</v>
          </cell>
          <cell r="S28">
            <v>6.7717580000000002</v>
          </cell>
        </row>
        <row r="29">
          <cell r="A29" t="str">
            <v>MGEE</v>
          </cell>
          <cell r="B29" t="str">
            <v xml:space="preserve">MGE Energy                    </v>
          </cell>
          <cell r="C29">
            <v>44</v>
          </cell>
          <cell r="D29">
            <v>44</v>
          </cell>
          <cell r="F29">
            <v>12.529994001199759</v>
          </cell>
          <cell r="G29">
            <v>11.424520194786595</v>
          </cell>
          <cell r="H29">
            <v>11.201158183480645</v>
          </cell>
          <cell r="I29">
            <v>10.772773109243698</v>
          </cell>
          <cell r="J29">
            <v>9.4788972089857033</v>
          </cell>
          <cell r="K29">
            <v>9.0492932221819498</v>
          </cell>
          <cell r="L29">
            <v>8.3960843373493983</v>
          </cell>
          <cell r="M29">
            <v>8.4240388204553955</v>
          </cell>
          <cell r="N29">
            <v>9.2263307598537185</v>
          </cell>
          <cell r="O29">
            <v>9.3011945392491473</v>
          </cell>
          <cell r="P29">
            <v>9.3011945392491473</v>
          </cell>
          <cell r="Q29">
            <v>11.044409999999999</v>
          </cell>
          <cell r="R29">
            <v>10.19708</v>
          </cell>
          <cell r="S29">
            <v>8.0936369999999993</v>
          </cell>
        </row>
        <row r="30">
          <cell r="A30" t="str">
            <v>NEE</v>
          </cell>
          <cell r="B30" t="str">
            <v>NextEra Energy, Inc.</v>
          </cell>
          <cell r="C30">
            <v>46</v>
          </cell>
          <cell r="D30">
            <v>46</v>
          </cell>
          <cell r="F30">
            <v>7.9253754451153426</v>
          </cell>
          <cell r="G30">
            <v>7.9842174847132705</v>
          </cell>
          <cell r="H30">
            <v>7.5967160212604412</v>
          </cell>
          <cell r="I30">
            <v>7.5773658761224949</v>
          </cell>
          <cell r="J30">
            <v>5.9845011301259277</v>
          </cell>
          <cell r="K30">
            <v>5.33489242282507</v>
          </cell>
          <cell r="L30">
            <v>6.0868571428571423</v>
          </cell>
          <cell r="M30">
            <v>7.3440069773236978</v>
          </cell>
          <cell r="N30">
            <v>9.0182428488032684</v>
          </cell>
          <cell r="O30">
            <v>6.5145516324420152</v>
          </cell>
          <cell r="P30">
            <v>6.5145516324420152</v>
          </cell>
          <cell r="Q30">
            <v>6.7148405890920859</v>
          </cell>
          <cell r="R30">
            <v>5.9742903053026248</v>
          </cell>
          <cell r="S30">
            <v>5.7684701492537309</v>
          </cell>
        </row>
        <row r="31">
          <cell r="A31" t="str">
            <v>NI</v>
          </cell>
          <cell r="B31" t="str">
            <v xml:space="preserve">NiSource Inc.                 </v>
          </cell>
          <cell r="C31">
            <v>47</v>
          </cell>
          <cell r="D31">
            <v>47</v>
          </cell>
          <cell r="F31">
            <v>10.381288614298324</v>
          </cell>
          <cell r="G31">
            <v>10.564394993045896</v>
          </cell>
          <cell r="H31">
            <v>8.7092511013215859</v>
          </cell>
          <cell r="I31">
            <v>7.8117421825143589</v>
          </cell>
          <cell r="J31">
            <v>6.8133378016085793</v>
          </cell>
          <cell r="K31">
            <v>5.0931034482758619</v>
          </cell>
          <cell r="L31">
            <v>4.0637867026662171</v>
          </cell>
          <cell r="M31">
            <v>4.8725135623869802</v>
          </cell>
          <cell r="N31">
            <v>6.6947565543071157</v>
          </cell>
          <cell r="O31">
            <v>6.866394215655454</v>
          </cell>
          <cell r="P31">
            <v>6.866394215655454</v>
          </cell>
          <cell r="Q31">
            <v>6.0803339999999997</v>
          </cell>
          <cell r="R31">
            <v>5.6005190000000002</v>
          </cell>
          <cell r="S31">
            <v>5.2161540000000004</v>
          </cell>
        </row>
        <row r="32">
          <cell r="A32" t="str">
            <v>ES</v>
          </cell>
          <cell r="B32" t="str">
            <v xml:space="preserve">Eversource Energy    </v>
          </cell>
          <cell r="C32">
            <v>31</v>
          </cell>
          <cell r="D32">
            <v>31</v>
          </cell>
          <cell r="F32">
            <v>10.12006479044341</v>
          </cell>
          <cell r="G32">
            <v>10.143264589732338</v>
          </cell>
          <cell r="H32">
            <v>8.0810344827586214</v>
          </cell>
          <cell r="I32">
            <v>9.3024293505205762</v>
          </cell>
          <cell r="J32">
            <v>6.9887202625102534</v>
          </cell>
          <cell r="K32">
            <v>4.9663495419309376</v>
          </cell>
          <cell r="L32">
            <v>4.6065739060294417</v>
          </cell>
          <cell r="M32">
            <v>4.1233165666071718</v>
          </cell>
          <cell r="N32">
            <v>6.1838174273858924</v>
          </cell>
          <cell r="O32">
            <v>6.0159934941718625</v>
          </cell>
          <cell r="P32">
            <v>6.0159934941718625</v>
          </cell>
          <cell r="Q32">
            <v>3.782826</v>
          </cell>
          <cell r="R32">
            <v>2.852541</v>
          </cell>
          <cell r="S32">
            <v>2.746715</v>
          </cell>
        </row>
        <row r="33">
          <cell r="A33" t="str">
            <v>NWE</v>
          </cell>
          <cell r="B33" t="str">
            <v xml:space="preserve">NorthWestern Corp             </v>
          </cell>
          <cell r="C33">
            <v>50</v>
          </cell>
          <cell r="D33">
            <v>50</v>
          </cell>
          <cell r="F33">
            <v>8.9886900742741389</v>
          </cell>
          <cell r="G33">
            <v>9.0096510764662217</v>
          </cell>
          <cell r="H33">
            <v>7.607300073367572</v>
          </cell>
          <cell r="I33">
            <v>6.8546893091470471</v>
          </cell>
          <cell r="J33">
            <v>5.8909795240730487</v>
          </cell>
          <cell r="K33">
            <v>5.7926112510495376</v>
          </cell>
          <cell r="L33">
            <v>5.0469900389779117</v>
          </cell>
          <cell r="M33">
            <v>5.5741539859186924</v>
          </cell>
          <cell r="N33">
            <v>8.4497840172786169</v>
          </cell>
          <cell r="O33">
            <v>9.3943078198397334</v>
          </cell>
          <cell r="P33">
            <v>9.3943078198397334</v>
          </cell>
          <cell r="Q33">
            <v>8.1297280000000001</v>
          </cell>
          <cell r="R33" t="str">
            <v>N/A</v>
          </cell>
          <cell r="S33" t="str">
            <v>N/A</v>
          </cell>
        </row>
        <row r="34">
          <cell r="A34" t="str">
            <v>OGE</v>
          </cell>
          <cell r="B34" t="str">
            <v xml:space="preserve">OGE Energy                    </v>
          </cell>
          <cell r="C34">
            <v>52</v>
          </cell>
          <cell r="D34">
            <v>52</v>
          </cell>
          <cell r="F34">
            <v>9.2496905940594054</v>
          </cell>
          <cell r="G34">
            <v>10.649587750294463</v>
          </cell>
          <cell r="H34">
            <v>9.9288400347121772</v>
          </cell>
          <cell r="I34">
            <v>7.3460601137286758</v>
          </cell>
          <cell r="J34">
            <v>7.4802293993359488</v>
          </cell>
          <cell r="K34">
            <v>6.6104284290933242</v>
          </cell>
          <cell r="L34">
            <v>5.3664804469273744</v>
          </cell>
          <cell r="M34">
            <v>6.4339858392336531</v>
          </cell>
          <cell r="N34">
            <v>7.5818713450292394</v>
          </cell>
          <cell r="O34">
            <v>7.498657117278424</v>
          </cell>
          <cell r="P34">
            <v>7.498657117278424</v>
          </cell>
          <cell r="Q34">
            <v>6.7290000000000001</v>
          </cell>
          <cell r="R34">
            <v>5.6171150000000001</v>
          </cell>
          <cell r="S34">
            <v>5.3884740000000004</v>
          </cell>
        </row>
        <row r="35">
          <cell r="A35" t="str">
            <v>OTTR</v>
          </cell>
          <cell r="B35" t="str">
            <v xml:space="preserve">Otter Tail Corp.              </v>
          </cell>
          <cell r="C35">
            <v>53</v>
          </cell>
          <cell r="D35">
            <v>53</v>
          </cell>
          <cell r="F35">
            <v>9.0356460852959906</v>
          </cell>
          <cell r="G35">
            <v>9.4525736484299134</v>
          </cell>
          <cell r="H35">
            <v>9.5807947019867559</v>
          </cell>
          <cell r="I35">
            <v>8.430047988187523</v>
          </cell>
          <cell r="J35">
            <v>9.03849407783418</v>
          </cell>
          <cell r="K35">
            <v>8.0651001540832059</v>
          </cell>
          <cell r="L35">
            <v>8.0097755249818974</v>
          </cell>
          <cell r="M35">
            <v>11.65457132692992</v>
          </cell>
          <cell r="N35">
            <v>9.5285674078243723</v>
          </cell>
          <cell r="O35">
            <v>8.6563330380868013</v>
          </cell>
          <cell r="P35">
            <v>8.6563330380868013</v>
          </cell>
          <cell r="Q35">
            <v>9.0128249999999994</v>
          </cell>
          <cell r="R35">
            <v>8.1296970000000002</v>
          </cell>
          <cell r="S35">
            <v>8.3335279999999994</v>
          </cell>
        </row>
        <row r="36">
          <cell r="A36" t="str">
            <v>PCG</v>
          </cell>
          <cell r="B36" t="str">
            <v xml:space="preserve">PG&amp;E Corp.                    </v>
          </cell>
          <cell r="C36">
            <v>54</v>
          </cell>
          <cell r="D36">
            <v>54</v>
          </cell>
          <cell r="F36">
            <v>7.2443743139407237</v>
          </cell>
          <cell r="G36">
            <v>5.6468634686346855</v>
          </cell>
          <cell r="H36">
            <v>6.8407834465329325</v>
          </cell>
          <cell r="I36">
            <v>5.8574357572443958</v>
          </cell>
          <cell r="J36">
            <v>5.3151515151515145</v>
          </cell>
          <cell r="K36">
            <v>5.4195549069682594</v>
          </cell>
          <cell r="L36">
            <v>4.7112465638819163</v>
          </cell>
          <cell r="M36">
            <v>4.6108543666311173</v>
          </cell>
          <cell r="N36">
            <v>5.8399002493765586</v>
          </cell>
          <cell r="O36">
            <v>5.2815884476534292</v>
          </cell>
          <cell r="P36">
            <v>5.2815884476534292</v>
          </cell>
          <cell r="Q36">
            <v>5.1284159999999996</v>
          </cell>
          <cell r="R36">
            <v>4.0549770000000001</v>
          </cell>
          <cell r="S36">
            <v>14.685969999999999</v>
          </cell>
        </row>
        <row r="37">
          <cell r="A37" t="str">
            <v>PNW</v>
          </cell>
          <cell r="B37" t="str">
            <v xml:space="preserve">Pinnacle West Capital         </v>
          </cell>
          <cell r="C37">
            <v>57</v>
          </cell>
          <cell r="D37">
            <v>57</v>
          </cell>
          <cell r="F37">
            <v>6.9145308546914537</v>
          </cell>
          <cell r="G37">
            <v>7.033391046252782</v>
          </cell>
          <cell r="H37">
            <v>6.8530782438067206</v>
          </cell>
          <cell r="I37">
            <v>6.3436512950094759</v>
          </cell>
          <cell r="J37">
            <v>5.8035619351408823</v>
          </cell>
          <cell r="K37">
            <v>5.6503139144400638</v>
          </cell>
          <cell r="L37">
            <v>3.8445159692993318</v>
          </cell>
          <cell r="M37">
            <v>4.1873616916646181</v>
          </cell>
          <cell r="N37">
            <v>4.7558377273216399</v>
          </cell>
          <cell r="O37">
            <v>4.4759694719471952</v>
          </cell>
          <cell r="P37">
            <v>4.4759694719471952</v>
          </cell>
          <cell r="Q37">
            <v>5.8802649999999996</v>
          </cell>
          <cell r="R37">
            <v>4.8030030000000004</v>
          </cell>
          <cell r="S37">
            <v>5.2054470000000004</v>
          </cell>
        </row>
        <row r="38">
          <cell r="A38" t="str">
            <v>PNM</v>
          </cell>
          <cell r="B38" t="str">
            <v xml:space="preserve">PNM Resources                 </v>
          </cell>
          <cell r="C38">
            <v>56</v>
          </cell>
          <cell r="D38">
            <v>56</v>
          </cell>
          <cell r="F38">
            <v>10.946513470681458</v>
          </cell>
          <cell r="G38">
            <v>7.4806629834254137</v>
          </cell>
          <cell r="H38">
            <v>6.4745231995445494</v>
          </cell>
          <cell r="I38">
            <v>5.8023668639053252</v>
          </cell>
          <cell r="J38">
            <v>4.9386406544996859</v>
          </cell>
          <cell r="K38">
            <v>4.5815523059617549</v>
          </cell>
          <cell r="L38">
            <v>4.5271786022433131</v>
          </cell>
          <cell r="M38">
            <v>7.1007972665148058</v>
          </cell>
          <cell r="N38">
            <v>10.670736510437179</v>
          </cell>
          <cell r="O38">
            <v>7.4967814161768827</v>
          </cell>
          <cell r="P38">
            <v>7.4967814161768827</v>
          </cell>
          <cell r="Q38">
            <v>6.8385860000000003</v>
          </cell>
          <cell r="R38">
            <v>5.5484400000000003</v>
          </cell>
          <cell r="S38">
            <v>5.7152950000000002</v>
          </cell>
        </row>
        <row r="39">
          <cell r="A39" t="str">
            <v>POR</v>
          </cell>
          <cell r="B39" t="str">
            <v xml:space="preserve">Portland General              </v>
          </cell>
          <cell r="C39">
            <v>59</v>
          </cell>
          <cell r="D39">
            <v>59</v>
          </cell>
          <cell r="F39">
            <v>6.7269173492181684</v>
          </cell>
          <cell r="G39">
            <v>5.4877567789646671</v>
          </cell>
          <cell r="H39">
            <v>6.0602434077079108</v>
          </cell>
          <cell r="I39">
            <v>5.0777000777000785</v>
          </cell>
          <cell r="J39">
            <v>4.8601652226475922</v>
          </cell>
          <cell r="K39">
            <v>4.1327800829875523</v>
          </cell>
          <cell r="L39">
            <v>4.6343081838289502</v>
          </cell>
          <cell r="M39">
            <v>4.8050487908358077</v>
          </cell>
          <cell r="N39">
            <v>5.3364019946298429</v>
          </cell>
          <cell r="O39">
            <v>5.7368534482758626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</row>
        <row r="40">
          <cell r="A40" t="str">
            <v>PPL</v>
          </cell>
          <cell r="B40" t="str">
            <v xml:space="preserve">PPL Corp.                     </v>
          </cell>
          <cell r="C40">
            <v>60</v>
          </cell>
          <cell r="D40">
            <v>60</v>
          </cell>
          <cell r="F40">
            <v>8.7315329626687834</v>
          </cell>
          <cell r="G40">
            <v>7.3180428134556577</v>
          </cell>
          <cell r="H40">
            <v>6.58935115326579</v>
          </cell>
          <cell r="I40">
            <v>5.8655514250309793</v>
          </cell>
          <cell r="J40">
            <v>5.9795206971677564</v>
          </cell>
          <cell r="K40">
            <v>7.4642076502732237</v>
          </cell>
          <cell r="L40">
            <v>8.821645021645022</v>
          </cell>
          <cell r="M40">
            <v>9.1652173913043473</v>
          </cell>
          <cell r="N40">
            <v>8.9002156439913733</v>
          </cell>
          <cell r="O40">
            <v>7.5813571260859351</v>
          </cell>
          <cell r="P40">
            <v>7.5813571260859351</v>
          </cell>
          <cell r="Q40">
            <v>6.493322</v>
          </cell>
          <cell r="R40">
            <v>5.4071610000000003</v>
          </cell>
          <cell r="S40">
            <v>5.3008740000000003</v>
          </cell>
        </row>
        <row r="41">
          <cell r="A41" t="str">
            <v>PEG</v>
          </cell>
          <cell r="B41" t="str">
            <v xml:space="preserve">Public Serv. Enterprise       </v>
          </cell>
          <cell r="C41">
            <v>55</v>
          </cell>
          <cell r="D41">
            <v>55</v>
          </cell>
          <cell r="F41">
            <v>6.6634130470148039</v>
          </cell>
          <cell r="G41">
            <v>6.4780144280316048</v>
          </cell>
          <cell r="H41">
            <v>6.4036786060019368</v>
          </cell>
          <cell r="I41">
            <v>6.4006153846153842</v>
          </cell>
          <cell r="J41">
            <v>6.0311567164179101</v>
          </cell>
          <cell r="K41">
            <v>6.0390817681654339</v>
          </cell>
          <cell r="L41">
            <v>6.2038523274478337</v>
          </cell>
          <cell r="M41">
            <v>8.4593843522873033</v>
          </cell>
          <cell r="N41">
            <v>9.8315741165672321</v>
          </cell>
          <cell r="O41">
            <v>8.4095213718965969</v>
          </cell>
          <cell r="P41">
            <v>8.4095213718965969</v>
          </cell>
          <cell r="Q41">
            <v>7.1653440000000002</v>
          </cell>
          <cell r="R41">
            <v>6.7910959999999996</v>
          </cell>
          <cell r="S41">
            <v>6.2383800000000003</v>
          </cell>
        </row>
        <row r="42">
          <cell r="A42" t="str">
            <v>SCG</v>
          </cell>
          <cell r="B42" t="str">
            <v xml:space="preserve">SCANA Corp.                   </v>
          </cell>
          <cell r="C42">
            <v>62</v>
          </cell>
          <cell r="D42">
            <v>62</v>
          </cell>
          <cell r="F42">
            <v>8.3345763723150359</v>
          </cell>
          <cell r="G42">
            <v>7.5013024602026048</v>
          </cell>
          <cell r="H42">
            <v>7.4871402327005505</v>
          </cell>
          <cell r="I42">
            <v>7.3960019038553071</v>
          </cell>
          <cell r="J42">
            <v>6.7523698652918673</v>
          </cell>
          <cell r="K42">
            <v>6.5238659444820577</v>
          </cell>
          <cell r="L42">
            <v>5.8802129547471162</v>
          </cell>
          <cell r="M42">
            <v>6.3791396381017416</v>
          </cell>
          <cell r="N42">
            <v>7.1470177886292294</v>
          </cell>
          <cell r="O42">
            <v>7.0274502903396092</v>
          </cell>
          <cell r="P42">
            <v>7.0274502903396092</v>
          </cell>
          <cell r="Q42">
            <v>6.8624739999999997</v>
          </cell>
          <cell r="R42">
            <v>6.5898159999999999</v>
          </cell>
          <cell r="S42">
            <v>6.3557940000000004</v>
          </cell>
        </row>
        <row r="43">
          <cell r="A43" t="str">
            <v>SRE</v>
          </cell>
          <cell r="B43" t="str">
            <v xml:space="preserve">Sempra Energy                 </v>
          </cell>
          <cell r="C43">
            <v>67</v>
          </cell>
          <cell r="D43">
            <v>67</v>
          </cell>
          <cell r="F43">
            <v>9.9947684557256355</v>
          </cell>
          <cell r="G43">
            <v>10.766000425260472</v>
          </cell>
          <cell r="H43">
            <v>9.3668245376635095</v>
          </cell>
          <cell r="I43">
            <v>7.2571716718960122</v>
          </cell>
          <cell r="J43">
            <v>6.1345458785123004</v>
          </cell>
          <cell r="K43">
            <v>6.5281072717895814</v>
          </cell>
          <cell r="L43">
            <v>6.0718871962734484</v>
          </cell>
          <cell r="M43">
            <v>7.0656934306569346</v>
          </cell>
          <cell r="N43">
            <v>8.6065195442088562</v>
          </cell>
          <cell r="O43">
            <v>7.222090261282661</v>
          </cell>
          <cell r="P43">
            <v>7.222090261282661</v>
          </cell>
          <cell r="Q43">
            <v>5.163653</v>
          </cell>
          <cell r="R43">
            <v>4.8501799999999999</v>
          </cell>
          <cell r="S43">
            <v>3.9982500000000001</v>
          </cell>
        </row>
        <row r="44">
          <cell r="A44" t="str">
            <v>SO</v>
          </cell>
          <cell r="B44" t="str">
            <v xml:space="preserve">Southern Co.                  </v>
          </cell>
          <cell r="C44">
            <v>66</v>
          </cell>
          <cell r="D44">
            <v>66</v>
          </cell>
          <cell r="F44">
            <v>8.2270151709011152</v>
          </cell>
          <cell r="G44">
            <v>8.4186398939193037</v>
          </cell>
          <cell r="H44">
            <v>8.2988985947588301</v>
          </cell>
          <cell r="I44">
            <v>8.7459459459459463</v>
          </cell>
          <cell r="J44">
            <v>8.2234432234432226</v>
          </cell>
          <cell r="K44">
            <v>7.7901617549302014</v>
          </cell>
          <cell r="L44">
            <v>7.0776173285198549</v>
          </cell>
          <cell r="M44">
            <v>8.1835814163283711</v>
          </cell>
          <cell r="N44">
            <v>8.6184834123222753</v>
          </cell>
          <cell r="O44">
            <v>8.4714677298778973</v>
          </cell>
          <cell r="P44">
            <v>8.4714677298778973</v>
          </cell>
          <cell r="Q44">
            <v>8.2763340000000003</v>
          </cell>
          <cell r="R44">
            <v>8.2793989999999997</v>
          </cell>
          <cell r="S44">
            <v>7.832465</v>
          </cell>
        </row>
        <row r="45">
          <cell r="A45" t="str">
            <v>UTL</v>
          </cell>
          <cell r="B45" t="str">
            <v xml:space="preserve">UNITIL Corp.                  </v>
          </cell>
          <cell r="C45">
            <v>71</v>
          </cell>
          <cell r="D45">
            <v>71</v>
          </cell>
          <cell r="F45">
            <v>6.8056743101438011</v>
          </cell>
          <cell r="G45">
            <v>6.8585416666666665</v>
          </cell>
          <cell r="H45">
            <v>6.7780112044817926</v>
          </cell>
          <cell r="I45">
            <v>6.9222797927461137</v>
          </cell>
          <cell r="J45">
            <v>6.052163461538461</v>
          </cell>
          <cell r="K45">
            <v>6.2707919386886175</v>
          </cell>
          <cell r="L45">
            <v>6.0775711795467746</v>
          </cell>
          <cell r="M45">
            <v>7.0863426554439322</v>
          </cell>
          <cell r="N45">
            <v>6.0732767993041969</v>
          </cell>
          <cell r="O45">
            <v>5.8232536333802152</v>
          </cell>
          <cell r="P45">
            <v>5.8232536333802152</v>
          </cell>
          <cell r="Q45">
            <v>5.5678859999999997</v>
          </cell>
          <cell r="R45">
            <v>5.1765679999999996</v>
          </cell>
          <cell r="S45">
            <v>6.0934340000000002</v>
          </cell>
        </row>
        <row r="46">
          <cell r="A46" t="str">
            <v>VVC</v>
          </cell>
          <cell r="B46" t="str">
            <v xml:space="preserve">Vectren Corp.                 </v>
          </cell>
          <cell r="C46">
            <v>72</v>
          </cell>
          <cell r="D46">
            <v>72</v>
          </cell>
          <cell r="F46">
            <v>7.8192771084337362</v>
          </cell>
          <cell r="G46">
            <v>7.5717501406865502</v>
          </cell>
          <cell r="H46">
            <v>6.8210379797176373</v>
          </cell>
          <cell r="I46">
            <v>5.7899443561208273</v>
          </cell>
          <cell r="J46">
            <v>5.8104838709677429</v>
          </cell>
          <cell r="K46">
            <v>5.5771222697590632</v>
          </cell>
          <cell r="L46">
            <v>5.2428993410588509</v>
          </cell>
          <cell r="M46">
            <v>6.9016393442622945</v>
          </cell>
          <cell r="N46">
            <v>6.5349324639031217</v>
          </cell>
          <cell r="O46">
            <v>7.3743909041689228</v>
          </cell>
          <cell r="P46">
            <v>7.3743909041689228</v>
          </cell>
          <cell r="Q46">
            <v>7.6323040000000004</v>
          </cell>
          <cell r="R46">
            <v>7.2745040000000003</v>
          </cell>
          <cell r="S46">
            <v>6.9240180000000002</v>
          </cell>
        </row>
        <row r="47">
          <cell r="A47" t="str">
            <v>WR</v>
          </cell>
          <cell r="B47" t="str">
            <v xml:space="preserve">Westar Energy                 </v>
          </cell>
          <cell r="C47">
            <v>76</v>
          </cell>
          <cell r="D47">
            <v>76</v>
          </cell>
          <cell r="F47">
            <v>9.0473844710297922</v>
          </cell>
          <cell r="G47">
            <v>7.92512077294686</v>
          </cell>
          <cell r="H47">
            <v>7.2319564230594651</v>
          </cell>
          <cell r="I47">
            <v>6.7148837209302323</v>
          </cell>
          <cell r="J47">
            <v>6.6716267339218156</v>
          </cell>
          <cell r="K47">
            <v>5.5069657615112151</v>
          </cell>
          <cell r="L47">
            <v>5.3247982187586977</v>
          </cell>
          <cell r="M47">
            <v>7.0880382775119619</v>
          </cell>
          <cell r="N47">
            <v>6.875993640699523</v>
          </cell>
          <cell r="O47">
            <v>5.8074581430745811</v>
          </cell>
          <cell r="P47">
            <v>5.8074581430745811</v>
          </cell>
          <cell r="Q47">
            <v>6.538462</v>
          </cell>
          <cell r="R47">
            <v>4.2357319999999996</v>
          </cell>
          <cell r="S47">
            <v>2.941065</v>
          </cell>
        </row>
        <row r="48">
          <cell r="A48" t="str">
            <v>WEC</v>
          </cell>
          <cell r="B48" t="str">
            <v>WEC Energy Group</v>
          </cell>
          <cell r="C48">
            <v>74</v>
          </cell>
          <cell r="D48">
            <v>74</v>
          </cell>
          <cell r="F48">
            <v>12.896150865409455</v>
          </cell>
          <cell r="G48">
            <v>10.266114592658909</v>
          </cell>
          <cell r="H48">
            <v>9.5760517799352769</v>
          </cell>
          <cell r="I48">
            <v>9.2385229540918168</v>
          </cell>
          <cell r="J48">
            <v>8.4315960912052113</v>
          </cell>
          <cell r="K48">
            <v>8.1465778316172006</v>
          </cell>
          <cell r="L48">
            <v>6.8706563706563699</v>
          </cell>
          <cell r="M48">
            <v>7.5732656514382404</v>
          </cell>
          <cell r="N48">
            <v>7.8410995641971173</v>
          </cell>
          <cell r="O48">
            <v>7.2726017943409245</v>
          </cell>
          <cell r="P48">
            <v>7.2726017943409245</v>
          </cell>
          <cell r="Q48">
            <v>6.2742060000000004</v>
          </cell>
          <cell r="R48">
            <v>4.9149459999999996</v>
          </cell>
          <cell r="S48">
            <v>4.2733350000000003</v>
          </cell>
        </row>
        <row r="49">
          <cell r="A49" t="str">
            <v>XEL</v>
          </cell>
          <cell r="B49" t="str">
            <v xml:space="preserve">Xcel Energy Inc.              </v>
          </cell>
          <cell r="C49">
            <v>78</v>
          </cell>
          <cell r="D49">
            <v>78</v>
          </cell>
          <cell r="F49">
            <v>7.6210226025894219</v>
          </cell>
          <cell r="G49">
            <v>7.314819136522754</v>
          </cell>
          <cell r="H49">
            <v>7.0043891733723482</v>
          </cell>
          <cell r="I49">
            <v>6.8532866783304174</v>
          </cell>
          <cell r="J49">
            <v>6.4721268163804488</v>
          </cell>
          <cell r="K49">
            <v>6.2759111617312078</v>
          </cell>
          <cell r="L49">
            <v>5.4270923209663504</v>
          </cell>
          <cell r="M49">
            <v>5.7058823529411766</v>
          </cell>
          <cell r="N49">
            <v>6.5089751013317887</v>
          </cell>
          <cell r="O49">
            <v>5.5397837538120314</v>
          </cell>
          <cell r="P49">
            <v>5.5397837538120314</v>
          </cell>
          <cell r="Q49">
            <v>5.3087289999999996</v>
          </cell>
          <cell r="R49">
            <v>4.2676220000000002</v>
          </cell>
          <cell r="S49">
            <v>5.4642860000000004</v>
          </cell>
        </row>
        <row r="50">
          <cell r="A50" t="str">
            <v>ITC</v>
          </cell>
          <cell r="B50" t="str">
            <v>ITC Holdings</v>
          </cell>
          <cell r="C50">
            <v>39</v>
          </cell>
          <cell r="D50">
            <v>39</v>
          </cell>
          <cell r="F50">
            <v>14.0560157790927</v>
          </cell>
          <cell r="G50">
            <v>15.246352646936224</v>
          </cell>
          <cell r="H50">
            <v>13.426207513416815</v>
          </cell>
          <cell r="I50">
            <v>13.231096911608095</v>
          </cell>
          <cell r="J50">
            <v>13.653002309468821</v>
          </cell>
          <cell r="K50">
            <v>12.357096141268803</v>
          </cell>
          <cell r="L50">
            <v>10.165627165627166</v>
          </cell>
          <cell r="M50">
            <v>12.374726077428779</v>
          </cell>
          <cell r="N50">
            <v>14.083865086599817</v>
          </cell>
          <cell r="O50">
            <v>17.52686308492201</v>
          </cell>
          <cell r="P50">
            <v>17.52686308492201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85"/>
  <sheetViews>
    <sheetView tabSelected="1" topLeftCell="C1" zoomScaleNormal="100" workbookViewId="0">
      <selection activeCell="C1" sqref="C1:T1"/>
    </sheetView>
  </sheetViews>
  <sheetFormatPr defaultRowHeight="13.8"/>
  <cols>
    <col min="1" max="2" width="8" hidden="1" customWidth="1"/>
    <col min="3" max="3" width="10" customWidth="1"/>
    <col min="4" max="4" width="24.59765625" bestFit="1" customWidth="1"/>
    <col min="5" max="5" width="4.19921875" customWidth="1"/>
    <col min="8" max="8" width="8.19921875" bestFit="1" customWidth="1"/>
    <col min="9" max="9" width="7.5" customWidth="1"/>
    <col min="10" max="10" width="9" customWidth="1"/>
  </cols>
  <sheetData>
    <row r="1" spans="1:21" ht="24">
      <c r="C1" s="64" t="s">
        <v>306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>
      <c r="C2" s="4"/>
      <c r="D2" s="5"/>
      <c r="E2" s="6"/>
      <c r="F2" s="6"/>
      <c r="G2" s="6"/>
      <c r="H2" s="6"/>
      <c r="I2" s="6"/>
      <c r="J2" s="6"/>
      <c r="K2" s="6"/>
      <c r="L2" s="6"/>
      <c r="M2" s="7"/>
      <c r="N2" s="7"/>
      <c r="O2" s="7"/>
      <c r="P2" s="7"/>
      <c r="Q2" s="7"/>
      <c r="R2" s="7"/>
      <c r="S2" s="7"/>
      <c r="T2" s="7"/>
    </row>
    <row r="3" spans="1:21">
      <c r="C3" s="4"/>
      <c r="D3" s="5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</row>
    <row r="4" spans="1:21" ht="21">
      <c r="C4" s="65" t="s">
        <v>95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1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16.2">
      <c r="C7" s="6"/>
      <c r="D7" s="7"/>
      <c r="E7" s="7"/>
      <c r="F7" s="66" t="s">
        <v>96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>
      <c r="A8" s="44" t="s">
        <v>100</v>
      </c>
      <c r="B8" s="44" t="s">
        <v>274</v>
      </c>
      <c r="C8" s="6"/>
      <c r="D8" s="7"/>
      <c r="E8" s="7"/>
      <c r="F8" s="8" t="s">
        <v>281</v>
      </c>
      <c r="G8" s="8"/>
      <c r="H8" s="8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</row>
    <row r="9" spans="1:21" ht="16.2">
      <c r="A9" s="44" t="s">
        <v>101</v>
      </c>
      <c r="B9" s="44" t="s">
        <v>275</v>
      </c>
      <c r="C9" s="9" t="s">
        <v>97</v>
      </c>
      <c r="D9" s="63" t="s">
        <v>98</v>
      </c>
      <c r="E9" s="63"/>
      <c r="F9" s="10" t="s">
        <v>99</v>
      </c>
      <c r="G9" s="10" t="s">
        <v>280</v>
      </c>
      <c r="H9" s="43">
        <v>2015</v>
      </c>
      <c r="I9" s="43">
        <v>2014</v>
      </c>
      <c r="J9" s="43">
        <v>2013</v>
      </c>
      <c r="K9" s="43">
        <v>2012</v>
      </c>
      <c r="L9" s="43">
        <v>2011</v>
      </c>
      <c r="M9" s="43">
        <v>2010</v>
      </c>
      <c r="N9" s="43">
        <v>2009</v>
      </c>
      <c r="O9" s="43">
        <v>2008</v>
      </c>
      <c r="P9" s="43">
        <v>2007</v>
      </c>
      <c r="Q9" s="43">
        <v>2006</v>
      </c>
      <c r="R9" s="43">
        <v>2005</v>
      </c>
      <c r="S9" s="43">
        <v>2004</v>
      </c>
      <c r="T9" s="43">
        <v>2003</v>
      </c>
      <c r="U9" s="43">
        <v>2002</v>
      </c>
    </row>
    <row r="10" spans="1:21">
      <c r="A10" s="44"/>
      <c r="B10" s="44"/>
      <c r="C10" s="9"/>
      <c r="D10" s="16"/>
      <c r="E10" s="16"/>
      <c r="F10" s="12">
        <v>-1</v>
      </c>
      <c r="G10" s="12">
        <f>+F10-1</f>
        <v>-2</v>
      </c>
      <c r="H10" s="12">
        <f t="shared" ref="H10:U10" si="0">+G10-1</f>
        <v>-3</v>
      </c>
      <c r="I10" s="12">
        <f>+H10-1</f>
        <v>-4</v>
      </c>
      <c r="J10" s="12">
        <f t="shared" si="0"/>
        <v>-5</v>
      </c>
      <c r="K10" s="12">
        <f t="shared" si="0"/>
        <v>-6</v>
      </c>
      <c r="L10" s="12">
        <f t="shared" si="0"/>
        <v>-7</v>
      </c>
      <c r="M10" s="12">
        <f t="shared" si="0"/>
        <v>-8</v>
      </c>
      <c r="N10" s="12">
        <f t="shared" si="0"/>
        <v>-9</v>
      </c>
      <c r="O10" s="12">
        <f t="shared" si="0"/>
        <v>-10</v>
      </c>
      <c r="P10" s="12">
        <f t="shared" si="0"/>
        <v>-11</v>
      </c>
      <c r="Q10" s="12">
        <f t="shared" si="0"/>
        <v>-12</v>
      </c>
      <c r="R10" s="12">
        <f t="shared" si="0"/>
        <v>-13</v>
      </c>
      <c r="S10" s="12">
        <f t="shared" si="0"/>
        <v>-14</v>
      </c>
      <c r="T10" s="12">
        <f t="shared" si="0"/>
        <v>-15</v>
      </c>
      <c r="U10" s="12">
        <f t="shared" si="0"/>
        <v>-16</v>
      </c>
    </row>
    <row r="11" spans="1:21">
      <c r="A11" s="45"/>
      <c r="B11" s="46"/>
      <c r="C11" s="9"/>
      <c r="D11" s="14" t="s">
        <v>102</v>
      </c>
      <c r="E11" s="11"/>
      <c r="F11" s="37"/>
      <c r="G11" s="37"/>
      <c r="H11" s="17">
        <f ca="1">MATCH(H9,OFFSET(PE_WP,-1,0,1,),0)</f>
        <v>4</v>
      </c>
      <c r="I11" s="17">
        <f ca="1">MATCH(I9,OFFSET(PE_WP,-1,0,1,),0)</f>
        <v>5</v>
      </c>
      <c r="J11" s="17">
        <f t="shared" ref="J11:U11" ca="1" si="1">MATCH(J9,OFFSET(PE_WP,-1,0,1,),0)</f>
        <v>6</v>
      </c>
      <c r="K11" s="17">
        <f t="shared" ca="1" si="1"/>
        <v>7</v>
      </c>
      <c r="L11" s="17">
        <f t="shared" ca="1" si="1"/>
        <v>8</v>
      </c>
      <c r="M11" s="17">
        <f t="shared" ca="1" si="1"/>
        <v>9</v>
      </c>
      <c r="N11" s="17">
        <f t="shared" ca="1" si="1"/>
        <v>10</v>
      </c>
      <c r="O11" s="17">
        <f t="shared" ca="1" si="1"/>
        <v>11</v>
      </c>
      <c r="P11" s="17">
        <f t="shared" ca="1" si="1"/>
        <v>12</v>
      </c>
      <c r="Q11" s="17">
        <f t="shared" ca="1" si="1"/>
        <v>13</v>
      </c>
      <c r="R11" s="17">
        <f t="shared" ca="1" si="1"/>
        <v>14</v>
      </c>
      <c r="S11" s="17">
        <f t="shared" ca="1" si="1"/>
        <v>15</v>
      </c>
      <c r="T11" s="17">
        <f t="shared" ca="1" si="1"/>
        <v>16</v>
      </c>
      <c r="U11" s="17">
        <f t="shared" ca="1" si="1"/>
        <v>17</v>
      </c>
    </row>
    <row r="12" spans="1:21">
      <c r="A12" s="47" t="s">
        <v>0</v>
      </c>
      <c r="B12" s="48">
        <f t="shared" ref="B12:B55" ca="1" si="2">MATCH(A12,OFFSET(PE_WP,0,0,,1),0)</f>
        <v>1</v>
      </c>
      <c r="C12" s="1">
        <f>IF(ISERROR(D12),"",IF(D12="","",MAX($C$11:C11)+1))</f>
        <v>1</v>
      </c>
      <c r="D12" t="str">
        <f t="shared" ref="D12:D55" si="3">VLOOKUP(A12,LUCurYr,2,FALSE)</f>
        <v xml:space="preserve">ALLETE                        </v>
      </c>
      <c r="E12" s="15"/>
      <c r="F12" s="18">
        <f ca="1">AVERAGE(G12:U12)</f>
        <v>16.966999999999999</v>
      </c>
      <c r="G12" s="18">
        <f t="shared" ref="G12:G55" si="4">IFERROR(IF(VLOOKUP(A12,LUCurYr,3,FALSE)=0,"",VLOOKUP(A12,LUCurYr,3,FALSE)),"N/A")</f>
        <v>18.7</v>
      </c>
      <c r="H12" s="18">
        <f t="shared" ref="H12:I31" ca="1" si="5">IFERROR(INDEX(PE_WP,$B12,H$11),"N/A")</f>
        <v>15.055999999999999</v>
      </c>
      <c r="I12" s="18">
        <f t="shared" ca="1" si="5"/>
        <v>17.228999999999999</v>
      </c>
      <c r="J12" s="18">
        <f t="shared" ref="J12:U25" ca="1" si="6">IFERROR(INDEX(PE_WP,$B12,J$11),"N/A")</f>
        <v>18.594000000000001</v>
      </c>
      <c r="K12" s="18">
        <f t="shared" ca="1" si="6"/>
        <v>15.881</v>
      </c>
      <c r="L12" s="18">
        <f t="shared" ca="1" si="6"/>
        <v>14.662000000000001</v>
      </c>
      <c r="M12" s="18">
        <f t="shared" ca="1" si="6"/>
        <v>15.976000000000001</v>
      </c>
      <c r="N12" s="18">
        <f t="shared" ca="1" si="6"/>
        <v>16.079999999999998</v>
      </c>
      <c r="O12" s="18">
        <f t="shared" ca="1" si="6"/>
        <v>13.948</v>
      </c>
      <c r="P12" s="18">
        <f t="shared" ca="1" si="6"/>
        <v>14.781000000000001</v>
      </c>
      <c r="Q12" s="18">
        <f t="shared" ca="1" si="6"/>
        <v>16.545000000000002</v>
      </c>
      <c r="R12" s="18">
        <f t="shared" ca="1" si="6"/>
        <v>17.905999999999999</v>
      </c>
      <c r="S12" s="18">
        <f t="shared" ca="1" si="6"/>
        <v>25.213000000000001</v>
      </c>
      <c r="T12" s="18" t="str">
        <f t="shared" ca="1" si="6"/>
        <v>N/A</v>
      </c>
      <c r="U12" s="18" t="str">
        <f t="shared" ca="1" si="6"/>
        <v>N/A</v>
      </c>
    </row>
    <row r="13" spans="1:21">
      <c r="A13" s="47" t="s">
        <v>1</v>
      </c>
      <c r="B13" s="48">
        <f t="shared" ca="1" si="2"/>
        <v>2</v>
      </c>
      <c r="C13" s="1">
        <f>IF(ISERROR(D13),"",IF(D13="","",MAX($C$11:C12)+1))</f>
        <v>2</v>
      </c>
      <c r="D13" t="str">
        <f t="shared" si="3"/>
        <v xml:space="preserve">Alliant Energy                </v>
      </c>
      <c r="F13" s="18">
        <f t="shared" ref="F13:F55" ca="1" si="7">AVERAGE(G13:U13)</f>
        <v>15.372000000000002</v>
      </c>
      <c r="G13" s="18">
        <f t="shared" si="4"/>
        <v>20.8</v>
      </c>
      <c r="H13" s="18">
        <f t="shared" ca="1" si="5"/>
        <v>18.071999999999999</v>
      </c>
      <c r="I13" s="18">
        <f t="shared" ca="1" si="5"/>
        <v>16.603000000000002</v>
      </c>
      <c r="J13" s="18">
        <f t="shared" ca="1" si="6"/>
        <v>15.276</v>
      </c>
      <c r="K13" s="18">
        <f t="shared" ca="1" si="6"/>
        <v>14.497999999999999</v>
      </c>
      <c r="L13" s="18">
        <f t="shared" ca="1" si="6"/>
        <v>14.451000000000001</v>
      </c>
      <c r="M13" s="18">
        <f t="shared" ca="1" si="6"/>
        <v>12.473000000000001</v>
      </c>
      <c r="N13" s="18">
        <f t="shared" ca="1" si="6"/>
        <v>13.861000000000001</v>
      </c>
      <c r="O13" s="18">
        <f t="shared" ca="1" si="6"/>
        <v>13.433</v>
      </c>
      <c r="P13" s="18">
        <f t="shared" ca="1" si="6"/>
        <v>15.077</v>
      </c>
      <c r="Q13" s="18">
        <f t="shared" ca="1" si="6"/>
        <v>16.82</v>
      </c>
      <c r="R13" s="18">
        <f t="shared" ca="1" si="6"/>
        <v>12.587999999999999</v>
      </c>
      <c r="S13" s="18">
        <f t="shared" ref="S13:U55" ca="1" si="8">IFERROR(INDEX(PE_WP,$B13,S$11),"N/A")</f>
        <v>14.002000000000001</v>
      </c>
      <c r="T13" s="18">
        <f t="shared" ca="1" si="8"/>
        <v>12.692</v>
      </c>
      <c r="U13" s="18">
        <f t="shared" ca="1" si="8"/>
        <v>19.934000000000001</v>
      </c>
    </row>
    <row r="14" spans="1:21">
      <c r="A14" s="47" t="s">
        <v>3</v>
      </c>
      <c r="B14" s="48">
        <f t="shared" ca="1" si="2"/>
        <v>4</v>
      </c>
      <c r="C14" s="1">
        <f>IF(ISERROR(D14),"",IF(D14="","",MAX($C$11:C13)+1))</f>
        <v>3</v>
      </c>
      <c r="D14" t="str">
        <f t="shared" si="3"/>
        <v xml:space="preserve">Ameren Corp.                  </v>
      </c>
      <c r="F14" s="18">
        <f t="shared" ca="1" si="7"/>
        <v>15.205666666666666</v>
      </c>
      <c r="G14" s="18">
        <f t="shared" si="4"/>
        <v>19.8</v>
      </c>
      <c r="H14" s="18">
        <f t="shared" ca="1" si="5"/>
        <v>17.545000000000002</v>
      </c>
      <c r="I14" s="18">
        <f t="shared" ca="1" si="5"/>
        <v>16.706</v>
      </c>
      <c r="J14" s="18">
        <f t="shared" ca="1" si="6"/>
        <v>16.516999999999999</v>
      </c>
      <c r="K14" s="18">
        <f t="shared" ca="1" si="6"/>
        <v>13.351000000000001</v>
      </c>
      <c r="L14" s="18">
        <f t="shared" ca="1" si="6"/>
        <v>11.933999999999999</v>
      </c>
      <c r="M14" s="18">
        <f t="shared" ca="1" si="6"/>
        <v>9.6549999999999994</v>
      </c>
      <c r="N14" s="18">
        <f t="shared" ca="1" si="6"/>
        <v>9.2609999999999992</v>
      </c>
      <c r="O14" s="18">
        <f t="shared" ca="1" si="6"/>
        <v>14.205</v>
      </c>
      <c r="P14" s="18">
        <f t="shared" ca="1" si="6"/>
        <v>17.45</v>
      </c>
      <c r="Q14" s="18">
        <f t="shared" ca="1" si="6"/>
        <v>19.385000000000002</v>
      </c>
      <c r="R14" s="18">
        <f t="shared" ca="1" si="6"/>
        <v>16.716000000000001</v>
      </c>
      <c r="S14" s="18">
        <f t="shared" ca="1" si="8"/>
        <v>16.276</v>
      </c>
      <c r="T14" s="18">
        <f t="shared" ca="1" si="8"/>
        <v>13.505000000000001</v>
      </c>
      <c r="U14" s="18">
        <f t="shared" ca="1" si="8"/>
        <v>15.779</v>
      </c>
    </row>
    <row r="15" spans="1:21">
      <c r="A15" s="47" t="s">
        <v>2</v>
      </c>
      <c r="B15" s="48">
        <f t="shared" ca="1" si="2"/>
        <v>3</v>
      </c>
      <c r="C15" s="1">
        <f>IF(ISERROR(D15),"",IF(D15="","",MAX($C$11:C14)+1))</f>
        <v>4</v>
      </c>
      <c r="D15" t="str">
        <f t="shared" si="3"/>
        <v>American Electric Power</v>
      </c>
      <c r="F15" s="18">
        <f t="shared" ca="1" si="7"/>
        <v>13.650733333333331</v>
      </c>
      <c r="G15" s="18">
        <f t="shared" si="4"/>
        <v>17.8</v>
      </c>
      <c r="H15" s="18">
        <f t="shared" ca="1" si="5"/>
        <v>15.769</v>
      </c>
      <c r="I15" s="18">
        <f t="shared" ca="1" si="5"/>
        <v>15.875999999999999</v>
      </c>
      <c r="J15" s="18">
        <f t="shared" ca="1" si="6"/>
        <v>14.494</v>
      </c>
      <c r="K15" s="18">
        <f t="shared" ca="1" si="6"/>
        <v>13.766999999999999</v>
      </c>
      <c r="L15" s="18">
        <f t="shared" ca="1" si="6"/>
        <v>11.917999999999999</v>
      </c>
      <c r="M15" s="18">
        <f t="shared" ca="1" si="6"/>
        <v>13.416</v>
      </c>
      <c r="N15" s="18">
        <f t="shared" ca="1" si="6"/>
        <v>10.032</v>
      </c>
      <c r="O15" s="18">
        <f t="shared" ca="1" si="6"/>
        <v>13.061</v>
      </c>
      <c r="P15" s="18">
        <f t="shared" ca="1" si="6"/>
        <v>16.268000000000001</v>
      </c>
      <c r="Q15" s="18">
        <f t="shared" ca="1" si="6"/>
        <v>12.906000000000001</v>
      </c>
      <c r="R15" s="18">
        <f t="shared" ca="1" si="6"/>
        <v>13.695</v>
      </c>
      <c r="S15" s="18">
        <f t="shared" ca="1" si="8"/>
        <v>12.420999999999999</v>
      </c>
      <c r="T15" s="18">
        <f t="shared" ca="1" si="8"/>
        <v>10.662000000000001</v>
      </c>
      <c r="U15" s="18">
        <f t="shared" ca="1" si="8"/>
        <v>12.676</v>
      </c>
    </row>
    <row r="16" spans="1:21">
      <c r="A16" s="47" t="s">
        <v>4</v>
      </c>
      <c r="B16" s="48">
        <f t="shared" ca="1" si="2"/>
        <v>5</v>
      </c>
      <c r="C16" s="1">
        <f>IF(ISERROR(D16),"",IF(D16="","",MAX($C$11:C15)+1))</f>
        <v>5</v>
      </c>
      <c r="D16" t="str">
        <f t="shared" si="3"/>
        <v xml:space="preserve">Avista Corp.                  </v>
      </c>
      <c r="F16" s="18">
        <f t="shared" ca="1" si="7"/>
        <v>17.7652</v>
      </c>
      <c r="G16" s="18">
        <f t="shared" si="4"/>
        <v>21.2</v>
      </c>
      <c r="H16" s="18">
        <f t="shared" ca="1" si="5"/>
        <v>17.603000000000002</v>
      </c>
      <c r="I16" s="18">
        <f t="shared" ca="1" si="5"/>
        <v>17.282</v>
      </c>
      <c r="J16" s="18">
        <f t="shared" ca="1" si="6"/>
        <v>14.635</v>
      </c>
      <c r="K16" s="18">
        <f t="shared" ca="1" si="6"/>
        <v>19.297000000000001</v>
      </c>
      <c r="L16" s="18">
        <f t="shared" ca="1" si="6"/>
        <v>14.077999999999999</v>
      </c>
      <c r="M16" s="18">
        <f t="shared" ca="1" si="6"/>
        <v>12.739000000000001</v>
      </c>
      <c r="N16" s="18">
        <f t="shared" ca="1" si="6"/>
        <v>11.416</v>
      </c>
      <c r="O16" s="18">
        <f t="shared" ca="1" si="6"/>
        <v>14.972</v>
      </c>
      <c r="P16" s="18">
        <f t="shared" ca="1" si="6"/>
        <v>30.875</v>
      </c>
      <c r="Q16" s="18">
        <f t="shared" ca="1" si="6"/>
        <v>15.39</v>
      </c>
      <c r="R16" s="18">
        <f t="shared" ca="1" si="6"/>
        <v>19.446999999999999</v>
      </c>
      <c r="S16" s="18">
        <f t="shared" ca="1" si="8"/>
        <v>24.431999999999999</v>
      </c>
      <c r="T16" s="18">
        <f t="shared" ca="1" si="8"/>
        <v>13.842000000000001</v>
      </c>
      <c r="U16" s="18">
        <f t="shared" ca="1" si="8"/>
        <v>19.27</v>
      </c>
    </row>
    <row r="17" spans="1:21">
      <c r="A17" s="47" t="s">
        <v>5</v>
      </c>
      <c r="B17" s="48">
        <f t="shared" ca="1" si="2"/>
        <v>6</v>
      </c>
      <c r="C17" s="1">
        <f>IF(ISERROR(D17),"",IF(D17="","",MAX($C$11:C16)+1))</f>
        <v>6</v>
      </c>
      <c r="D17" t="str">
        <f t="shared" si="3"/>
        <v xml:space="preserve">Black Hills                   </v>
      </c>
      <c r="F17" s="18">
        <f t="shared" ca="1" si="7"/>
        <v>17.573857142857143</v>
      </c>
      <c r="G17" s="18">
        <f t="shared" si="4"/>
        <v>22.7</v>
      </c>
      <c r="H17" s="18">
        <f t="shared" ca="1" si="5"/>
        <v>16.137</v>
      </c>
      <c r="I17" s="18">
        <f t="shared" ca="1" si="5"/>
        <v>19.029</v>
      </c>
      <c r="J17" s="18">
        <f t="shared" ca="1" si="6"/>
        <v>18.238</v>
      </c>
      <c r="K17" s="18">
        <f t="shared" ca="1" si="6"/>
        <v>17.131</v>
      </c>
      <c r="L17" s="18">
        <f t="shared" ca="1" si="6"/>
        <v>31.129000000000001</v>
      </c>
      <c r="M17" s="18">
        <f t="shared" ca="1" si="6"/>
        <v>18.096</v>
      </c>
      <c r="N17" s="18">
        <f t="shared" ca="1" si="6"/>
        <v>9.9260000000000002</v>
      </c>
      <c r="O17" s="18" t="s">
        <v>107</v>
      </c>
      <c r="P17" s="18">
        <f t="shared" ca="1" si="6"/>
        <v>15.023</v>
      </c>
      <c r="Q17" s="18">
        <f t="shared" ca="1" si="6"/>
        <v>15.766999999999999</v>
      </c>
      <c r="R17" s="18">
        <f t="shared" ca="1" si="6"/>
        <v>17.265000000000001</v>
      </c>
      <c r="S17" s="18">
        <f t="shared" ca="1" si="8"/>
        <v>17.129000000000001</v>
      </c>
      <c r="T17" s="18">
        <f t="shared" ca="1" si="8"/>
        <v>15.949</v>
      </c>
      <c r="U17" s="18">
        <f t="shared" ca="1" si="8"/>
        <v>12.515000000000001</v>
      </c>
    </row>
    <row r="18" spans="1:21">
      <c r="A18" s="47" t="s">
        <v>6</v>
      </c>
      <c r="B18" s="48">
        <f t="shared" ca="1" si="2"/>
        <v>7</v>
      </c>
      <c r="C18" s="1">
        <f>IF(ISERROR(D18),"",IF(D18="","",MAX($C$11:C17)+1))</f>
        <v>7</v>
      </c>
      <c r="D18" t="str">
        <f t="shared" si="3"/>
        <v xml:space="preserve">CenterPoint Energy            </v>
      </c>
      <c r="F18" s="18">
        <f t="shared" ca="1" si="7"/>
        <v>14.212466666666668</v>
      </c>
      <c r="G18" s="18">
        <f t="shared" si="4"/>
        <v>19.3</v>
      </c>
      <c r="H18" s="18">
        <f t="shared" ca="1" si="5"/>
        <v>18.097999999999999</v>
      </c>
      <c r="I18" s="18">
        <f t="shared" ca="1" si="5"/>
        <v>16.96</v>
      </c>
      <c r="J18" s="18">
        <f t="shared" ca="1" si="6"/>
        <v>18.747</v>
      </c>
      <c r="K18" s="18">
        <f t="shared" ca="1" si="6"/>
        <v>14.847</v>
      </c>
      <c r="L18" s="18">
        <f t="shared" ca="1" si="6"/>
        <v>14.574999999999999</v>
      </c>
      <c r="M18" s="18">
        <f t="shared" ca="1" si="6"/>
        <v>13.781000000000001</v>
      </c>
      <c r="N18" s="18">
        <f t="shared" ca="1" si="6"/>
        <v>11.807</v>
      </c>
      <c r="O18" s="18">
        <f t="shared" ca="1" si="6"/>
        <v>11.272</v>
      </c>
      <c r="P18" s="18">
        <f t="shared" ca="1" si="6"/>
        <v>15.002000000000001</v>
      </c>
      <c r="Q18" s="18">
        <f t="shared" ca="1" si="6"/>
        <v>10.265000000000001</v>
      </c>
      <c r="R18" s="18">
        <f t="shared" ca="1" si="6"/>
        <v>19.055</v>
      </c>
      <c r="S18" s="18">
        <f t="shared" ca="1" si="8"/>
        <v>17.841000000000001</v>
      </c>
      <c r="T18" s="18">
        <f t="shared" ca="1" si="8"/>
        <v>6.0469999999999997</v>
      </c>
      <c r="U18" s="18">
        <f t="shared" ca="1" si="8"/>
        <v>5.59</v>
      </c>
    </row>
    <row r="19" spans="1:21">
      <c r="A19" s="47" t="s">
        <v>9</v>
      </c>
      <c r="B19" s="48">
        <f t="shared" ca="1" si="2"/>
        <v>10</v>
      </c>
      <c r="C19" s="1">
        <f>IF(ISERROR(D19),"",IF(D19="","",MAX($C$11:C18)+1))</f>
        <v>8</v>
      </c>
      <c r="D19" t="str">
        <f t="shared" si="3"/>
        <v xml:space="preserve">CMS Energy Corp.              </v>
      </c>
      <c r="F19" s="18">
        <f t="shared" ca="1" si="7"/>
        <v>16.367615384615384</v>
      </c>
      <c r="G19" s="18">
        <f t="shared" si="4"/>
        <v>21.3</v>
      </c>
      <c r="H19" s="18">
        <f t="shared" ca="1" si="5"/>
        <v>18.291</v>
      </c>
      <c r="I19" s="18">
        <f t="shared" ca="1" si="5"/>
        <v>17.298999999999999</v>
      </c>
      <c r="J19" s="18">
        <f t="shared" ca="1" si="6"/>
        <v>16.323</v>
      </c>
      <c r="K19" s="18">
        <f t="shared" ca="1" si="6"/>
        <v>15.069000000000001</v>
      </c>
      <c r="L19" s="18">
        <f t="shared" ca="1" si="6"/>
        <v>13.615</v>
      </c>
      <c r="M19" s="18">
        <f t="shared" ca="1" si="6"/>
        <v>12.456</v>
      </c>
      <c r="N19" s="18">
        <f t="shared" ca="1" si="6"/>
        <v>13.555999999999999</v>
      </c>
      <c r="O19" s="18">
        <f t="shared" ca="1" si="6"/>
        <v>10.866</v>
      </c>
      <c r="P19" s="18">
        <f t="shared" ca="1" si="6"/>
        <v>26.837</v>
      </c>
      <c r="Q19" s="18">
        <f t="shared" ca="1" si="6"/>
        <v>22.181000000000001</v>
      </c>
      <c r="R19" s="18">
        <f t="shared" ca="1" si="6"/>
        <v>12.601000000000001</v>
      </c>
      <c r="S19" s="18">
        <f t="shared" ca="1" si="8"/>
        <v>12.385</v>
      </c>
      <c r="T19" s="18" t="str">
        <f t="shared" ca="1" si="8"/>
        <v>N/A</v>
      </c>
      <c r="U19" s="18" t="str">
        <f t="shared" ca="1" si="8"/>
        <v>N/A</v>
      </c>
    </row>
    <row r="20" spans="1:21">
      <c r="A20" s="47" t="s">
        <v>10</v>
      </c>
      <c r="B20" s="48">
        <f t="shared" ca="1" si="2"/>
        <v>11</v>
      </c>
      <c r="C20" s="1">
        <f>IF(ISERROR(D20),"",IF(D20="","",MAX($C$11:C19)+1))</f>
        <v>9</v>
      </c>
      <c r="D20" t="str">
        <f t="shared" si="3"/>
        <v xml:space="preserve">Consol. Edison                </v>
      </c>
      <c r="F20" s="18">
        <f t="shared" ca="1" si="7"/>
        <v>14.945933333333334</v>
      </c>
      <c r="G20" s="18">
        <f t="shared" si="4"/>
        <v>19.2</v>
      </c>
      <c r="H20" s="18">
        <f t="shared" ca="1" si="5"/>
        <v>15.589</v>
      </c>
      <c r="I20" s="18">
        <f t="shared" ca="1" si="5"/>
        <v>15.901</v>
      </c>
      <c r="J20" s="18">
        <f t="shared" ca="1" si="6"/>
        <v>14.723000000000001</v>
      </c>
      <c r="K20" s="18">
        <f t="shared" ca="1" si="6"/>
        <v>15.39</v>
      </c>
      <c r="L20" s="18">
        <f t="shared" ca="1" si="6"/>
        <v>15.074999999999999</v>
      </c>
      <c r="M20" s="18">
        <f t="shared" ca="1" si="6"/>
        <v>13.297000000000001</v>
      </c>
      <c r="N20" s="18">
        <f t="shared" ca="1" si="6"/>
        <v>12.545999999999999</v>
      </c>
      <c r="O20" s="18">
        <f t="shared" ca="1" si="6"/>
        <v>12.285</v>
      </c>
      <c r="P20" s="18">
        <f t="shared" ca="1" si="6"/>
        <v>13.782</v>
      </c>
      <c r="Q20" s="18">
        <f t="shared" ca="1" si="6"/>
        <v>15.484999999999999</v>
      </c>
      <c r="R20" s="18">
        <f t="shared" ca="1" si="6"/>
        <v>15.129</v>
      </c>
      <c r="S20" s="18">
        <f t="shared" ca="1" si="8"/>
        <v>18.209</v>
      </c>
      <c r="T20" s="18">
        <f t="shared" ca="1" si="8"/>
        <v>14.3</v>
      </c>
      <c r="U20" s="18">
        <f t="shared" ca="1" si="8"/>
        <v>13.278</v>
      </c>
    </row>
    <row r="21" spans="1:21">
      <c r="A21" s="47" t="s">
        <v>11</v>
      </c>
      <c r="B21" s="48">
        <f t="shared" ca="1" si="2"/>
        <v>12</v>
      </c>
      <c r="C21" s="1">
        <f>IF(ISERROR(D21),"",IF(D21="","",MAX($C$11:C20)+1))</f>
        <v>10</v>
      </c>
      <c r="D21" t="str">
        <f t="shared" si="3"/>
        <v xml:space="preserve">Dominion Resources            </v>
      </c>
      <c r="F21" s="18">
        <f t="shared" ca="1" si="7"/>
        <v>17.690666666666669</v>
      </c>
      <c r="G21" s="18">
        <f t="shared" si="4"/>
        <v>20.100000000000001</v>
      </c>
      <c r="H21" s="18">
        <f t="shared" ca="1" si="5"/>
        <v>22.137</v>
      </c>
      <c r="I21" s="18">
        <f t="shared" ca="1" si="5"/>
        <v>22.972000000000001</v>
      </c>
      <c r="J21" s="18">
        <f t="shared" ca="1" si="6"/>
        <v>19.245000000000001</v>
      </c>
      <c r="K21" s="18">
        <f t="shared" ca="1" si="6"/>
        <v>18.911999999999999</v>
      </c>
      <c r="L21" s="18">
        <f t="shared" ca="1" si="6"/>
        <v>17.27</v>
      </c>
      <c r="M21" s="18">
        <f t="shared" ca="1" si="6"/>
        <v>14.348000000000001</v>
      </c>
      <c r="N21" s="18">
        <f t="shared" ca="1" si="6"/>
        <v>12.742000000000001</v>
      </c>
      <c r="O21" s="18">
        <f t="shared" ca="1" si="6"/>
        <v>13.78</v>
      </c>
      <c r="P21" s="18">
        <f t="shared" ca="1" si="6"/>
        <v>20.626000000000001</v>
      </c>
      <c r="Q21" s="18">
        <f t="shared" ca="1" si="6"/>
        <v>15.976000000000001</v>
      </c>
      <c r="R21" s="18">
        <f t="shared" ca="1" si="6"/>
        <v>24.893999999999998</v>
      </c>
      <c r="S21" s="18">
        <f t="shared" ca="1" si="8"/>
        <v>15.071999999999999</v>
      </c>
      <c r="T21" s="18">
        <f t="shared" ca="1" si="8"/>
        <v>15.241</v>
      </c>
      <c r="U21" s="18">
        <f t="shared" ca="1" si="8"/>
        <v>12.045</v>
      </c>
    </row>
    <row r="22" spans="1:21">
      <c r="A22" s="47" t="s">
        <v>12</v>
      </c>
      <c r="B22" s="48">
        <f t="shared" ca="1" si="2"/>
        <v>13</v>
      </c>
      <c r="C22" s="1">
        <f>IF(ISERROR(D22),"",IF(D22="","",MAX($C$11:C21)+1))</f>
        <v>11</v>
      </c>
      <c r="D22" t="str">
        <f t="shared" si="3"/>
        <v xml:space="preserve">DTE Energy                    </v>
      </c>
      <c r="F22" s="18">
        <f t="shared" ca="1" si="7"/>
        <v>15.121933333333333</v>
      </c>
      <c r="G22" s="18">
        <f t="shared" si="4"/>
        <v>19.5</v>
      </c>
      <c r="H22" s="18">
        <f t="shared" ca="1" si="5"/>
        <v>18.113</v>
      </c>
      <c r="I22" s="18">
        <f t="shared" ca="1" si="5"/>
        <v>14.912000000000001</v>
      </c>
      <c r="J22" s="18">
        <f t="shared" ca="1" si="6"/>
        <v>17.914999999999999</v>
      </c>
      <c r="K22" s="18">
        <f t="shared" ca="1" si="6"/>
        <v>14.888999999999999</v>
      </c>
      <c r="L22" s="18">
        <f t="shared" ca="1" si="6"/>
        <v>13.509</v>
      </c>
      <c r="M22" s="18">
        <f t="shared" ca="1" si="6"/>
        <v>12.266</v>
      </c>
      <c r="N22" s="18">
        <f t="shared" ca="1" si="6"/>
        <v>10.41</v>
      </c>
      <c r="O22" s="18">
        <f t="shared" ca="1" si="6"/>
        <v>14.811</v>
      </c>
      <c r="P22" s="18">
        <f t="shared" ca="1" si="6"/>
        <v>18.265000000000001</v>
      </c>
      <c r="Q22" s="18">
        <f t="shared" ca="1" si="6"/>
        <v>17.431000000000001</v>
      </c>
      <c r="R22" s="18">
        <f t="shared" ca="1" si="6"/>
        <v>13.797000000000001</v>
      </c>
      <c r="S22" s="18">
        <f t="shared" ca="1" si="8"/>
        <v>16.042999999999999</v>
      </c>
      <c r="T22" s="18">
        <f t="shared" ca="1" si="8"/>
        <v>13.689</v>
      </c>
      <c r="U22" s="18">
        <f t="shared" ca="1" si="8"/>
        <v>11.279</v>
      </c>
    </row>
    <row r="23" spans="1:21">
      <c r="A23" s="47" t="s">
        <v>13</v>
      </c>
      <c r="B23" s="48">
        <f t="shared" ca="1" si="2"/>
        <v>14</v>
      </c>
      <c r="C23" s="1">
        <f>IF(ISERROR(D23),"",IF(D23="","",MAX($C$11:C22)+1))</f>
        <v>12</v>
      </c>
      <c r="D23" t="str">
        <f t="shared" si="3"/>
        <v xml:space="preserve">Duke Energy                   </v>
      </c>
      <c r="F23" s="18">
        <f t="shared" ca="1" si="7"/>
        <v>16.222099999999998</v>
      </c>
      <c r="G23" s="18">
        <f t="shared" si="4"/>
        <v>18</v>
      </c>
      <c r="H23" s="18">
        <f t="shared" ca="1" si="5"/>
        <v>18.218</v>
      </c>
      <c r="I23" s="18">
        <f t="shared" ca="1" si="5"/>
        <v>17.913</v>
      </c>
      <c r="J23" s="18">
        <f t="shared" ca="1" si="6"/>
        <v>17.449000000000002</v>
      </c>
      <c r="K23" s="18">
        <f t="shared" ca="1" si="6"/>
        <v>17.463999999999999</v>
      </c>
      <c r="L23" s="18">
        <f t="shared" ca="1" si="6"/>
        <v>13.763</v>
      </c>
      <c r="M23" s="18">
        <f t="shared" ca="1" si="6"/>
        <v>12.685</v>
      </c>
      <c r="N23" s="18">
        <f t="shared" ca="1" si="6"/>
        <v>13.317</v>
      </c>
      <c r="O23" s="18">
        <f t="shared" ca="1" si="6"/>
        <v>17.283000000000001</v>
      </c>
      <c r="P23" s="18">
        <f t="shared" ca="1" si="6"/>
        <v>16.129000000000001</v>
      </c>
      <c r="Q23" s="18" t="s">
        <v>107</v>
      </c>
      <c r="R23" s="18" t="s">
        <v>107</v>
      </c>
      <c r="S23" s="18" t="str">
        <f t="shared" ca="1" si="8"/>
        <v>N/A</v>
      </c>
      <c r="T23" s="18" t="str">
        <f t="shared" ca="1" si="8"/>
        <v>N/A</v>
      </c>
      <c r="U23" s="18" t="str">
        <f t="shared" ca="1" si="8"/>
        <v>N/A</v>
      </c>
    </row>
    <row r="24" spans="1:21">
      <c r="A24" s="47" t="s">
        <v>14</v>
      </c>
      <c r="B24" s="48">
        <f t="shared" ca="1" si="2"/>
        <v>15</v>
      </c>
      <c r="C24" s="1">
        <f>IF(ISERROR(D24),"",IF(D24="","",MAX($C$11:C23)+1))</f>
        <v>13</v>
      </c>
      <c r="D24" t="str">
        <f t="shared" si="3"/>
        <v xml:space="preserve">Edison Int'l                  </v>
      </c>
      <c r="F24" s="18">
        <f t="shared" ca="1" si="7"/>
        <v>13.821599999999998</v>
      </c>
      <c r="G24" s="18">
        <f t="shared" si="4"/>
        <v>19.8</v>
      </c>
      <c r="H24" s="18">
        <f t="shared" ca="1" si="5"/>
        <v>14.766999999999999</v>
      </c>
      <c r="I24" s="18">
        <f t="shared" ca="1" si="5"/>
        <v>13.05</v>
      </c>
      <c r="J24" s="18">
        <f t="shared" ca="1" si="6"/>
        <v>12.699</v>
      </c>
      <c r="K24" s="18">
        <f t="shared" ca="1" si="6"/>
        <v>9.7070000000000007</v>
      </c>
      <c r="L24" s="18">
        <f t="shared" ca="1" si="6"/>
        <v>11.808</v>
      </c>
      <c r="M24" s="18">
        <f t="shared" ca="1" si="6"/>
        <v>10.319000000000001</v>
      </c>
      <c r="N24" s="18">
        <f t="shared" ca="1" si="6"/>
        <v>9.718</v>
      </c>
      <c r="O24" s="18">
        <f t="shared" ca="1" si="6"/>
        <v>12.356999999999999</v>
      </c>
      <c r="P24" s="18">
        <f t="shared" ca="1" si="6"/>
        <v>16.027999999999999</v>
      </c>
      <c r="Q24" s="18">
        <f t="shared" ca="1" si="6"/>
        <v>12.988</v>
      </c>
      <c r="R24" s="18">
        <f t="shared" ca="1" si="6"/>
        <v>11.74</v>
      </c>
      <c r="S24" s="18">
        <f t="shared" ca="1" si="8"/>
        <v>37.591000000000001</v>
      </c>
      <c r="T24" s="18">
        <f t="shared" ca="1" si="8"/>
        <v>6.968</v>
      </c>
      <c r="U24" s="18">
        <f t="shared" ca="1" si="8"/>
        <v>7.7839999999999998</v>
      </c>
    </row>
    <row r="25" spans="1:21">
      <c r="A25" s="47" t="s">
        <v>15</v>
      </c>
      <c r="B25" s="48">
        <f t="shared" ca="1" si="2"/>
        <v>16</v>
      </c>
      <c r="C25" s="1">
        <f>IF(ISERROR(D25),"",IF(D25="","",MAX($C$11:C24)+1))</f>
        <v>14</v>
      </c>
      <c r="D25" t="str">
        <f t="shared" si="3"/>
        <v xml:space="preserve">El Paso Electric              </v>
      </c>
      <c r="F25" s="18">
        <f t="shared" ca="1" si="7"/>
        <v>17.203933333333335</v>
      </c>
      <c r="G25" s="18">
        <f t="shared" si="4"/>
        <v>24.8</v>
      </c>
      <c r="H25" s="18">
        <f t="shared" ca="1" si="5"/>
        <v>18.329000000000001</v>
      </c>
      <c r="I25" s="18">
        <f t="shared" ca="1" si="5"/>
        <v>16.382999999999999</v>
      </c>
      <c r="J25" s="18">
        <f t="shared" ca="1" si="6"/>
        <v>15.879</v>
      </c>
      <c r="K25" s="18">
        <f t="shared" ca="1" si="6"/>
        <v>14.473000000000001</v>
      </c>
      <c r="L25" s="18">
        <f t="shared" ca="1" si="6"/>
        <v>12.595000000000001</v>
      </c>
      <c r="M25" s="18">
        <f t="shared" ca="1" si="6"/>
        <v>10.72</v>
      </c>
      <c r="N25" s="18">
        <f t="shared" ca="1" si="6"/>
        <v>10.792999999999999</v>
      </c>
      <c r="O25" s="18">
        <f t="shared" ca="1" si="6"/>
        <v>11.894</v>
      </c>
      <c r="P25" s="18">
        <f t="shared" ca="1" si="6"/>
        <v>15.26</v>
      </c>
      <c r="Q25" s="18">
        <f t="shared" ca="1" si="6"/>
        <v>16.920000000000002</v>
      </c>
      <c r="R25" s="18">
        <f t="shared" ca="1" si="6"/>
        <v>26.724</v>
      </c>
      <c r="S25" s="18">
        <f t="shared" ca="1" si="8"/>
        <v>22.033000000000001</v>
      </c>
      <c r="T25" s="18">
        <f t="shared" ca="1" si="8"/>
        <v>18.263000000000002</v>
      </c>
      <c r="U25" s="18">
        <f t="shared" ca="1" si="8"/>
        <v>22.992999999999999</v>
      </c>
    </row>
    <row r="26" spans="1:21">
      <c r="A26" s="47" t="s">
        <v>16</v>
      </c>
      <c r="B26" s="48">
        <f t="shared" ca="1" si="2"/>
        <v>17</v>
      </c>
      <c r="C26" s="1">
        <f>IF(ISERROR(D26),"",IF(D26="","",MAX($C$11:C25)+1))</f>
        <v>15</v>
      </c>
      <c r="D26" t="str">
        <f t="shared" si="3"/>
        <v>Empire District Electric</v>
      </c>
      <c r="F26" s="18">
        <f t="shared" ca="1" si="7"/>
        <v>18.187666666666665</v>
      </c>
      <c r="G26" s="18">
        <f t="shared" si="4"/>
        <v>24.1</v>
      </c>
      <c r="H26" s="18">
        <f t="shared" ca="1" si="5"/>
        <v>18.71</v>
      </c>
      <c r="I26" s="18">
        <f t="shared" ca="1" si="5"/>
        <v>16.212</v>
      </c>
      <c r="J26" s="18">
        <f t="shared" ref="J26:R53" ca="1" si="9">IFERROR(INDEX(PE_WP,$B26,J$11),"N/A")</f>
        <v>14.997</v>
      </c>
      <c r="K26" s="18">
        <f t="shared" ca="1" si="9"/>
        <v>15.757999999999999</v>
      </c>
      <c r="L26" s="18">
        <f t="shared" ca="1" si="9"/>
        <v>15.763</v>
      </c>
      <c r="M26" s="18">
        <f t="shared" ca="1" si="9"/>
        <v>16.751999999999999</v>
      </c>
      <c r="N26" s="18">
        <f t="shared" ca="1" si="9"/>
        <v>14.337999999999999</v>
      </c>
      <c r="O26" s="18">
        <f t="shared" ca="1" si="9"/>
        <v>17.254999999999999</v>
      </c>
      <c r="P26" s="18">
        <f t="shared" ca="1" si="9"/>
        <v>21.702000000000002</v>
      </c>
      <c r="Q26" s="18">
        <f t="shared" ca="1" si="9"/>
        <v>15.916</v>
      </c>
      <c r="R26" s="18">
        <f t="shared" ca="1" si="9"/>
        <v>24.498000000000001</v>
      </c>
      <c r="S26" s="18">
        <f t="shared" ca="1" si="8"/>
        <v>24.806999999999999</v>
      </c>
      <c r="T26" s="18">
        <f t="shared" ca="1" si="8"/>
        <v>15.827</v>
      </c>
      <c r="U26" s="18">
        <f t="shared" ca="1" si="8"/>
        <v>16.18</v>
      </c>
    </row>
    <row r="27" spans="1:21">
      <c r="A27" s="47" t="s">
        <v>17</v>
      </c>
      <c r="B27" s="48">
        <f t="shared" ca="1" si="2"/>
        <v>18</v>
      </c>
      <c r="C27" s="1">
        <f>IF(ISERROR(D27),"",IF(D27="","",MAX($C$11:C26)+1))</f>
        <v>16</v>
      </c>
      <c r="D27" t="str">
        <f t="shared" si="3"/>
        <v xml:space="preserve">Entergy Corp.                 </v>
      </c>
      <c r="F27" s="18">
        <f t="shared" ca="1" si="7"/>
        <v>13.644466666666666</v>
      </c>
      <c r="G27" s="18">
        <f t="shared" si="4"/>
        <v>15.4</v>
      </c>
      <c r="H27" s="18">
        <f t="shared" ca="1" si="5"/>
        <v>12.529</v>
      </c>
      <c r="I27" s="18">
        <f t="shared" ca="1" si="5"/>
        <v>12.885999999999999</v>
      </c>
      <c r="J27" s="18">
        <f t="shared" ca="1" si="9"/>
        <v>13.214</v>
      </c>
      <c r="K27" s="18">
        <f t="shared" ca="1" si="9"/>
        <v>11.224</v>
      </c>
      <c r="L27" s="18">
        <f t="shared" ca="1" si="9"/>
        <v>9.0619999999999994</v>
      </c>
      <c r="M27" s="18">
        <f t="shared" ca="1" si="9"/>
        <v>11.571</v>
      </c>
      <c r="N27" s="18">
        <f t="shared" ca="1" si="9"/>
        <v>11.981</v>
      </c>
      <c r="O27" s="18">
        <f t="shared" ca="1" si="9"/>
        <v>16.556000000000001</v>
      </c>
      <c r="P27" s="18">
        <f t="shared" ca="1" si="9"/>
        <v>19.303000000000001</v>
      </c>
      <c r="Q27" s="18">
        <f t="shared" ca="1" si="9"/>
        <v>14.276</v>
      </c>
      <c r="R27" s="18">
        <f t="shared" ca="1" si="9"/>
        <v>16.282</v>
      </c>
      <c r="S27" s="18">
        <f t="shared" ca="1" si="8"/>
        <v>15.087</v>
      </c>
      <c r="T27" s="18">
        <f t="shared" ca="1" si="8"/>
        <v>13.771000000000001</v>
      </c>
      <c r="U27" s="18">
        <f t="shared" ca="1" si="8"/>
        <v>11.525</v>
      </c>
    </row>
    <row r="28" spans="1:21">
      <c r="A28" s="47" t="s">
        <v>239</v>
      </c>
      <c r="B28" s="48">
        <f t="shared" ca="1" si="2"/>
        <v>30</v>
      </c>
      <c r="C28" s="1">
        <f>IF(ISERROR(D28),"",IF(D28="","",MAX($C$11:C27)+1))</f>
        <v>17</v>
      </c>
      <c r="D28" t="str">
        <f t="shared" si="3"/>
        <v xml:space="preserve">Eversource Energy    </v>
      </c>
      <c r="F28" s="18">
        <f t="shared" ca="1" si="7"/>
        <v>17.498466666666666</v>
      </c>
      <c r="G28" s="18">
        <f t="shared" si="4"/>
        <v>19.5</v>
      </c>
      <c r="H28" s="18">
        <f t="shared" ca="1" si="5"/>
        <v>18.11</v>
      </c>
      <c r="I28" s="18">
        <f t="shared" ca="1" si="5"/>
        <v>17.920000000000002</v>
      </c>
      <c r="J28" s="18">
        <f t="shared" ca="1" si="9"/>
        <v>16.940999999999999</v>
      </c>
      <c r="K28" s="18">
        <f t="shared" ca="1" si="9"/>
        <v>19.855</v>
      </c>
      <c r="L28" s="18">
        <f t="shared" ca="1" si="9"/>
        <v>15.35</v>
      </c>
      <c r="M28" s="18">
        <f t="shared" ca="1" si="9"/>
        <v>13.423</v>
      </c>
      <c r="N28" s="18">
        <f t="shared" ca="1" si="9"/>
        <v>11.96</v>
      </c>
      <c r="O28" s="18">
        <f t="shared" ca="1" si="9"/>
        <v>13.662000000000001</v>
      </c>
      <c r="P28" s="18">
        <f t="shared" ca="1" si="9"/>
        <v>18.745999999999999</v>
      </c>
      <c r="Q28" s="18">
        <f t="shared" ca="1" si="9"/>
        <v>27.065000000000001</v>
      </c>
      <c r="R28" s="18">
        <f t="shared" ca="1" si="9"/>
        <v>19.757000000000001</v>
      </c>
      <c r="S28" s="18">
        <f t="shared" ca="1" si="8"/>
        <v>20.768000000000001</v>
      </c>
      <c r="T28" s="18">
        <f t="shared" ca="1" si="8"/>
        <v>13.353999999999999</v>
      </c>
      <c r="U28" s="18">
        <f t="shared" ca="1" si="8"/>
        <v>16.065999999999999</v>
      </c>
    </row>
    <row r="29" spans="1:21">
      <c r="A29" s="47" t="s">
        <v>18</v>
      </c>
      <c r="B29" s="48">
        <f t="shared" ca="1" si="2"/>
        <v>19</v>
      </c>
      <c r="C29" s="1">
        <f>IF(ISERROR(D29),"",IF(D29="","",MAX($C$11:C28)+1))</f>
        <v>18</v>
      </c>
      <c r="D29" t="str">
        <f t="shared" si="3"/>
        <v xml:space="preserve">Exelon Corp.                  </v>
      </c>
      <c r="F29" s="18">
        <f t="shared" ca="1" si="7"/>
        <v>14.358000000000001</v>
      </c>
      <c r="G29" s="18">
        <f t="shared" si="4"/>
        <v>17.2</v>
      </c>
      <c r="H29" s="18">
        <f t="shared" ca="1" si="5"/>
        <v>12.576000000000001</v>
      </c>
      <c r="I29" s="18">
        <f t="shared" ca="1" si="5"/>
        <v>16.018000000000001</v>
      </c>
      <c r="J29" s="18">
        <f t="shared" ca="1" si="9"/>
        <v>13.433</v>
      </c>
      <c r="K29" s="18">
        <f t="shared" ca="1" si="9"/>
        <v>19.077999999999999</v>
      </c>
      <c r="L29" s="18">
        <f t="shared" ca="1" si="9"/>
        <v>11.301</v>
      </c>
      <c r="M29" s="18">
        <f t="shared" ca="1" si="9"/>
        <v>10.97</v>
      </c>
      <c r="N29" s="18">
        <f t="shared" ca="1" si="9"/>
        <v>11.488</v>
      </c>
      <c r="O29" s="18">
        <f t="shared" ca="1" si="9"/>
        <v>17.972000000000001</v>
      </c>
      <c r="P29" s="18">
        <f t="shared" ca="1" si="9"/>
        <v>18.222000000000001</v>
      </c>
      <c r="Q29" s="18">
        <f t="shared" ca="1" si="9"/>
        <v>16.529</v>
      </c>
      <c r="R29" s="18">
        <f t="shared" ca="1" si="9"/>
        <v>15.371</v>
      </c>
      <c r="S29" s="18">
        <f t="shared" ca="1" si="8"/>
        <v>12.99</v>
      </c>
      <c r="T29" s="18">
        <f t="shared" ca="1" si="8"/>
        <v>11.765000000000001</v>
      </c>
      <c r="U29" s="18">
        <f t="shared" ca="1" si="8"/>
        <v>10.457000000000001</v>
      </c>
    </row>
    <row r="30" spans="1:21">
      <c r="A30" s="47" t="s">
        <v>19</v>
      </c>
      <c r="B30" s="48">
        <f t="shared" ca="1" si="2"/>
        <v>20</v>
      </c>
      <c r="C30" s="1">
        <f>IF(ISERROR(D30),"",IF(D30="","",MAX($C$11:C29)+1))</f>
        <v>19</v>
      </c>
      <c r="D30" t="str">
        <f t="shared" si="3"/>
        <v xml:space="preserve">FirstEnergy Corp.             </v>
      </c>
      <c r="F30" s="18">
        <f t="shared" ca="1" si="7"/>
        <v>17.479933333333332</v>
      </c>
      <c r="G30" s="18">
        <f t="shared" si="4"/>
        <v>13</v>
      </c>
      <c r="H30" s="18">
        <f t="shared" ca="1" si="5"/>
        <v>17.023</v>
      </c>
      <c r="I30" s="18">
        <f t="shared" ca="1" si="5"/>
        <v>39.789000000000001</v>
      </c>
      <c r="J30" s="18">
        <f t="shared" ca="1" si="9"/>
        <v>13.055</v>
      </c>
      <c r="K30" s="18">
        <f t="shared" ca="1" si="9"/>
        <v>21.094999999999999</v>
      </c>
      <c r="L30" s="18">
        <f t="shared" ca="1" si="9"/>
        <v>22.39</v>
      </c>
      <c r="M30" s="18">
        <f t="shared" ca="1" si="9"/>
        <v>11.747999999999999</v>
      </c>
      <c r="N30" s="18">
        <f t="shared" ca="1" si="9"/>
        <v>13.023999999999999</v>
      </c>
      <c r="O30" s="18">
        <f t="shared" ca="1" si="9"/>
        <v>15.643000000000001</v>
      </c>
      <c r="P30" s="18">
        <f t="shared" ca="1" si="9"/>
        <v>15.587</v>
      </c>
      <c r="Q30" s="18">
        <f t="shared" ca="1" si="9"/>
        <v>14.228999999999999</v>
      </c>
      <c r="R30" s="18">
        <f t="shared" ca="1" si="9"/>
        <v>16.065000000000001</v>
      </c>
      <c r="S30" s="18">
        <f t="shared" ca="1" si="8"/>
        <v>14.127000000000001</v>
      </c>
      <c r="T30" s="18">
        <f t="shared" ca="1" si="8"/>
        <v>22.47</v>
      </c>
      <c r="U30" s="18">
        <f t="shared" ca="1" si="8"/>
        <v>12.954000000000001</v>
      </c>
    </row>
    <row r="31" spans="1:21">
      <c r="A31" s="47" t="s">
        <v>20</v>
      </c>
      <c r="B31" s="48">
        <f t="shared" ca="1" si="2"/>
        <v>22</v>
      </c>
      <c r="C31" s="1">
        <f>IF(ISERROR(D31),"",IF(D31="","",MAX($C$11:C30)+1))</f>
        <v>20</v>
      </c>
      <c r="D31" t="str">
        <f t="shared" si="3"/>
        <v xml:space="preserve">Great Plains Energy             </v>
      </c>
      <c r="F31" s="18">
        <f t="shared" ca="1" si="7"/>
        <v>15.5238</v>
      </c>
      <c r="G31" s="18">
        <f t="shared" si="4"/>
        <v>18</v>
      </c>
      <c r="H31" s="18">
        <f t="shared" ca="1" si="5"/>
        <v>19.366</v>
      </c>
      <c r="I31" s="18">
        <f t="shared" ca="1" si="5"/>
        <v>16.47</v>
      </c>
      <c r="J31" s="18">
        <f t="shared" ca="1" si="9"/>
        <v>14.186</v>
      </c>
      <c r="K31" s="18">
        <f t="shared" ca="1" si="9"/>
        <v>15.534000000000001</v>
      </c>
      <c r="L31" s="18">
        <f t="shared" ca="1" si="9"/>
        <v>16.105</v>
      </c>
      <c r="M31" s="18">
        <f t="shared" ca="1" si="9"/>
        <v>12.095000000000001</v>
      </c>
      <c r="N31" s="18">
        <f t="shared" ca="1" si="9"/>
        <v>16.033000000000001</v>
      </c>
      <c r="O31" s="18">
        <f t="shared" ca="1" si="9"/>
        <v>20.547000000000001</v>
      </c>
      <c r="P31" s="18">
        <f t="shared" ca="1" si="9"/>
        <v>16.347999999999999</v>
      </c>
      <c r="Q31" s="18">
        <f t="shared" ca="1" si="9"/>
        <v>18.298999999999999</v>
      </c>
      <c r="R31" s="18">
        <f t="shared" ca="1" si="9"/>
        <v>13.962</v>
      </c>
      <c r="S31" s="18">
        <f t="shared" ca="1" si="8"/>
        <v>12.593</v>
      </c>
      <c r="T31" s="18">
        <f t="shared" ca="1" si="8"/>
        <v>12.228999999999999</v>
      </c>
      <c r="U31" s="18">
        <f t="shared" ca="1" si="8"/>
        <v>11.09</v>
      </c>
    </row>
    <row r="32" spans="1:21">
      <c r="A32" s="47" t="s">
        <v>21</v>
      </c>
      <c r="B32" s="48">
        <f t="shared" ca="1" si="2"/>
        <v>23</v>
      </c>
      <c r="C32" s="1">
        <f>IF(ISERROR(D32),"",IF(D32="","",MAX($C$11:C31)+1))</f>
        <v>21</v>
      </c>
      <c r="D32" t="str">
        <f t="shared" si="3"/>
        <v xml:space="preserve">Hawaiian Elec.                </v>
      </c>
      <c r="F32" s="18">
        <f t="shared" ca="1" si="7"/>
        <v>17.895</v>
      </c>
      <c r="G32" s="18">
        <f t="shared" si="4"/>
        <v>14.9</v>
      </c>
      <c r="H32" s="18">
        <f t="shared" ref="H32:I55" ca="1" si="10">IFERROR(INDEX(PE_WP,$B32,H$11),"N/A")</f>
        <v>20.402999999999999</v>
      </c>
      <c r="I32" s="18">
        <f t="shared" ca="1" si="10"/>
        <v>15.881</v>
      </c>
      <c r="J32" s="18">
        <f t="shared" ca="1" si="9"/>
        <v>16.213000000000001</v>
      </c>
      <c r="K32" s="18">
        <f t="shared" ca="1" si="9"/>
        <v>15.813000000000001</v>
      </c>
      <c r="L32" s="18">
        <f t="shared" ca="1" si="9"/>
        <v>17.09</v>
      </c>
      <c r="M32" s="18">
        <f t="shared" ca="1" si="9"/>
        <v>18.588000000000001</v>
      </c>
      <c r="N32" s="18">
        <f t="shared" ca="1" si="9"/>
        <v>19.786000000000001</v>
      </c>
      <c r="O32" s="18">
        <f t="shared" ca="1" si="9"/>
        <v>23.161000000000001</v>
      </c>
      <c r="P32" s="18">
        <f t="shared" ca="1" si="9"/>
        <v>21.574000000000002</v>
      </c>
      <c r="Q32" s="18">
        <f t="shared" ca="1" si="9"/>
        <v>20.329000000000001</v>
      </c>
      <c r="R32" s="18">
        <f t="shared" ca="1" si="9"/>
        <v>18.273</v>
      </c>
      <c r="S32" s="18">
        <f t="shared" ca="1" si="8"/>
        <v>19.181000000000001</v>
      </c>
      <c r="T32" s="18">
        <f t="shared" ca="1" si="8"/>
        <v>13.759</v>
      </c>
      <c r="U32" s="18">
        <f t="shared" ca="1" si="8"/>
        <v>13.474</v>
      </c>
    </row>
    <row r="33" spans="1:21">
      <c r="A33" s="47" t="s">
        <v>22</v>
      </c>
      <c r="B33" s="48">
        <f t="shared" ca="1" si="2"/>
        <v>24</v>
      </c>
      <c r="C33" s="1">
        <f>IF(ISERROR(D33),"",IF(D33="","",MAX($C$11:C32)+1))</f>
        <v>22</v>
      </c>
      <c r="D33" t="str">
        <f t="shared" si="3"/>
        <v xml:space="preserve">IDACORP, Inc.                 </v>
      </c>
      <c r="F33" s="18">
        <f t="shared" ca="1" si="7"/>
        <v>15.710866666666666</v>
      </c>
      <c r="G33" s="18">
        <f t="shared" si="4"/>
        <v>20.6</v>
      </c>
      <c r="H33" s="18">
        <f t="shared" ca="1" si="10"/>
        <v>16.218</v>
      </c>
      <c r="I33" s="18">
        <f t="shared" ca="1" si="10"/>
        <v>14.664999999999999</v>
      </c>
      <c r="J33" s="18">
        <f t="shared" ca="1" si="9"/>
        <v>13.45</v>
      </c>
      <c r="K33" s="18">
        <f t="shared" ca="1" si="9"/>
        <v>12.409000000000001</v>
      </c>
      <c r="L33" s="18">
        <f t="shared" ca="1" si="9"/>
        <v>11.535</v>
      </c>
      <c r="M33" s="18">
        <f t="shared" ca="1" si="9"/>
        <v>11.827</v>
      </c>
      <c r="N33" s="18">
        <f t="shared" ca="1" si="9"/>
        <v>10.196999999999999</v>
      </c>
      <c r="O33" s="18">
        <f t="shared" ca="1" si="9"/>
        <v>13.925000000000001</v>
      </c>
      <c r="P33" s="18">
        <f t="shared" ca="1" si="9"/>
        <v>18.193999999999999</v>
      </c>
      <c r="Q33" s="18">
        <f t="shared" ca="1" si="9"/>
        <v>15.07</v>
      </c>
      <c r="R33" s="18">
        <f t="shared" ca="1" si="9"/>
        <v>16.699000000000002</v>
      </c>
      <c r="S33" s="18">
        <f t="shared" ca="1" si="8"/>
        <v>15.488</v>
      </c>
      <c r="T33" s="18">
        <f t="shared" ca="1" si="8"/>
        <v>26.510999999999999</v>
      </c>
      <c r="U33" s="18">
        <f t="shared" ca="1" si="8"/>
        <v>18.875</v>
      </c>
    </row>
    <row r="34" spans="1:21">
      <c r="A34" s="47" t="s">
        <v>176</v>
      </c>
      <c r="B34" s="48">
        <f t="shared" ca="1" si="2"/>
        <v>53</v>
      </c>
      <c r="C34" s="1">
        <f>IF(ISERROR(D34),"",IF(D34="","",MAX($C$11:C33)+1))</f>
        <v>23</v>
      </c>
      <c r="D34" t="str">
        <f t="shared" si="3"/>
        <v>ITC Holdings</v>
      </c>
      <c r="F34" s="18">
        <f t="shared" ca="1" si="7"/>
        <v>23.344333333333335</v>
      </c>
      <c r="G34" s="18">
        <f t="shared" si="4"/>
        <v>23.9</v>
      </c>
      <c r="H34" s="18">
        <f t="shared" ca="1" si="10"/>
        <v>22.841000000000001</v>
      </c>
      <c r="I34" s="18">
        <f t="shared" ca="1" si="10"/>
        <v>23.751000000000001</v>
      </c>
      <c r="J34" s="18">
        <f t="shared" ca="1" si="9"/>
        <v>20.381</v>
      </c>
      <c r="K34" s="18">
        <f t="shared" ca="1" si="9"/>
        <v>20.707000000000001</v>
      </c>
      <c r="L34" s="18">
        <f t="shared" ca="1" si="9"/>
        <v>21.439</v>
      </c>
      <c r="M34" s="18">
        <f t="shared" ca="1" si="9"/>
        <v>19.951000000000001</v>
      </c>
      <c r="N34" s="18">
        <f t="shared" ca="1" si="9"/>
        <v>17.056999999999999</v>
      </c>
      <c r="O34" s="18">
        <f t="shared" ca="1" si="9"/>
        <v>23.207000000000001</v>
      </c>
      <c r="P34" s="18">
        <f t="shared" ca="1" si="9"/>
        <v>27.588999999999999</v>
      </c>
      <c r="Q34" s="18">
        <f t="shared" ca="1" si="9"/>
        <v>32.941000000000003</v>
      </c>
      <c r="R34" s="18">
        <f t="shared" ca="1" si="9"/>
        <v>26.367999999999999</v>
      </c>
      <c r="S34" s="18" t="s">
        <v>107</v>
      </c>
      <c r="T34" s="18" t="s">
        <v>107</v>
      </c>
      <c r="U34" s="18" t="s">
        <v>107</v>
      </c>
    </row>
    <row r="35" spans="1:21">
      <c r="A35" s="47" t="s">
        <v>25</v>
      </c>
      <c r="B35" s="48">
        <f t="shared" ca="1" si="2"/>
        <v>27</v>
      </c>
      <c r="C35" s="1">
        <f>IF(ISERROR(D35),"",IF(D35="","",MAX($C$11:C34)+1))</f>
        <v>24</v>
      </c>
      <c r="D35" t="str">
        <f t="shared" si="3"/>
        <v xml:space="preserve">MGE Energy                    </v>
      </c>
      <c r="F35" s="18">
        <f t="shared" ca="1" si="7"/>
        <v>17.383466666666671</v>
      </c>
      <c r="G35" s="18">
        <f t="shared" si="4"/>
        <v>24.1</v>
      </c>
      <c r="H35" s="18">
        <f t="shared" ca="1" si="10"/>
        <v>20.279</v>
      </c>
      <c r="I35" s="18">
        <f t="shared" ca="1" si="10"/>
        <v>17.190999999999999</v>
      </c>
      <c r="J35" s="18">
        <f t="shared" ca="1" si="9"/>
        <v>17.013999999999999</v>
      </c>
      <c r="K35" s="18">
        <f t="shared" ca="1" si="9"/>
        <v>17.231000000000002</v>
      </c>
      <c r="L35" s="18">
        <f t="shared" ca="1" si="9"/>
        <v>15.823</v>
      </c>
      <c r="M35" s="18">
        <f t="shared" ca="1" si="9"/>
        <v>14.977</v>
      </c>
      <c r="N35" s="18">
        <f t="shared" ca="1" si="9"/>
        <v>15.138999999999999</v>
      </c>
      <c r="O35" s="18">
        <f t="shared" ca="1" si="9"/>
        <v>14.221</v>
      </c>
      <c r="P35" s="18">
        <f t="shared" ca="1" si="9"/>
        <v>15.007</v>
      </c>
      <c r="Q35" s="18">
        <f t="shared" ca="1" si="9"/>
        <v>15.879</v>
      </c>
      <c r="R35" s="18">
        <f t="shared" ca="1" si="9"/>
        <v>22.401</v>
      </c>
      <c r="S35" s="18">
        <f t="shared" ca="1" si="8"/>
        <v>17.983000000000001</v>
      </c>
      <c r="T35" s="18">
        <f t="shared" ca="1" si="8"/>
        <v>17.55</v>
      </c>
      <c r="U35" s="18">
        <f t="shared" ca="1" si="8"/>
        <v>15.957000000000001</v>
      </c>
    </row>
    <row r="36" spans="1:21">
      <c r="A36" s="47" t="s">
        <v>146</v>
      </c>
      <c r="B36" s="48">
        <f t="shared" ca="1" si="2"/>
        <v>28</v>
      </c>
      <c r="C36" s="1">
        <f>IF(ISERROR(D36),"",IF(D36="","",MAX($C$11:C35)+1))</f>
        <v>25</v>
      </c>
      <c r="D36" t="str">
        <f t="shared" si="3"/>
        <v>NextEra Energy, Inc.</v>
      </c>
      <c r="F36" s="18">
        <f t="shared" ca="1" si="7"/>
        <v>15.385733333333331</v>
      </c>
      <c r="G36" s="18">
        <f t="shared" si="4"/>
        <v>19.8</v>
      </c>
      <c r="H36" s="18">
        <f t="shared" ca="1" si="10"/>
        <v>16.893999999999998</v>
      </c>
      <c r="I36" s="18">
        <f t="shared" ca="1" si="10"/>
        <v>17.254000000000001</v>
      </c>
      <c r="J36" s="18">
        <f t="shared" ca="1" si="9"/>
        <v>16.571000000000002</v>
      </c>
      <c r="K36" s="18">
        <f t="shared" ca="1" si="9"/>
        <v>14.433999999999999</v>
      </c>
      <c r="L36" s="18">
        <f t="shared" ca="1" si="9"/>
        <v>11.536</v>
      </c>
      <c r="M36" s="18">
        <f t="shared" ca="1" si="9"/>
        <v>10.827999999999999</v>
      </c>
      <c r="N36" s="18">
        <f t="shared" ca="1" si="9"/>
        <v>13.416</v>
      </c>
      <c r="O36" s="18">
        <f t="shared" ca="1" si="9"/>
        <v>14.481999999999999</v>
      </c>
      <c r="P36" s="18">
        <f t="shared" ca="1" si="9"/>
        <v>18.896999999999998</v>
      </c>
      <c r="Q36" s="18">
        <f t="shared" ca="1" si="9"/>
        <v>13.651999999999999</v>
      </c>
      <c r="R36" s="18">
        <f t="shared" ca="1" si="9"/>
        <v>17.884</v>
      </c>
      <c r="S36" s="18">
        <f t="shared" ca="1" si="8"/>
        <v>13.651999999999999</v>
      </c>
      <c r="T36" s="18">
        <f t="shared" ca="1" si="8"/>
        <v>17.884</v>
      </c>
      <c r="U36" s="18">
        <f t="shared" ca="1" si="8"/>
        <v>13.602</v>
      </c>
    </row>
    <row r="37" spans="1:21">
      <c r="A37" s="47" t="s">
        <v>149</v>
      </c>
      <c r="B37" s="48">
        <f t="shared" ca="1" si="2"/>
        <v>31</v>
      </c>
      <c r="C37" s="1">
        <f>IF(ISERROR(D37),"",IF(D37="","",MAX($C$11:C36)+1))</f>
        <v>26</v>
      </c>
      <c r="D37" t="str">
        <f t="shared" si="3"/>
        <v xml:space="preserve">NorthWestern Corp             </v>
      </c>
      <c r="F37" s="18">
        <f t="shared" ca="1" si="7"/>
        <v>16.856249999999999</v>
      </c>
      <c r="G37" s="18">
        <f t="shared" si="4"/>
        <v>19.399999999999999</v>
      </c>
      <c r="H37" s="18">
        <f t="shared" ca="1" si="10"/>
        <v>18.361999999999998</v>
      </c>
      <c r="I37" s="18">
        <f t="shared" ca="1" si="10"/>
        <v>16.234999999999999</v>
      </c>
      <c r="J37" s="18">
        <f t="shared" ca="1" si="9"/>
        <v>16.86</v>
      </c>
      <c r="K37" s="18">
        <f t="shared" ca="1" si="9"/>
        <v>15.717000000000001</v>
      </c>
      <c r="L37" s="18">
        <f t="shared" ca="1" si="9"/>
        <v>12.622999999999999</v>
      </c>
      <c r="M37" s="18">
        <f t="shared" ca="1" si="9"/>
        <v>12.895</v>
      </c>
      <c r="N37" s="18">
        <f t="shared" ca="1" si="9"/>
        <v>11.538</v>
      </c>
      <c r="O37" s="18">
        <f t="shared" ca="1" si="9"/>
        <v>13.866</v>
      </c>
      <c r="P37" s="18">
        <f t="shared" ca="1" si="9"/>
        <v>21.734999999999999</v>
      </c>
      <c r="Q37" s="18">
        <f t="shared" ca="1" si="9"/>
        <v>25.952999999999999</v>
      </c>
      <c r="R37" s="18">
        <f t="shared" ca="1" si="9"/>
        <v>17.091000000000001</v>
      </c>
      <c r="S37" s="18" t="str">
        <f t="shared" ca="1" si="8"/>
        <v>N/A</v>
      </c>
      <c r="T37" s="18" t="str">
        <f t="shared" ca="1" si="8"/>
        <v>N/A</v>
      </c>
      <c r="U37" s="18" t="str">
        <f t="shared" ca="1" si="8"/>
        <v>N/A</v>
      </c>
    </row>
    <row r="38" spans="1:21">
      <c r="A38" s="47" t="s">
        <v>27</v>
      </c>
      <c r="B38" s="48">
        <f t="shared" ca="1" si="2"/>
        <v>32</v>
      </c>
      <c r="C38" s="1">
        <f>IF(ISERROR(D38),"",IF(D38="","",MAX($C$11:C37)+1))</f>
        <v>27</v>
      </c>
      <c r="D38" t="str">
        <f t="shared" si="3"/>
        <v xml:space="preserve">OGE Energy                    </v>
      </c>
      <c r="F38" s="18">
        <f t="shared" ca="1" si="7"/>
        <v>14.666266666666667</v>
      </c>
      <c r="G38" s="18">
        <f t="shared" si="4"/>
        <v>17.8</v>
      </c>
      <c r="H38" s="18">
        <f t="shared" ca="1" si="10"/>
        <v>17.689</v>
      </c>
      <c r="I38" s="18">
        <f t="shared" ca="1" si="10"/>
        <v>18.265999999999998</v>
      </c>
      <c r="J38" s="18">
        <f t="shared" ca="1" si="9"/>
        <v>17.693000000000001</v>
      </c>
      <c r="K38" s="18">
        <f t="shared" ca="1" si="9"/>
        <v>15.156000000000001</v>
      </c>
      <c r="L38" s="18">
        <f t="shared" ca="1" si="9"/>
        <v>14.366</v>
      </c>
      <c r="M38" s="18">
        <f t="shared" ca="1" si="9"/>
        <v>13.314</v>
      </c>
      <c r="N38" s="18">
        <f t="shared" ca="1" si="9"/>
        <v>10.834</v>
      </c>
      <c r="O38" s="18">
        <f t="shared" ca="1" si="9"/>
        <v>12.407999999999999</v>
      </c>
      <c r="P38" s="18">
        <f t="shared" ca="1" si="9"/>
        <v>13.750999999999999</v>
      </c>
      <c r="Q38" s="18">
        <f t="shared" ca="1" si="9"/>
        <v>13.675000000000001</v>
      </c>
      <c r="R38" s="18">
        <f t="shared" ca="1" si="9"/>
        <v>14.95</v>
      </c>
      <c r="S38" s="18">
        <f t="shared" ca="1" si="8"/>
        <v>14.131</v>
      </c>
      <c r="T38" s="18">
        <f t="shared" ca="1" si="8"/>
        <v>11.837999999999999</v>
      </c>
      <c r="U38" s="18">
        <f t="shared" ca="1" si="8"/>
        <v>14.122999999999999</v>
      </c>
    </row>
    <row r="39" spans="1:21">
      <c r="A39" s="47" t="s">
        <v>28</v>
      </c>
      <c r="B39" s="48">
        <f t="shared" ca="1" si="2"/>
        <v>33</v>
      </c>
      <c r="C39" s="1">
        <f>IF(ISERROR(D39),"",IF(D39="","",MAX($C$11:C38)+1))</f>
        <v>28</v>
      </c>
      <c r="D39" t="str">
        <f t="shared" si="3"/>
        <v xml:space="preserve">Otter Tail Corp.              </v>
      </c>
      <c r="F39" s="18">
        <f t="shared" ca="1" si="7"/>
        <v>24.418866666666663</v>
      </c>
      <c r="G39" s="18">
        <f t="shared" si="4"/>
        <v>19.7</v>
      </c>
      <c r="H39" s="18">
        <f t="shared" ca="1" si="10"/>
        <v>18.199000000000002</v>
      </c>
      <c r="I39" s="18">
        <f t="shared" ca="1" si="10"/>
        <v>18.838000000000001</v>
      </c>
      <c r="J39" s="18">
        <f t="shared" ca="1" si="9"/>
        <v>21.12</v>
      </c>
      <c r="K39" s="18">
        <f t="shared" ca="1" si="9"/>
        <v>21.75</v>
      </c>
      <c r="L39" s="18">
        <f t="shared" ca="1" si="9"/>
        <v>47.481999999999999</v>
      </c>
      <c r="M39" s="18">
        <f t="shared" ca="1" si="9"/>
        <v>55.097000000000001</v>
      </c>
      <c r="N39" s="18">
        <f t="shared" ca="1" si="9"/>
        <v>31.158999999999999</v>
      </c>
      <c r="O39" s="18">
        <f t="shared" ca="1" si="9"/>
        <v>30.056000000000001</v>
      </c>
      <c r="P39" s="18">
        <f t="shared" ca="1" si="9"/>
        <v>19.02</v>
      </c>
      <c r="Q39" s="18">
        <f t="shared" ca="1" si="9"/>
        <v>17.349</v>
      </c>
      <c r="R39" s="18">
        <f t="shared" ca="1" si="9"/>
        <v>15.4</v>
      </c>
      <c r="S39" s="18">
        <f t="shared" ca="1" si="8"/>
        <v>17.335000000000001</v>
      </c>
      <c r="T39" s="18">
        <f t="shared" ca="1" si="8"/>
        <v>17.766999999999999</v>
      </c>
      <c r="U39" s="18">
        <f t="shared" ca="1" si="8"/>
        <v>16.010999999999999</v>
      </c>
    </row>
    <row r="40" spans="1:21">
      <c r="A40" s="47" t="s">
        <v>30</v>
      </c>
      <c r="B40" s="48">
        <f t="shared" ca="1" si="2"/>
        <v>35</v>
      </c>
      <c r="C40" s="1">
        <f>IF(ISERROR(D40),"",IF(D40="","",MAX($C$11:C39)+1))</f>
        <v>29</v>
      </c>
      <c r="D40" t="str">
        <f t="shared" si="3"/>
        <v xml:space="preserve">PG&amp;E Corp.                    </v>
      </c>
      <c r="F40" s="18">
        <f t="shared" ca="1" si="7"/>
        <v>16.884785714285712</v>
      </c>
      <c r="G40" s="18">
        <f t="shared" si="4"/>
        <v>23.9</v>
      </c>
      <c r="H40" s="18">
        <f t="shared" ca="1" si="10"/>
        <v>26.399000000000001</v>
      </c>
      <c r="I40" s="18">
        <f t="shared" ca="1" si="10"/>
        <v>15.003</v>
      </c>
      <c r="J40" s="18">
        <f t="shared" ca="1" si="9"/>
        <v>23.666</v>
      </c>
      <c r="K40" s="18">
        <f t="shared" ca="1" si="9"/>
        <v>20.702000000000002</v>
      </c>
      <c r="L40" s="18">
        <f t="shared" ca="1" si="9"/>
        <v>15.458</v>
      </c>
      <c r="M40" s="18">
        <f t="shared" ca="1" si="9"/>
        <v>15.803000000000001</v>
      </c>
      <c r="N40" s="18">
        <f t="shared" ca="1" si="9"/>
        <v>13.01</v>
      </c>
      <c r="O40" s="18">
        <f t="shared" ca="1" si="9"/>
        <v>12.084</v>
      </c>
      <c r="P40" s="18">
        <f t="shared" ca="1" si="9"/>
        <v>16.847000000000001</v>
      </c>
      <c r="Q40" s="18">
        <f t="shared" ca="1" si="9"/>
        <v>14.842000000000001</v>
      </c>
      <c r="R40" s="18">
        <f t="shared" ca="1" si="9"/>
        <v>15.366</v>
      </c>
      <c r="S40" s="18">
        <f t="shared" ca="1" si="8"/>
        <v>13.808</v>
      </c>
      <c r="T40" s="18">
        <f t="shared" ca="1" si="8"/>
        <v>9.4990000000000006</v>
      </c>
      <c r="U40" s="18" t="s">
        <v>107</v>
      </c>
    </row>
    <row r="41" spans="1:21">
      <c r="A41" s="47" t="s">
        <v>31</v>
      </c>
      <c r="B41" s="48">
        <f t="shared" ca="1" si="2"/>
        <v>36</v>
      </c>
      <c r="C41" s="1">
        <f>IF(ISERROR(D41),"",IF(D41="","",MAX($C$11:C40)+1))</f>
        <v>30</v>
      </c>
      <c r="D41" t="str">
        <f t="shared" si="3"/>
        <v xml:space="preserve">Pinnacle West Capital         </v>
      </c>
      <c r="F41" s="18">
        <f t="shared" ca="1" si="7"/>
        <v>15.350800000000001</v>
      </c>
      <c r="G41" s="18">
        <f t="shared" si="4"/>
        <v>19.7</v>
      </c>
      <c r="H41" s="18">
        <f t="shared" ca="1" si="10"/>
        <v>16.036000000000001</v>
      </c>
      <c r="I41" s="18">
        <f t="shared" ca="1" si="10"/>
        <v>15.885999999999999</v>
      </c>
      <c r="J41" s="18">
        <f t="shared" ca="1" si="9"/>
        <v>15.268000000000001</v>
      </c>
      <c r="K41" s="18">
        <f t="shared" ca="1" si="9"/>
        <v>14.346</v>
      </c>
      <c r="L41" s="18">
        <f t="shared" ca="1" si="9"/>
        <v>14.603999999999999</v>
      </c>
      <c r="M41" s="18">
        <f t="shared" ca="1" si="9"/>
        <v>12.565</v>
      </c>
      <c r="N41" s="18">
        <f t="shared" ca="1" si="9"/>
        <v>13.742000000000001</v>
      </c>
      <c r="O41" s="18">
        <f t="shared" ca="1" si="9"/>
        <v>16.065999999999999</v>
      </c>
      <c r="P41" s="18">
        <f t="shared" ca="1" si="9"/>
        <v>14.930999999999999</v>
      </c>
      <c r="Q41" s="18">
        <f t="shared" ca="1" si="9"/>
        <v>13.691000000000001</v>
      </c>
      <c r="R41" s="18">
        <f t="shared" ca="1" si="9"/>
        <v>19.236000000000001</v>
      </c>
      <c r="S41" s="18">
        <f t="shared" ca="1" si="8"/>
        <v>15.798999999999999</v>
      </c>
      <c r="T41" s="18">
        <f t="shared" ca="1" si="8"/>
        <v>13.961</v>
      </c>
      <c r="U41" s="18">
        <f t="shared" ca="1" si="8"/>
        <v>14.430999999999999</v>
      </c>
    </row>
    <row r="42" spans="1:21">
      <c r="A42" s="47" t="s">
        <v>32</v>
      </c>
      <c r="B42" s="48">
        <f t="shared" ca="1" si="2"/>
        <v>37</v>
      </c>
      <c r="C42" s="1">
        <f>IF(ISERROR(D42),"",IF(D42="","",MAX($C$11:C41)+1))</f>
        <v>31</v>
      </c>
      <c r="D42" t="str">
        <f t="shared" si="3"/>
        <v xml:space="preserve">PNM Resources                 </v>
      </c>
      <c r="F42" s="18">
        <f t="shared" ca="1" si="7"/>
        <v>17.783000000000001</v>
      </c>
      <c r="G42" s="18">
        <f t="shared" si="4"/>
        <v>21.3</v>
      </c>
      <c r="H42" s="18" t="s">
        <v>107</v>
      </c>
      <c r="I42" s="18">
        <f t="shared" ca="1" si="10"/>
        <v>18.675999999999998</v>
      </c>
      <c r="J42" s="18">
        <f t="shared" ca="1" si="9"/>
        <v>16.131</v>
      </c>
      <c r="K42" s="18">
        <f t="shared" ca="1" si="9"/>
        <v>14.971</v>
      </c>
      <c r="L42" s="18">
        <f t="shared" ca="1" si="9"/>
        <v>14.532</v>
      </c>
      <c r="M42" s="18">
        <f t="shared" ca="1" si="9"/>
        <v>14.045</v>
      </c>
      <c r="N42" s="18">
        <f t="shared" ca="1" si="9"/>
        <v>18.093</v>
      </c>
      <c r="O42" s="18" t="s">
        <v>107</v>
      </c>
      <c r="P42" s="18">
        <f t="shared" ca="1" si="9"/>
        <v>35.649000000000001</v>
      </c>
      <c r="Q42" s="18">
        <f t="shared" ca="1" si="9"/>
        <v>15.573</v>
      </c>
      <c r="R42" s="18">
        <f t="shared" ca="1" si="9"/>
        <v>17.379000000000001</v>
      </c>
      <c r="S42" s="18">
        <f t="shared" ca="1" si="8"/>
        <v>15.021000000000001</v>
      </c>
      <c r="T42" s="18">
        <f t="shared" ca="1" si="8"/>
        <v>14.73</v>
      </c>
      <c r="U42" s="18">
        <f t="shared" ca="1" si="8"/>
        <v>15.079000000000001</v>
      </c>
    </row>
    <row r="43" spans="1:21">
      <c r="A43" s="47" t="s">
        <v>33</v>
      </c>
      <c r="B43" s="48">
        <f t="shared" ca="1" si="2"/>
        <v>38</v>
      </c>
      <c r="C43" s="1">
        <f>IF(ISERROR(D43),"",IF(D43="","",MAX($C$11:C42)+1))</f>
        <v>32</v>
      </c>
      <c r="D43" t="str">
        <f t="shared" si="3"/>
        <v xml:space="preserve">Portland General              </v>
      </c>
      <c r="F43" s="18">
        <f t="shared" ca="1" si="7"/>
        <v>15.885818181818182</v>
      </c>
      <c r="G43" s="18">
        <f t="shared" si="4"/>
        <v>20.5</v>
      </c>
      <c r="H43" s="18">
        <f t="shared" ca="1" si="10"/>
        <v>17.713999999999999</v>
      </c>
      <c r="I43" s="18">
        <f t="shared" ca="1" si="10"/>
        <v>15.318</v>
      </c>
      <c r="J43" s="18">
        <f t="shared" ca="1" si="9"/>
        <v>16.88</v>
      </c>
      <c r="K43" s="18">
        <f t="shared" ca="1" si="9"/>
        <v>13.978999999999999</v>
      </c>
      <c r="L43" s="18">
        <f t="shared" ca="1" si="9"/>
        <v>12.37</v>
      </c>
      <c r="M43" s="18">
        <f t="shared" ca="1" si="9"/>
        <v>12</v>
      </c>
      <c r="N43" s="18">
        <f t="shared" ca="1" si="9"/>
        <v>14.395</v>
      </c>
      <c r="O43" s="18">
        <f t="shared" ca="1" si="9"/>
        <v>16.295999999999999</v>
      </c>
      <c r="P43" s="18">
        <f t="shared" ca="1" si="9"/>
        <v>11.942</v>
      </c>
      <c r="Q43" s="18">
        <f t="shared" ca="1" si="9"/>
        <v>23.35</v>
      </c>
      <c r="R43" s="18" t="s">
        <v>107</v>
      </c>
      <c r="S43" s="18" t="str">
        <f t="shared" ca="1" si="8"/>
        <v>N/A</v>
      </c>
      <c r="T43" s="18" t="str">
        <f t="shared" ca="1" si="8"/>
        <v>N/A</v>
      </c>
      <c r="U43" s="18" t="str">
        <f t="shared" ca="1" si="8"/>
        <v>N/A</v>
      </c>
    </row>
    <row r="44" spans="1:21">
      <c r="A44" s="47" t="s">
        <v>34</v>
      </c>
      <c r="B44" s="48">
        <f t="shared" ca="1" si="2"/>
        <v>39</v>
      </c>
      <c r="C44" s="1">
        <f>IF(ISERROR(D44),"",IF(D44="","",MAX($C$11:C43)+1))</f>
        <v>33</v>
      </c>
      <c r="D44" t="str">
        <f t="shared" si="3"/>
        <v xml:space="preserve">PPL Corp.                     </v>
      </c>
      <c r="F44" s="18">
        <f t="shared" ca="1" si="7"/>
        <v>14.302066666666665</v>
      </c>
      <c r="G44" s="18">
        <f t="shared" si="4"/>
        <v>16.399999999999999</v>
      </c>
      <c r="H44" s="18">
        <f t="shared" ca="1" si="10"/>
        <v>13.914999999999999</v>
      </c>
      <c r="I44" s="18">
        <f t="shared" ca="1" si="10"/>
        <v>14.076000000000001</v>
      </c>
      <c r="J44" s="18">
        <f t="shared" ca="1" si="9"/>
        <v>12.843999999999999</v>
      </c>
      <c r="K44" s="18">
        <f t="shared" ca="1" si="9"/>
        <v>10.882</v>
      </c>
      <c r="L44" s="18">
        <f t="shared" ca="1" si="9"/>
        <v>10.516</v>
      </c>
      <c r="M44" s="18">
        <f t="shared" ca="1" si="9"/>
        <v>11.93</v>
      </c>
      <c r="N44" s="18">
        <f t="shared" ca="1" si="9"/>
        <v>25.687000000000001</v>
      </c>
      <c r="O44" s="18">
        <f t="shared" ca="1" si="9"/>
        <v>17.638000000000002</v>
      </c>
      <c r="P44" s="18">
        <f t="shared" ca="1" si="9"/>
        <v>17.262</v>
      </c>
      <c r="Q44" s="18">
        <f t="shared" ca="1" si="9"/>
        <v>14.1</v>
      </c>
      <c r="R44" s="18">
        <f t="shared" ca="1" si="9"/>
        <v>15.116</v>
      </c>
      <c r="S44" s="18">
        <f t="shared" ca="1" si="8"/>
        <v>12.513</v>
      </c>
      <c r="T44" s="18">
        <f t="shared" ca="1" si="8"/>
        <v>10.587999999999999</v>
      </c>
      <c r="U44" s="18">
        <f t="shared" ca="1" si="8"/>
        <v>11.064</v>
      </c>
    </row>
    <row r="45" spans="1:21">
      <c r="A45" s="47" t="s">
        <v>35</v>
      </c>
      <c r="B45" s="48">
        <f t="shared" ca="1" si="2"/>
        <v>40</v>
      </c>
      <c r="C45" s="1">
        <f>IF(ISERROR(D45),"",IF(D45="","",MAX($C$11:C44)+1))</f>
        <v>34</v>
      </c>
      <c r="D45" t="str">
        <f t="shared" si="3"/>
        <v xml:space="preserve">Public Serv. Enterprise       </v>
      </c>
      <c r="F45" s="18">
        <f t="shared" ca="1" si="7"/>
        <v>13.171866666666665</v>
      </c>
      <c r="G45" s="18">
        <f t="shared" si="4"/>
        <v>15.9</v>
      </c>
      <c r="H45" s="18">
        <f t="shared" ca="1" si="10"/>
        <v>12.412000000000001</v>
      </c>
      <c r="I45" s="18">
        <f t="shared" ca="1" si="10"/>
        <v>12.614000000000001</v>
      </c>
      <c r="J45" s="18">
        <f t="shared" ca="1" si="9"/>
        <v>13.5</v>
      </c>
      <c r="K45" s="18">
        <f t="shared" ca="1" si="9"/>
        <v>12.788</v>
      </c>
      <c r="L45" s="18">
        <f t="shared" ca="1" si="9"/>
        <v>10.395</v>
      </c>
      <c r="M45" s="18">
        <f t="shared" ca="1" si="9"/>
        <v>10.369</v>
      </c>
      <c r="N45" s="18">
        <f t="shared" ca="1" si="9"/>
        <v>10.039</v>
      </c>
      <c r="O45" s="18">
        <f t="shared" ca="1" si="9"/>
        <v>13.646000000000001</v>
      </c>
      <c r="P45" s="18">
        <f t="shared" ca="1" si="9"/>
        <v>16.542999999999999</v>
      </c>
      <c r="Q45" s="18">
        <f t="shared" ca="1" si="9"/>
        <v>17.808</v>
      </c>
      <c r="R45" s="18">
        <f t="shared" ca="1" si="9"/>
        <v>16.738</v>
      </c>
      <c r="S45" s="18">
        <f t="shared" ca="1" si="8"/>
        <v>14.255000000000001</v>
      </c>
      <c r="T45" s="18">
        <f t="shared" ca="1" si="8"/>
        <v>10.576000000000001</v>
      </c>
      <c r="U45" s="18">
        <f t="shared" ca="1" si="8"/>
        <v>9.9949999999999992</v>
      </c>
    </row>
    <row r="46" spans="1:21">
      <c r="A46" s="47" t="s">
        <v>36</v>
      </c>
      <c r="B46" s="48">
        <f t="shared" ca="1" si="2"/>
        <v>41</v>
      </c>
      <c r="C46" s="1">
        <f>IF(ISERROR(D46),"",IF(D46="","",MAX($C$11:C45)+1))</f>
        <v>35</v>
      </c>
      <c r="D46" t="str">
        <f t="shared" si="3"/>
        <v xml:space="preserve">SCANA Corp.                   </v>
      </c>
      <c r="F46" s="18">
        <f t="shared" ca="1" si="7"/>
        <v>13.997799999999996</v>
      </c>
      <c r="G46" s="18">
        <f t="shared" si="4"/>
        <v>17.899999999999999</v>
      </c>
      <c r="H46" s="18">
        <f t="shared" ca="1" si="10"/>
        <v>14.664999999999999</v>
      </c>
      <c r="I46" s="18">
        <f t="shared" ca="1" si="10"/>
        <v>13.677</v>
      </c>
      <c r="J46" s="18">
        <f t="shared" ca="1" si="9"/>
        <v>14.427</v>
      </c>
      <c r="K46" s="18">
        <f t="shared" ca="1" si="9"/>
        <v>14.798999999999999</v>
      </c>
      <c r="L46" s="18">
        <f t="shared" ca="1" si="9"/>
        <v>13.670999999999999</v>
      </c>
      <c r="M46" s="18">
        <f t="shared" ca="1" si="9"/>
        <v>12.933999999999999</v>
      </c>
      <c r="N46" s="18">
        <f t="shared" ca="1" si="9"/>
        <v>11.625999999999999</v>
      </c>
      <c r="O46" s="18">
        <f t="shared" ca="1" si="9"/>
        <v>12.667</v>
      </c>
      <c r="P46" s="18">
        <f t="shared" ca="1" si="9"/>
        <v>14.957000000000001</v>
      </c>
      <c r="Q46" s="18">
        <f t="shared" ca="1" si="9"/>
        <v>15.42</v>
      </c>
      <c r="R46" s="18">
        <f t="shared" ca="1" si="9"/>
        <v>14.444000000000001</v>
      </c>
      <c r="S46" s="18">
        <f t="shared" ca="1" si="8"/>
        <v>13.568</v>
      </c>
      <c r="T46" s="18">
        <f t="shared" ca="1" si="8"/>
        <v>13.045</v>
      </c>
      <c r="U46" s="18">
        <f t="shared" ca="1" si="8"/>
        <v>12.167</v>
      </c>
    </row>
    <row r="47" spans="1:21">
      <c r="A47" s="47" t="s">
        <v>37</v>
      </c>
      <c r="B47" s="48">
        <f t="shared" ca="1" si="2"/>
        <v>42</v>
      </c>
      <c r="C47" s="1">
        <f>IF(ISERROR(D47),"",IF(D47="","",MAX($C$11:C46)+1))</f>
        <v>36</v>
      </c>
      <c r="D47" t="str">
        <f t="shared" si="3"/>
        <v xml:space="preserve">Sempra Energy                 </v>
      </c>
      <c r="F47" s="18">
        <f t="shared" ca="1" si="7"/>
        <v>14.148200000000001</v>
      </c>
      <c r="G47" s="18">
        <f t="shared" si="4"/>
        <v>26.7</v>
      </c>
      <c r="H47" s="18">
        <f t="shared" ca="1" si="10"/>
        <v>19.725999999999999</v>
      </c>
      <c r="I47" s="18">
        <f t="shared" ca="1" si="10"/>
        <v>21.870999999999999</v>
      </c>
      <c r="J47" s="18">
        <f t="shared" ca="1" si="9"/>
        <v>19.684000000000001</v>
      </c>
      <c r="K47" s="18">
        <f t="shared" ca="1" si="9"/>
        <v>14.888</v>
      </c>
      <c r="L47" s="18">
        <f t="shared" ca="1" si="9"/>
        <v>11.771000000000001</v>
      </c>
      <c r="M47" s="18">
        <f t="shared" ca="1" si="9"/>
        <v>12.595000000000001</v>
      </c>
      <c r="N47" s="18">
        <f t="shared" ca="1" si="9"/>
        <v>10.09</v>
      </c>
      <c r="O47" s="18">
        <f t="shared" ca="1" si="9"/>
        <v>11.8</v>
      </c>
      <c r="P47" s="18">
        <f t="shared" ca="1" si="9"/>
        <v>14.007</v>
      </c>
      <c r="Q47" s="18">
        <f t="shared" ca="1" si="9"/>
        <v>11.500999999999999</v>
      </c>
      <c r="R47" s="18">
        <f t="shared" ca="1" si="9"/>
        <v>11.794</v>
      </c>
      <c r="S47" s="18">
        <f t="shared" ca="1" si="8"/>
        <v>8.6470000000000002</v>
      </c>
      <c r="T47" s="18">
        <f t="shared" ca="1" si="8"/>
        <v>8.9589999999999996</v>
      </c>
      <c r="U47" s="18">
        <f t="shared" ca="1" si="8"/>
        <v>8.19</v>
      </c>
    </row>
    <row r="48" spans="1:21">
      <c r="A48" s="47" t="s">
        <v>38</v>
      </c>
      <c r="B48" s="48">
        <f t="shared" ca="1" si="2"/>
        <v>44</v>
      </c>
      <c r="C48" s="1">
        <f>IF(ISERROR(D48),"",IF(D48="","",MAX($C$11:C47)+1))</f>
        <v>37</v>
      </c>
      <c r="D48" t="str">
        <f t="shared" si="3"/>
        <v xml:space="preserve">Southern Co.                  </v>
      </c>
      <c r="F48" s="18">
        <f t="shared" ca="1" si="7"/>
        <v>15.702933333333332</v>
      </c>
      <c r="G48" s="18">
        <f t="shared" si="4"/>
        <v>17.899999999999999</v>
      </c>
      <c r="H48" s="18">
        <f t="shared" ca="1" si="10"/>
        <v>15.849</v>
      </c>
      <c r="I48" s="18">
        <f t="shared" ca="1" si="10"/>
        <v>16.044</v>
      </c>
      <c r="J48" s="18">
        <f t="shared" ca="1" si="9"/>
        <v>16.186</v>
      </c>
      <c r="K48" s="18">
        <f t="shared" ca="1" si="9"/>
        <v>16.968</v>
      </c>
      <c r="L48" s="18">
        <f t="shared" ca="1" si="9"/>
        <v>15.847</v>
      </c>
      <c r="M48" s="18">
        <f t="shared" ca="1" si="9"/>
        <v>14.897</v>
      </c>
      <c r="N48" s="18">
        <f t="shared" ca="1" si="9"/>
        <v>13.521000000000001</v>
      </c>
      <c r="O48" s="18">
        <f t="shared" ca="1" si="9"/>
        <v>16.126999999999999</v>
      </c>
      <c r="P48" s="18">
        <f t="shared" ca="1" si="9"/>
        <v>15.952</v>
      </c>
      <c r="Q48" s="18">
        <f t="shared" ca="1" si="9"/>
        <v>16.189</v>
      </c>
      <c r="R48" s="18">
        <f t="shared" ca="1" si="9"/>
        <v>15.917</v>
      </c>
      <c r="S48" s="18">
        <f t="shared" ca="1" si="8"/>
        <v>14.683999999999999</v>
      </c>
      <c r="T48" s="18">
        <f t="shared" ca="1" si="8"/>
        <v>14.831</v>
      </c>
      <c r="U48" s="18">
        <f t="shared" ca="1" si="8"/>
        <v>14.632</v>
      </c>
    </row>
    <row r="49" spans="1:21">
      <c r="A49" s="47" t="s">
        <v>42</v>
      </c>
      <c r="B49" s="48">
        <f t="shared" ca="1" si="2"/>
        <v>49</v>
      </c>
      <c r="C49" s="1">
        <f>IF(ISERROR(D49),"",IF(D49="","",MAX($C$11:C48)+1))</f>
        <v>38</v>
      </c>
      <c r="D49" t="str">
        <f t="shared" si="3"/>
        <v xml:space="preserve">Vectren Corp.                 </v>
      </c>
      <c r="F49" s="18">
        <f t="shared" ca="1" si="7"/>
        <v>16.698266666666669</v>
      </c>
      <c r="G49" s="18">
        <f t="shared" si="4"/>
        <v>20.399999999999999</v>
      </c>
      <c r="H49" s="18">
        <f t="shared" ca="1" si="10"/>
        <v>17.922000000000001</v>
      </c>
      <c r="I49" s="18">
        <f t="shared" ca="1" si="10"/>
        <v>19.983000000000001</v>
      </c>
      <c r="J49" s="18">
        <f t="shared" ca="1" si="9"/>
        <v>20.664000000000001</v>
      </c>
      <c r="K49" s="18">
        <f t="shared" ca="1" si="9"/>
        <v>15.018000000000001</v>
      </c>
      <c r="L49" s="18">
        <f t="shared" ca="1" si="9"/>
        <v>15.826000000000001</v>
      </c>
      <c r="M49" s="18">
        <f t="shared" ca="1" si="9"/>
        <v>15.102</v>
      </c>
      <c r="N49" s="18">
        <f t="shared" ca="1" si="9"/>
        <v>12.891</v>
      </c>
      <c r="O49" s="18">
        <f t="shared" ca="1" si="9"/>
        <v>16.788</v>
      </c>
      <c r="P49" s="18">
        <f t="shared" ca="1" si="9"/>
        <v>15.334</v>
      </c>
      <c r="Q49" s="18">
        <f t="shared" ca="1" si="9"/>
        <v>18.917000000000002</v>
      </c>
      <c r="R49" s="18">
        <f t="shared" ca="1" si="9"/>
        <v>15.106</v>
      </c>
      <c r="S49" s="18">
        <f t="shared" ca="1" si="8"/>
        <v>17.57</v>
      </c>
      <c r="T49" s="18">
        <f t="shared" ca="1" si="8"/>
        <v>14.795999999999999</v>
      </c>
      <c r="U49" s="18">
        <f t="shared" ca="1" si="8"/>
        <v>14.157</v>
      </c>
    </row>
    <row r="50" spans="1:21">
      <c r="A50" s="47" t="s">
        <v>43</v>
      </c>
      <c r="B50" s="48">
        <f t="shared" ca="1" si="2"/>
        <v>50</v>
      </c>
      <c r="C50" s="1">
        <f>IF(ISERROR(D50),"",IF(D50="","",MAX($C$11:C49)+1))</f>
        <v>39</v>
      </c>
      <c r="D50" t="str">
        <f t="shared" si="3"/>
        <v xml:space="preserve">Westar Energy                 </v>
      </c>
      <c r="F50" s="18">
        <f t="shared" ca="1" si="7"/>
        <v>15.161933333333335</v>
      </c>
      <c r="G50" s="18">
        <f t="shared" si="4"/>
        <v>23.2</v>
      </c>
      <c r="H50" s="18">
        <f t="shared" ca="1" si="10"/>
        <v>18.454000000000001</v>
      </c>
      <c r="I50" s="18">
        <f t="shared" ca="1" si="10"/>
        <v>15.358000000000001</v>
      </c>
      <c r="J50" s="18">
        <f t="shared" ca="1" si="9"/>
        <v>14.037000000000001</v>
      </c>
      <c r="K50" s="18">
        <f t="shared" ca="1" si="9"/>
        <v>13.43</v>
      </c>
      <c r="L50" s="18">
        <f t="shared" ca="1" si="9"/>
        <v>14.778</v>
      </c>
      <c r="M50" s="18">
        <f t="shared" ca="1" si="9"/>
        <v>12.957000000000001</v>
      </c>
      <c r="N50" s="18">
        <f t="shared" ca="1" si="9"/>
        <v>14.946999999999999</v>
      </c>
      <c r="O50" s="18">
        <f t="shared" ca="1" si="9"/>
        <v>16.963000000000001</v>
      </c>
      <c r="P50" s="18">
        <f t="shared" ca="1" si="9"/>
        <v>14.103</v>
      </c>
      <c r="Q50" s="18">
        <f t="shared" ca="1" si="9"/>
        <v>12.177</v>
      </c>
      <c r="R50" s="18">
        <f t="shared" ca="1" si="9"/>
        <v>14.785</v>
      </c>
      <c r="S50" s="18">
        <f t="shared" ca="1" si="8"/>
        <v>17.436</v>
      </c>
      <c r="T50" s="18">
        <f t="shared" ca="1" si="8"/>
        <v>10.781000000000001</v>
      </c>
      <c r="U50" s="18">
        <f t="shared" ca="1" si="8"/>
        <v>14.023</v>
      </c>
    </row>
    <row r="51" spans="1:21">
      <c r="A51" s="47" t="s">
        <v>44</v>
      </c>
      <c r="B51" s="48">
        <f t="shared" ca="1" si="2"/>
        <v>51</v>
      </c>
      <c r="C51" s="1">
        <f>IF(ISERROR(D51),"",IF(D51="","",MAX($C$11:C50)+1))</f>
        <v>40</v>
      </c>
      <c r="D51" t="str">
        <f t="shared" si="3"/>
        <v>WEC Energy Group</v>
      </c>
      <c r="F51" s="18">
        <f t="shared" ca="1" si="7"/>
        <v>15.732266666666668</v>
      </c>
      <c r="G51" s="18">
        <f t="shared" si="4"/>
        <v>21</v>
      </c>
      <c r="H51" s="18">
        <f t="shared" ca="1" si="10"/>
        <v>21.334</v>
      </c>
      <c r="I51" s="18">
        <f t="shared" ca="1" si="10"/>
        <v>17.71</v>
      </c>
      <c r="J51" s="18">
        <f t="shared" ca="1" si="9"/>
        <v>16.504000000000001</v>
      </c>
      <c r="K51" s="18">
        <f t="shared" ca="1" si="9"/>
        <v>15.757</v>
      </c>
      <c r="L51" s="18">
        <f t="shared" ca="1" si="9"/>
        <v>14.249000000000001</v>
      </c>
      <c r="M51" s="18">
        <f t="shared" ca="1" si="9"/>
        <v>14.01</v>
      </c>
      <c r="N51" s="18">
        <f t="shared" ca="1" si="9"/>
        <v>13.346</v>
      </c>
      <c r="O51" s="18">
        <f t="shared" ca="1" si="9"/>
        <v>14.772</v>
      </c>
      <c r="P51" s="18">
        <f t="shared" ca="1" si="9"/>
        <v>16.472000000000001</v>
      </c>
      <c r="Q51" s="18">
        <f t="shared" ca="1" si="9"/>
        <v>15.967000000000001</v>
      </c>
      <c r="R51" s="18">
        <f t="shared" ca="1" si="9"/>
        <v>14.462999999999999</v>
      </c>
      <c r="S51" s="18">
        <f t="shared" ca="1" si="8"/>
        <v>17.513999999999999</v>
      </c>
      <c r="T51" s="18">
        <f t="shared" ca="1" si="8"/>
        <v>12.427</v>
      </c>
      <c r="U51" s="18">
        <f t="shared" ca="1" si="8"/>
        <v>10.459</v>
      </c>
    </row>
    <row r="52" spans="1:21">
      <c r="A52" s="47" t="s">
        <v>45</v>
      </c>
      <c r="B52" s="48">
        <f t="shared" ca="1" si="2"/>
        <v>52</v>
      </c>
      <c r="C52" s="1">
        <f>IF(ISERROR(D52),"",IF(D52="","",MAX($C$11:C51)+1))</f>
        <v>41</v>
      </c>
      <c r="D52" t="str">
        <f t="shared" si="3"/>
        <v xml:space="preserve">Xcel Energy Inc.              </v>
      </c>
      <c r="F52" s="18">
        <f t="shared" ca="1" si="7"/>
        <v>16.622666666666664</v>
      </c>
      <c r="G52" s="18">
        <f t="shared" si="4"/>
        <v>19.899999999999999</v>
      </c>
      <c r="H52" s="18">
        <f t="shared" ca="1" si="10"/>
        <v>16.538</v>
      </c>
      <c r="I52" s="18">
        <f t="shared" ca="1" si="10"/>
        <v>15.44</v>
      </c>
      <c r="J52" s="18">
        <f t="shared" ca="1" si="9"/>
        <v>15.039</v>
      </c>
      <c r="K52" s="18">
        <f t="shared" ca="1" si="9"/>
        <v>14.821999999999999</v>
      </c>
      <c r="L52" s="18">
        <f t="shared" ca="1" si="9"/>
        <v>14.242000000000001</v>
      </c>
      <c r="M52" s="18">
        <f t="shared" ca="1" si="9"/>
        <v>14.129</v>
      </c>
      <c r="N52" s="18">
        <f t="shared" ca="1" si="9"/>
        <v>12.664</v>
      </c>
      <c r="O52" s="18">
        <f t="shared" ca="1" si="9"/>
        <v>13.686</v>
      </c>
      <c r="P52" s="18">
        <f t="shared" ca="1" si="9"/>
        <v>16.652999999999999</v>
      </c>
      <c r="Q52" s="18">
        <f t="shared" ca="1" si="9"/>
        <v>14.801</v>
      </c>
      <c r="R52" s="18">
        <f t="shared" ca="1" si="9"/>
        <v>15.362</v>
      </c>
      <c r="S52" s="18">
        <f t="shared" ca="1" si="8"/>
        <v>13.648</v>
      </c>
      <c r="T52" s="18">
        <f t="shared" ca="1" si="8"/>
        <v>11.616</v>
      </c>
      <c r="U52" s="18">
        <f t="shared" ca="1" si="8"/>
        <v>40.799999999999997</v>
      </c>
    </row>
    <row r="53" spans="1:21" hidden="1">
      <c r="A53" s="54"/>
      <c r="B53" s="48" t="e">
        <f t="shared" ca="1" si="2"/>
        <v>#N/A</v>
      </c>
      <c r="C53" s="1" t="str">
        <f>IF(ISERROR(D53),"",IF(D53="","",MAX($C$11:C52)+1))</f>
        <v/>
      </c>
      <c r="D53" t="e">
        <f t="shared" si="3"/>
        <v>#N/A</v>
      </c>
      <c r="F53" s="18" t="e">
        <f t="shared" ca="1" si="7"/>
        <v>#DIV/0!</v>
      </c>
      <c r="G53" s="18" t="str">
        <f t="shared" si="4"/>
        <v>N/A</v>
      </c>
      <c r="H53" s="18" t="str">
        <f t="shared" ca="1" si="10"/>
        <v>N/A</v>
      </c>
      <c r="I53" s="18" t="str">
        <f t="shared" ca="1" si="10"/>
        <v>N/A</v>
      </c>
      <c r="J53" s="18" t="str">
        <f t="shared" ca="1" si="9"/>
        <v>N/A</v>
      </c>
      <c r="K53" s="18" t="str">
        <f t="shared" ca="1" si="9"/>
        <v>N/A</v>
      </c>
      <c r="L53" s="18" t="str">
        <f t="shared" ca="1" si="9"/>
        <v>N/A</v>
      </c>
      <c r="M53" s="18" t="str">
        <f t="shared" ref="J53:R55" ca="1" si="11">IFERROR(INDEX(PE_WP,$B53,M$11),"N/A")</f>
        <v>N/A</v>
      </c>
      <c r="N53" s="18" t="str">
        <f t="shared" ca="1" si="11"/>
        <v>N/A</v>
      </c>
      <c r="O53" s="18" t="str">
        <f t="shared" ca="1" si="11"/>
        <v>N/A</v>
      </c>
      <c r="P53" s="18" t="str">
        <f t="shared" ca="1" si="11"/>
        <v>N/A</v>
      </c>
      <c r="Q53" s="18" t="str">
        <f t="shared" ca="1" si="11"/>
        <v>N/A</v>
      </c>
      <c r="R53" s="18" t="str">
        <f t="shared" ca="1" si="11"/>
        <v>N/A</v>
      </c>
      <c r="S53" s="18" t="str">
        <f t="shared" ca="1" si="8"/>
        <v>N/A</v>
      </c>
      <c r="T53" s="18" t="str">
        <f t="shared" ca="1" si="8"/>
        <v>N/A</v>
      </c>
      <c r="U53" s="18" t="str">
        <f t="shared" ca="1" si="8"/>
        <v>N/A</v>
      </c>
    </row>
    <row r="54" spans="1:21" hidden="1">
      <c r="A54" s="54"/>
      <c r="B54" s="48" t="e">
        <f t="shared" ca="1" si="2"/>
        <v>#N/A</v>
      </c>
      <c r="C54" s="1" t="str">
        <f>IF(ISERROR(D54),"",IF(D54="","",MAX($C$11:C53)+1))</f>
        <v/>
      </c>
      <c r="D54" t="e">
        <f t="shared" si="3"/>
        <v>#N/A</v>
      </c>
      <c r="F54" s="18" t="e">
        <f t="shared" ca="1" si="7"/>
        <v>#DIV/0!</v>
      </c>
      <c r="G54" s="18" t="str">
        <f t="shared" si="4"/>
        <v>N/A</v>
      </c>
      <c r="H54" s="18" t="str">
        <f t="shared" ca="1" si="10"/>
        <v>N/A</v>
      </c>
      <c r="I54" s="18" t="str">
        <f t="shared" ca="1" si="10"/>
        <v>N/A</v>
      </c>
      <c r="J54" s="18" t="str">
        <f t="shared" ca="1" si="11"/>
        <v>N/A</v>
      </c>
      <c r="K54" s="18" t="str">
        <f t="shared" ca="1" si="11"/>
        <v>N/A</v>
      </c>
      <c r="L54" s="18" t="str">
        <f t="shared" ca="1" si="11"/>
        <v>N/A</v>
      </c>
      <c r="M54" s="18" t="str">
        <f t="shared" ca="1" si="11"/>
        <v>N/A</v>
      </c>
      <c r="N54" s="18" t="str">
        <f t="shared" ca="1" si="11"/>
        <v>N/A</v>
      </c>
      <c r="O54" s="18" t="str">
        <f t="shared" ca="1" si="11"/>
        <v>N/A</v>
      </c>
      <c r="P54" s="18" t="str">
        <f t="shared" ca="1" si="11"/>
        <v>N/A</v>
      </c>
      <c r="Q54" s="18" t="str">
        <f t="shared" ca="1" si="11"/>
        <v>N/A</v>
      </c>
      <c r="R54" s="18" t="str">
        <f t="shared" ca="1" si="11"/>
        <v>N/A</v>
      </c>
      <c r="S54" s="18" t="str">
        <f t="shared" ca="1" si="8"/>
        <v>N/A</v>
      </c>
      <c r="T54" s="18" t="str">
        <f t="shared" ca="1" si="8"/>
        <v>N/A</v>
      </c>
      <c r="U54" s="18" t="str">
        <f t="shared" ca="1" si="8"/>
        <v>N/A</v>
      </c>
    </row>
    <row r="55" spans="1:21" hidden="1">
      <c r="A55" s="54"/>
      <c r="B55" s="48" t="e">
        <f t="shared" ca="1" si="2"/>
        <v>#N/A</v>
      </c>
      <c r="C55" s="1" t="str">
        <f>IF(ISERROR(D55),"",IF(D55="","",MAX($C$11:C54)+1))</f>
        <v/>
      </c>
      <c r="D55" t="e">
        <f t="shared" si="3"/>
        <v>#N/A</v>
      </c>
      <c r="F55" s="18" t="e">
        <f t="shared" ca="1" si="7"/>
        <v>#DIV/0!</v>
      </c>
      <c r="G55" s="18" t="str">
        <f t="shared" si="4"/>
        <v>N/A</v>
      </c>
      <c r="H55" s="18" t="str">
        <f t="shared" ca="1" si="10"/>
        <v>N/A</v>
      </c>
      <c r="I55" s="18" t="str">
        <f t="shared" ca="1" si="10"/>
        <v>N/A</v>
      </c>
      <c r="J55" s="18" t="str">
        <f t="shared" ca="1" si="11"/>
        <v>N/A</v>
      </c>
      <c r="K55" s="18" t="str">
        <f t="shared" ca="1" si="11"/>
        <v>N/A</v>
      </c>
      <c r="L55" s="18" t="str">
        <f t="shared" ca="1" si="11"/>
        <v>N/A</v>
      </c>
      <c r="M55" s="18" t="str">
        <f t="shared" ca="1" si="11"/>
        <v>N/A</v>
      </c>
      <c r="N55" s="18" t="str">
        <f t="shared" ca="1" si="11"/>
        <v>N/A</v>
      </c>
      <c r="O55" s="18" t="str">
        <f t="shared" ca="1" si="11"/>
        <v>N/A</v>
      </c>
      <c r="P55" s="18" t="str">
        <f t="shared" ca="1" si="11"/>
        <v>N/A</v>
      </c>
      <c r="Q55" s="18" t="str">
        <f t="shared" ca="1" si="11"/>
        <v>N/A</v>
      </c>
      <c r="R55" s="18" t="str">
        <f t="shared" ca="1" si="11"/>
        <v>N/A</v>
      </c>
      <c r="S55" s="18" t="str">
        <f t="shared" ca="1" si="8"/>
        <v>N/A</v>
      </c>
      <c r="T55" s="18" t="str">
        <f t="shared" ca="1" si="8"/>
        <v>N/A</v>
      </c>
      <c r="U55" s="18" t="str">
        <f t="shared" ca="1" si="8"/>
        <v>N/A</v>
      </c>
    </row>
    <row r="56" spans="1:21">
      <c r="A56" s="32"/>
      <c r="B56" s="32"/>
      <c r="C56" s="1" t="str">
        <f>IF(ISERROR(D56),"",IF(D56="","",MAX($C$11:C55)+1))</f>
        <v/>
      </c>
      <c r="F56" s="18"/>
      <c r="G56" s="1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1">
      <c r="A57" s="32"/>
      <c r="B57" s="32"/>
      <c r="C57" s="1">
        <f>IF(ISERROR(D57),"",IF(D57="","",MAX($C$11:C56)+1))</f>
        <v>42</v>
      </c>
      <c r="D57" t="s">
        <v>99</v>
      </c>
      <c r="F57" s="18">
        <f ca="1">AVERAGE(G57:U57)</f>
        <v>16.156498229584688</v>
      </c>
      <c r="G57" s="18">
        <f t="shared" ref="G57:U57" si="12">AVERAGE(G12:G56)</f>
        <v>19.880487804878047</v>
      </c>
      <c r="H57" s="18">
        <f t="shared" ca="1" si="12"/>
        <v>17.597175</v>
      </c>
      <c r="I57" s="18">
        <f t="shared" ca="1" si="12"/>
        <v>17.345048780487808</v>
      </c>
      <c r="J57" s="18">
        <f t="shared" ca="1" si="12"/>
        <v>16.358341463414636</v>
      </c>
      <c r="K57" s="18">
        <f t="shared" ca="1" si="12"/>
        <v>15.70212195121951</v>
      </c>
      <c r="L57" s="18">
        <f t="shared" ca="1" si="12"/>
        <v>15.378195121951219</v>
      </c>
      <c r="M57" s="18">
        <f t="shared" ca="1" si="12"/>
        <v>14.380463414634148</v>
      </c>
      <c r="N57" s="18">
        <f t="shared" ca="1" si="12"/>
        <v>13.596731707317073</v>
      </c>
      <c r="O57" s="18">
        <f t="shared" ca="1" si="12"/>
        <v>15.375923076923076</v>
      </c>
      <c r="P57" s="18">
        <f t="shared" ca="1" si="12"/>
        <v>17.99341463414634</v>
      </c>
      <c r="Q57" s="18">
        <f t="shared" ca="1" si="12"/>
        <v>16.838924999999996</v>
      </c>
      <c r="R57" s="18">
        <f t="shared" ca="1" si="12"/>
        <v>16.981128205128204</v>
      </c>
      <c r="S57" s="18">
        <f t="shared" ca="1" si="12"/>
        <v>16.790594594594598</v>
      </c>
      <c r="T57" s="18">
        <f t="shared" ca="1" si="12"/>
        <v>13.762628571428577</v>
      </c>
      <c r="U57" s="18">
        <f t="shared" ca="1" si="12"/>
        <v>14.366294117647058</v>
      </c>
    </row>
    <row r="58" spans="1:21">
      <c r="A58" s="32"/>
      <c r="B58" s="32"/>
      <c r="C58" s="1">
        <f>IF(ISERROR(D58),"",IF(D58="","",MAX($C$11:C57)+1))</f>
        <v>43</v>
      </c>
      <c r="D58" t="s">
        <v>298</v>
      </c>
      <c r="F58" s="18">
        <f ca="1">AVERAGE(G58:U58)</f>
        <v>15.395433333333333</v>
      </c>
      <c r="G58" s="18">
        <f>MEDIAN(G12:G56)</f>
        <v>19.8</v>
      </c>
      <c r="H58" s="18">
        <f t="shared" ref="H58:U58" ca="1" si="13">MEDIAN(H12:H56)</f>
        <v>17.817999999999998</v>
      </c>
      <c r="I58" s="18">
        <f t="shared" ca="1" si="13"/>
        <v>16.47</v>
      </c>
      <c r="J58" s="18">
        <f t="shared" ca="1" si="13"/>
        <v>16.213000000000001</v>
      </c>
      <c r="K58" s="18">
        <f t="shared" ca="1" si="13"/>
        <v>15.069000000000001</v>
      </c>
      <c r="L58" s="18">
        <f t="shared" ca="1" si="13"/>
        <v>14.366</v>
      </c>
      <c r="M58" s="18">
        <f t="shared" ca="1" si="13"/>
        <v>12.933999999999999</v>
      </c>
      <c r="N58" s="18">
        <f t="shared" ca="1" si="13"/>
        <v>12.891</v>
      </c>
      <c r="O58" s="18">
        <f t="shared" ca="1" si="13"/>
        <v>14.221</v>
      </c>
      <c r="P58" s="18">
        <f t="shared" ca="1" si="13"/>
        <v>16.472000000000001</v>
      </c>
      <c r="Q58" s="18">
        <f t="shared" ca="1" si="13"/>
        <v>15.897500000000001</v>
      </c>
      <c r="R58" s="18">
        <f t="shared" ca="1" si="13"/>
        <v>16.065000000000001</v>
      </c>
      <c r="S58" s="18">
        <f t="shared" ca="1" si="13"/>
        <v>15.488</v>
      </c>
      <c r="T58" s="18">
        <f t="shared" ca="1" si="13"/>
        <v>13.689</v>
      </c>
      <c r="U58" s="18">
        <f t="shared" ca="1" si="13"/>
        <v>13.538</v>
      </c>
    </row>
    <row r="59" spans="1:21">
      <c r="A59" s="32"/>
      <c r="B59" s="32"/>
      <c r="C59" s="1" t="str">
        <f>IF(ISERROR(D59),"",IF(D59="","",MAX($C$11:C58)+1))</f>
        <v/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>
      <c r="A60" s="32"/>
      <c r="B60" s="32"/>
      <c r="C60" s="1" t="str">
        <f>IF(ISERROR(D60),"",IF(D60="","",MAX($C$11:C59)+1))</f>
        <v/>
      </c>
      <c r="D60" s="19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>
      <c r="A61" s="32"/>
      <c r="B61" s="32"/>
      <c r="C61" s="1"/>
      <c r="D61" s="21" t="s">
        <v>108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16.2">
      <c r="A62" s="32"/>
      <c r="B62" s="32"/>
      <c r="C62" s="1"/>
      <c r="D62" s="22" t="s">
        <v>303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16.2">
      <c r="A63" s="32"/>
      <c r="B63" s="32"/>
      <c r="C63" s="1"/>
      <c r="D63" s="22" t="s">
        <v>304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>
      <c r="A64" s="32"/>
      <c r="B64" s="32"/>
      <c r="C64" s="1"/>
    </row>
    <row r="65" spans="1:21" ht="16.2">
      <c r="A65" s="32"/>
      <c r="B65" s="32"/>
      <c r="C65" s="6"/>
      <c r="D65" s="6"/>
      <c r="E65" s="20"/>
      <c r="F65" s="62" t="s">
        <v>110</v>
      </c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</row>
    <row r="66" spans="1:21">
      <c r="A66" s="32"/>
      <c r="B66" s="32"/>
      <c r="C66" s="6"/>
      <c r="D66" s="7"/>
      <c r="E66" s="7"/>
      <c r="F66" s="8" t="s">
        <v>281</v>
      </c>
      <c r="G66" s="8"/>
      <c r="H66" s="8"/>
      <c r="I66" s="8"/>
      <c r="J66" s="8"/>
      <c r="K66" s="8"/>
      <c r="L66" s="8"/>
      <c r="M66" s="8"/>
      <c r="N66" s="7"/>
      <c r="O66" s="7"/>
      <c r="P66" s="7"/>
      <c r="Q66" s="7"/>
      <c r="R66" s="7"/>
      <c r="S66" s="7"/>
      <c r="T66" s="7"/>
    </row>
    <row r="67" spans="1:21" ht="16.2">
      <c r="A67" s="32"/>
      <c r="B67" s="32"/>
      <c r="C67" s="9" t="s">
        <v>97</v>
      </c>
      <c r="D67" s="63" t="s">
        <v>98</v>
      </c>
      <c r="E67" s="63"/>
      <c r="F67" s="10" t="s">
        <v>99</v>
      </c>
      <c r="G67" s="10" t="s">
        <v>284</v>
      </c>
      <c r="H67" s="10" t="s">
        <v>283</v>
      </c>
      <c r="I67" s="43">
        <v>2014</v>
      </c>
      <c r="J67" s="43">
        <v>2013</v>
      </c>
      <c r="K67" s="43">
        <v>2012</v>
      </c>
      <c r="L67" s="43">
        <v>2011</v>
      </c>
      <c r="M67" s="43">
        <v>2010</v>
      </c>
      <c r="N67" s="43">
        <v>2009</v>
      </c>
      <c r="O67" s="43">
        <v>2008</v>
      </c>
      <c r="P67" s="43">
        <v>2007</v>
      </c>
      <c r="Q67" s="43">
        <v>2006</v>
      </c>
      <c r="R67" s="43">
        <v>2005</v>
      </c>
      <c r="S67" s="43">
        <v>2004</v>
      </c>
      <c r="T67" s="43">
        <v>2003</v>
      </c>
      <c r="U67" s="43">
        <v>2002</v>
      </c>
    </row>
    <row r="68" spans="1:21">
      <c r="A68" s="44"/>
      <c r="B68" s="44"/>
      <c r="C68" s="9"/>
      <c r="D68" s="11"/>
      <c r="E68" s="11"/>
      <c r="F68" s="12">
        <v>-1</v>
      </c>
      <c r="G68" s="12">
        <f t="shared" ref="G68" si="14">+F68-1</f>
        <v>-2</v>
      </c>
      <c r="H68" s="12">
        <f t="shared" ref="H68" si="15">+G68-1</f>
        <v>-3</v>
      </c>
      <c r="I68" s="12">
        <f t="shared" ref="I68:U68" si="16">+H68-1</f>
        <v>-4</v>
      </c>
      <c r="J68" s="12">
        <f t="shared" si="16"/>
        <v>-5</v>
      </c>
      <c r="K68" s="12">
        <f t="shared" si="16"/>
        <v>-6</v>
      </c>
      <c r="L68" s="12">
        <f t="shared" si="16"/>
        <v>-7</v>
      </c>
      <c r="M68" s="12">
        <f t="shared" si="16"/>
        <v>-8</v>
      </c>
      <c r="N68" s="12">
        <f t="shared" si="16"/>
        <v>-9</v>
      </c>
      <c r="O68" s="12">
        <f t="shared" si="16"/>
        <v>-10</v>
      </c>
      <c r="P68" s="12">
        <f t="shared" si="16"/>
        <v>-11</v>
      </c>
      <c r="Q68" s="12">
        <f t="shared" si="16"/>
        <v>-12</v>
      </c>
      <c r="R68" s="12">
        <f t="shared" si="16"/>
        <v>-13</v>
      </c>
      <c r="S68" s="12">
        <f t="shared" si="16"/>
        <v>-14</v>
      </c>
      <c r="T68" s="12">
        <f t="shared" si="16"/>
        <v>-15</v>
      </c>
      <c r="U68" s="12">
        <f t="shared" si="16"/>
        <v>-16</v>
      </c>
    </row>
    <row r="69" spans="1:21">
      <c r="A69" s="45"/>
      <c r="B69" s="46"/>
      <c r="C69" s="6"/>
      <c r="E69" s="23"/>
      <c r="F69" s="37"/>
      <c r="G69" s="37"/>
      <c r="H69" s="17">
        <f t="shared" ref="H69:U69" ca="1" si="17">MATCH(VALUE(LEFT(H67,4)),OFFSET(MP_CF_WP,-1,0,1,),0)</f>
        <v>6</v>
      </c>
      <c r="I69" s="17">
        <f t="shared" ca="1" si="17"/>
        <v>7</v>
      </c>
      <c r="J69" s="17">
        <f t="shared" ca="1" si="17"/>
        <v>8</v>
      </c>
      <c r="K69" s="17">
        <f t="shared" ca="1" si="17"/>
        <v>9</v>
      </c>
      <c r="L69" s="17">
        <f t="shared" ca="1" si="17"/>
        <v>10</v>
      </c>
      <c r="M69" s="17">
        <f t="shared" ca="1" si="17"/>
        <v>11</v>
      </c>
      <c r="N69" s="17">
        <f t="shared" ca="1" si="17"/>
        <v>12</v>
      </c>
      <c r="O69" s="17">
        <f t="shared" ca="1" si="17"/>
        <v>13</v>
      </c>
      <c r="P69" s="17">
        <f t="shared" ca="1" si="17"/>
        <v>14</v>
      </c>
      <c r="Q69" s="17">
        <f t="shared" ca="1" si="17"/>
        <v>15</v>
      </c>
      <c r="R69" s="17">
        <f t="shared" ca="1" si="17"/>
        <v>16</v>
      </c>
      <c r="S69" s="17">
        <f t="shared" ca="1" si="17"/>
        <v>17</v>
      </c>
      <c r="T69" s="17">
        <f t="shared" ca="1" si="17"/>
        <v>18</v>
      </c>
      <c r="U69" s="17">
        <f t="shared" ca="1" si="17"/>
        <v>19</v>
      </c>
    </row>
    <row r="70" spans="1:21">
      <c r="A70" s="54" t="str">
        <f t="shared" ref="A70:A106" si="18">A12</f>
        <v>ALE</v>
      </c>
      <c r="B70" s="48">
        <f ca="1">MATCH(A70,OFFSET(MP_CF_WP,0,0,,1),0)</f>
        <v>2</v>
      </c>
      <c r="C70" s="1">
        <f>IF(ISERROR(D70),"",IF(D70="","",MAX($C$11:C69)+1))</f>
        <v>44</v>
      </c>
      <c r="D70" t="str">
        <f t="shared" ref="D70:D106" si="19">D12</f>
        <v xml:space="preserve">ALLETE                        </v>
      </c>
      <c r="E70" s="23"/>
      <c r="F70" s="18">
        <f ca="1">AVERAGE(G70:U70)</f>
        <v>9.2077176427189062</v>
      </c>
      <c r="G70" s="18">
        <f t="shared" ref="G70:G113" si="20">IFERROR(IF(VLOOKUP(A70,LUCurYr,13,FALSE)=0,"",VLOOKUP(A70,LUCurYr,13,FALSE)),"N/A")</f>
        <v>7.9558823529411757</v>
      </c>
      <c r="H70" s="18">
        <f t="shared" ref="H70:U77" ca="1" si="21">IFERROR(INDEX(MP_CF_WP,$B70,H$69),"N/A")</f>
        <v>7.4948453608247423</v>
      </c>
      <c r="I70" s="18">
        <f t="shared" ca="1" si="21"/>
        <v>8.8042290748898679</v>
      </c>
      <c r="J70" s="18">
        <f t="shared" ca="1" si="21"/>
        <v>9.1492984097287184</v>
      </c>
      <c r="K70" s="18">
        <f t="shared" ca="1" si="21"/>
        <v>8.1817092651757175</v>
      </c>
      <c r="L70" s="18">
        <f t="shared" ca="1" si="21"/>
        <v>7.9102198697068395</v>
      </c>
      <c r="M70" s="18">
        <f t="shared" ca="1" si="21"/>
        <v>8.0392922794117645</v>
      </c>
      <c r="N70" s="18">
        <f t="shared" ca="1" si="21"/>
        <v>8.5107812937552509</v>
      </c>
      <c r="O70" s="18">
        <f t="shared" ca="1" si="21"/>
        <v>9.2917552563193961</v>
      </c>
      <c r="P70" s="18">
        <f t="shared" ca="1" si="21"/>
        <v>10.302330844082373</v>
      </c>
      <c r="Q70" s="18">
        <f t="shared" ca="1" si="21"/>
        <v>11.056694813027745</v>
      </c>
      <c r="R70" s="18">
        <f t="shared" ca="1" si="21"/>
        <v>11.543020535482194</v>
      </c>
      <c r="S70" s="18">
        <f t="shared" ca="1" si="21"/>
        <v>11.46027</v>
      </c>
      <c r="T70" s="18" t="str">
        <f t="shared" ca="1" si="21"/>
        <v>N/A</v>
      </c>
      <c r="U70" s="18" t="str">
        <f t="shared" ca="1" si="21"/>
        <v>N/A</v>
      </c>
    </row>
    <row r="71" spans="1:21">
      <c r="A71" s="54" t="str">
        <f t="shared" si="18"/>
        <v>LNT</v>
      </c>
      <c r="B71" s="48">
        <f t="shared" ref="B71:B113" ca="1" si="22">MATCH(A71,OFFSET(MP_CF_WP,0,0,,1),0)</f>
        <v>3</v>
      </c>
      <c r="C71" s="1">
        <f>IF(ISERROR(D71),"",IF(D71="","",MAX($C$11:C70)+1))</f>
        <v>45</v>
      </c>
      <c r="D71" t="str">
        <f t="shared" si="19"/>
        <v xml:space="preserve">Alliant Energy                </v>
      </c>
      <c r="E71" s="23"/>
      <c r="F71" s="18">
        <f t="shared" ref="F71:F113" ca="1" si="23">AVERAGE(G71:U71)</f>
        <v>7.0421726498126702</v>
      </c>
      <c r="G71" s="18">
        <f t="shared" si="20"/>
        <v>9.3378378378378368</v>
      </c>
      <c r="H71" s="18">
        <f t="shared" ca="1" si="21"/>
        <v>8.8627394080092863</v>
      </c>
      <c r="I71" s="18">
        <f t="shared" ca="1" si="21"/>
        <v>8.3958151700087189</v>
      </c>
      <c r="J71" s="18">
        <f t="shared" ca="1" si="21"/>
        <v>7.5191502094554163</v>
      </c>
      <c r="K71" s="18">
        <f t="shared" ca="1" si="21"/>
        <v>7.4996607869742204</v>
      </c>
      <c r="L71" s="18">
        <f t="shared" ca="1" si="21"/>
        <v>7.2149600580973132</v>
      </c>
      <c r="M71" s="18">
        <f t="shared" ca="1" si="21"/>
        <v>6.5860215053763431</v>
      </c>
      <c r="N71" s="18">
        <f t="shared" ca="1" si="21"/>
        <v>6.2287208749405609</v>
      </c>
      <c r="O71" s="18">
        <f t="shared" ca="1" si="21"/>
        <v>7.4890254609306401</v>
      </c>
      <c r="P71" s="18">
        <f t="shared" ca="1" si="21"/>
        <v>7.924579914028917</v>
      </c>
      <c r="Q71" s="18">
        <f t="shared" ca="1" si="21"/>
        <v>8.0023094688221708</v>
      </c>
      <c r="R71" s="18">
        <f t="shared" ca="1" si="21"/>
        <v>5.0915080527086376</v>
      </c>
      <c r="S71" s="18">
        <f t="shared" ca="1" si="21"/>
        <v>5.5218499999999997</v>
      </c>
      <c r="T71" s="18">
        <f t="shared" ca="1" si="21"/>
        <v>4.7578800000000001</v>
      </c>
      <c r="U71" s="18">
        <f t="shared" ca="1" si="21"/>
        <v>5.2005309999999998</v>
      </c>
    </row>
    <row r="72" spans="1:21">
      <c r="A72" s="54" t="str">
        <f t="shared" si="18"/>
        <v>AEE</v>
      </c>
      <c r="B72" s="48">
        <f t="shared" ca="1" si="22"/>
        <v>5</v>
      </c>
      <c r="C72" s="1">
        <f>IF(ISERROR(D72),"",IF(D72="","",MAX($C$11:C71)+1))</f>
        <v>46</v>
      </c>
      <c r="D72" t="str">
        <f t="shared" si="19"/>
        <v xml:space="preserve">Ameren Corp.                  </v>
      </c>
      <c r="E72" s="23"/>
      <c r="F72" s="18">
        <f t="shared" ca="1" si="23"/>
        <v>6.7099879289309374</v>
      </c>
      <c r="G72" s="18">
        <f t="shared" si="20"/>
        <v>7.1230769230769226</v>
      </c>
      <c r="H72" s="18">
        <f t="shared" ca="1" si="21"/>
        <v>6.8692219114986024</v>
      </c>
      <c r="I72" s="18">
        <f t="shared" ca="1" si="21"/>
        <v>6.9488734835355288</v>
      </c>
      <c r="J72" s="18">
        <f t="shared" ca="1" si="21"/>
        <v>6.6104440632742527</v>
      </c>
      <c r="K72" s="18">
        <f t="shared" ca="1" si="21"/>
        <v>5.4788012940575515</v>
      </c>
      <c r="L72" s="18">
        <f t="shared" ca="1" si="21"/>
        <v>5.0182158665304737</v>
      </c>
      <c r="M72" s="18">
        <f t="shared" ca="1" si="21"/>
        <v>4.2268057531215426</v>
      </c>
      <c r="N72" s="18">
        <f t="shared" ca="1" si="21"/>
        <v>4.2504540201419845</v>
      </c>
      <c r="O72" s="18">
        <f t="shared" ca="1" si="21"/>
        <v>6.3536263394937107</v>
      </c>
      <c r="P72" s="18">
        <f t="shared" ca="1" si="21"/>
        <v>7.6877587226493196</v>
      </c>
      <c r="Q72" s="18">
        <f t="shared" ca="1" si="21"/>
        <v>8.5713098404255312</v>
      </c>
      <c r="R72" s="18">
        <f t="shared" ca="1" si="21"/>
        <v>8.5745657161586362</v>
      </c>
      <c r="S72" s="18">
        <f t="shared" ca="1" si="21"/>
        <v>8.241695</v>
      </c>
      <c r="T72" s="18">
        <f t="shared" ca="1" si="21"/>
        <v>6.7395110000000003</v>
      </c>
      <c r="U72" s="18">
        <f t="shared" ca="1" si="21"/>
        <v>7.9554590000000003</v>
      </c>
    </row>
    <row r="73" spans="1:21">
      <c r="A73" s="54" t="str">
        <f t="shared" si="18"/>
        <v>AEP</v>
      </c>
      <c r="B73" s="48">
        <f t="shared" ca="1" si="22"/>
        <v>4</v>
      </c>
      <c r="C73" s="1">
        <f>IF(ISERROR(D73),"",IF(D73="","",MAX($C$11:C72)+1))</f>
        <v>47</v>
      </c>
      <c r="D73" t="str">
        <f t="shared" si="19"/>
        <v>American Electric Power</v>
      </c>
      <c r="E73" s="23"/>
      <c r="F73" s="18">
        <f t="shared" ca="1" si="23"/>
        <v>5.9667445515843571</v>
      </c>
      <c r="G73" s="18">
        <f t="shared" si="20"/>
        <v>7.6543209876543212</v>
      </c>
      <c r="H73" s="18">
        <f t="shared" ca="1" si="21"/>
        <v>7.0949993733550567</v>
      </c>
      <c r="I73" s="18">
        <f t="shared" ca="1" si="21"/>
        <v>7</v>
      </c>
      <c r="J73" s="18">
        <f t="shared" ca="1" si="21"/>
        <v>6.5675406098603597</v>
      </c>
      <c r="K73" s="18">
        <f t="shared" ca="1" si="21"/>
        <v>5.9286127167630065</v>
      </c>
      <c r="L73" s="18">
        <f t="shared" ca="1" si="21"/>
        <v>5.4648403164371517</v>
      </c>
      <c r="M73" s="18">
        <f t="shared" ca="1" si="21"/>
        <v>5.5438652256834073</v>
      </c>
      <c r="N73" s="18">
        <f t="shared" ca="1" si="21"/>
        <v>4.7136529030216741</v>
      </c>
      <c r="O73" s="18">
        <f t="shared" ca="1" si="21"/>
        <v>5.7125511995318901</v>
      </c>
      <c r="P73" s="18">
        <f t="shared" ca="1" si="21"/>
        <v>6.8440717858193594</v>
      </c>
      <c r="Q73" s="18">
        <f t="shared" ca="1" si="21"/>
        <v>5.5355428914217155</v>
      </c>
      <c r="R73" s="18">
        <f t="shared" ca="1" si="21"/>
        <v>6.0654252642174127</v>
      </c>
      <c r="S73" s="18">
        <f t="shared" ca="1" si="21"/>
        <v>5.5033099999999999</v>
      </c>
      <c r="T73" s="18">
        <f t="shared" ca="1" si="21"/>
        <v>4.6854269999999998</v>
      </c>
      <c r="U73" s="18">
        <f t="shared" ca="1" si="21"/>
        <v>5.1870079999999996</v>
      </c>
    </row>
    <row r="74" spans="1:21">
      <c r="A74" s="54" t="str">
        <f t="shared" si="18"/>
        <v>AVA</v>
      </c>
      <c r="B74" s="48">
        <f t="shared" ca="1" si="22"/>
        <v>6</v>
      </c>
      <c r="C74" s="1">
        <f>IF(ISERROR(D74),"",IF(D74="","",MAX($C$11:C73)+1))</f>
        <v>48</v>
      </c>
      <c r="D74" t="str">
        <f t="shared" si="19"/>
        <v xml:space="preserve">Avista Corp.                  </v>
      </c>
      <c r="F74" s="18">
        <f t="shared" ca="1" si="23"/>
        <v>6.3468607445459648</v>
      </c>
      <c r="G74" s="18">
        <f t="shared" si="20"/>
        <v>8.3684210526315788</v>
      </c>
      <c r="H74" s="18">
        <f t="shared" ca="1" si="21"/>
        <v>6.7580743449116394</v>
      </c>
      <c r="I74" s="18">
        <f t="shared" ca="1" si="21"/>
        <v>7.3000459136822773</v>
      </c>
      <c r="J74" s="18">
        <f t="shared" ca="1" si="21"/>
        <v>6.2096330275229361</v>
      </c>
      <c r="K74" s="18">
        <f t="shared" ca="1" si="21"/>
        <v>6.882464198865172</v>
      </c>
      <c r="L74" s="18">
        <f t="shared" ca="1" si="21"/>
        <v>6.404125892620999</v>
      </c>
      <c r="M74" s="18">
        <f t="shared" ca="1" si="21"/>
        <v>5.8034235229155167</v>
      </c>
      <c r="N74" s="18">
        <f t="shared" ca="1" si="21"/>
        <v>4.0559928041376203</v>
      </c>
      <c r="O74" s="18">
        <f t="shared" ca="1" si="21"/>
        <v>5.1186525892408241</v>
      </c>
      <c r="P74" s="18">
        <f t="shared" ca="1" si="21"/>
        <v>7.5844421699078817</v>
      </c>
      <c r="Q74" s="18">
        <f t="shared" ca="1" si="21"/>
        <v>5.2971201123858576</v>
      </c>
      <c r="R74" s="18">
        <f t="shared" ca="1" si="21"/>
        <v>6.582413539367181</v>
      </c>
      <c r="S74" s="18">
        <f t="shared" ca="1" si="21"/>
        <v>7.5796849999999996</v>
      </c>
      <c r="T74" s="18">
        <f t="shared" ca="1" si="21"/>
        <v>5.3602889999999999</v>
      </c>
      <c r="U74" s="18">
        <f t="shared" ca="1" si="21"/>
        <v>5.8981279999999998</v>
      </c>
    </row>
    <row r="75" spans="1:21">
      <c r="A75" s="54" t="str">
        <f t="shared" si="18"/>
        <v>BKH</v>
      </c>
      <c r="B75" s="48">
        <f t="shared" ca="1" si="22"/>
        <v>7</v>
      </c>
      <c r="C75" s="1">
        <f>IF(ISERROR(D75),"",IF(D75="","",MAX($C$11:C74)+1))</f>
        <v>49</v>
      </c>
      <c r="D75" t="str">
        <f t="shared" si="19"/>
        <v xml:space="preserve">Black Hills                   </v>
      </c>
      <c r="F75" s="18">
        <f t="shared" ca="1" si="23"/>
        <v>7.3352130722342963</v>
      </c>
      <c r="G75" s="18">
        <f t="shared" si="20"/>
        <v>7.9781021897810218</v>
      </c>
      <c r="H75" s="18">
        <f t="shared" ca="1" si="21"/>
        <v>8.0614298323036184</v>
      </c>
      <c r="I75" s="18">
        <f t="shared" ca="1" si="21"/>
        <v>8.8062449959967974</v>
      </c>
      <c r="J75" s="18">
        <f t="shared" ca="1" si="21"/>
        <v>8.0283353010625742</v>
      </c>
      <c r="K75" s="18">
        <f t="shared" ca="1" si="21"/>
        <v>6.0373881932021476</v>
      </c>
      <c r="L75" s="18">
        <f t="shared" ca="1" si="21"/>
        <v>7.8482276585122319</v>
      </c>
      <c r="M75" s="18">
        <f t="shared" ca="1" si="21"/>
        <v>6.1607875307629199</v>
      </c>
      <c r="N75" s="18">
        <f t="shared" ca="1" si="21"/>
        <v>4.2542028450027702</v>
      </c>
      <c r="O75" s="18">
        <f t="shared" ca="1" si="21"/>
        <v>11.257026752455131</v>
      </c>
      <c r="P75" s="18">
        <f t="shared" ca="1" si="21"/>
        <v>7.6150936258747874</v>
      </c>
      <c r="Q75" s="18">
        <f t="shared" ca="1" si="21"/>
        <v>6.9166335847558544</v>
      </c>
      <c r="R75" s="18">
        <f t="shared" ca="1" si="21"/>
        <v>7.5738045738045745</v>
      </c>
      <c r="S75" s="18">
        <f t="shared" ca="1" si="21"/>
        <v>6.6870099999999999</v>
      </c>
      <c r="T75" s="18">
        <f t="shared" ca="1" si="21"/>
        <v>6.8855000000000004</v>
      </c>
      <c r="U75" s="18">
        <f t="shared" ca="1" si="21"/>
        <v>5.9184089999999996</v>
      </c>
    </row>
    <row r="76" spans="1:21">
      <c r="A76" s="54" t="str">
        <f t="shared" si="18"/>
        <v>CNP</v>
      </c>
      <c r="B76" s="48">
        <f t="shared" ca="1" si="22"/>
        <v>8</v>
      </c>
      <c r="C76" s="1">
        <f>IF(ISERROR(D76),"",IF(D76="","",MAX($C$11:C75)+1))</f>
        <v>50</v>
      </c>
      <c r="D76" t="str">
        <f t="shared" si="19"/>
        <v xml:space="preserve">CenterPoint Energy            </v>
      </c>
      <c r="F76" s="18">
        <f t="shared" ca="1" si="23"/>
        <v>4.6636664920445474</v>
      </c>
      <c r="G76" s="18">
        <f t="shared" si="20"/>
        <v>5.4999999999999991</v>
      </c>
      <c r="H76" s="18">
        <f t="shared" ca="1" si="21"/>
        <v>5.7488235294117649</v>
      </c>
      <c r="I76" s="18">
        <f t="shared" ca="1" si="21"/>
        <v>6.2537003375746556</v>
      </c>
      <c r="J76" s="18">
        <f t="shared" ca="1" si="21"/>
        <v>6.5611064069997171</v>
      </c>
      <c r="K76" s="18">
        <f t="shared" ca="1" si="21"/>
        <v>5.1511179645335385</v>
      </c>
      <c r="L76" s="18">
        <f t="shared" ca="1" si="21"/>
        <v>5.3933566433566442</v>
      </c>
      <c r="M76" s="18">
        <f t="shared" ca="1" si="21"/>
        <v>4.6976744186046515</v>
      </c>
      <c r="N76" s="18">
        <f t="shared" ca="1" si="21"/>
        <v>4.0547432845970759</v>
      </c>
      <c r="O76" s="18">
        <f t="shared" ca="1" si="21"/>
        <v>4.2873025160912812</v>
      </c>
      <c r="P76" s="18">
        <f t="shared" ca="1" si="21"/>
        <v>5.1730032419687593</v>
      </c>
      <c r="Q76" s="18">
        <f t="shared" ca="1" si="21"/>
        <v>3.938834391229082</v>
      </c>
      <c r="R76" s="18">
        <f t="shared" ca="1" si="21"/>
        <v>4.698932646301067</v>
      </c>
      <c r="S76" s="18">
        <f t="shared" ca="1" si="21"/>
        <v>4.2561600000000004</v>
      </c>
      <c r="T76" s="18">
        <f t="shared" ca="1" si="21"/>
        <v>2.080613</v>
      </c>
      <c r="U76" s="18">
        <f t="shared" ca="1" si="21"/>
        <v>2.1596289999999998</v>
      </c>
    </row>
    <row r="77" spans="1:21">
      <c r="A77" s="54" t="str">
        <f t="shared" si="18"/>
        <v>CMS</v>
      </c>
      <c r="B77" s="48">
        <f t="shared" ca="1" si="22"/>
        <v>11</v>
      </c>
      <c r="C77" s="1">
        <f>IF(ISERROR(D77),"",IF(D77="","",MAX($C$11:C76)+1))</f>
        <v>51</v>
      </c>
      <c r="D77" t="str">
        <f t="shared" si="19"/>
        <v xml:space="preserve">CMS Energy Corp.              </v>
      </c>
      <c r="F77" s="18">
        <f t="shared" ca="1" si="23"/>
        <v>5.1766717117968755</v>
      </c>
      <c r="G77" s="18">
        <f t="shared" si="20"/>
        <v>8.0515463917525771</v>
      </c>
      <c r="H77" s="18">
        <f t="shared" ca="1" si="21"/>
        <v>7.5266710211190944</v>
      </c>
      <c r="I77" s="18">
        <f t="shared" ca="1" si="21"/>
        <v>7.1293225959261006</v>
      </c>
      <c r="J77" s="18">
        <f t="shared" ca="1" si="21"/>
        <v>6.6755358462675529</v>
      </c>
      <c r="K77" s="18">
        <f t="shared" ca="1" si="21"/>
        <v>6.0340225071970686</v>
      </c>
      <c r="L77" s="18">
        <f t="shared" ca="1" si="21"/>
        <v>5.405805038335159</v>
      </c>
      <c r="M77" s="18">
        <f t="shared" ca="1" si="21"/>
        <v>4.4751485683414369</v>
      </c>
      <c r="N77" s="18">
        <f t="shared" ca="1" si="21"/>
        <v>3.6362849725987885</v>
      </c>
      <c r="O77" s="18">
        <f t="shared" ca="1" si="21"/>
        <v>3.4463641052088705</v>
      </c>
      <c r="P77" s="18">
        <f t="shared" ca="1" si="21"/>
        <v>5.5730045425048669</v>
      </c>
      <c r="Q77" s="18">
        <f t="shared" ca="1" si="21"/>
        <v>4.4045919950356813</v>
      </c>
      <c r="R77" s="18">
        <f t="shared" ca="1" si="21"/>
        <v>4.0422863808690588</v>
      </c>
      <c r="S77" s="18">
        <f t="shared" ca="1" si="21"/>
        <v>3.1967210000000001</v>
      </c>
      <c r="T77" s="18">
        <f t="shared" ca="1" si="21"/>
        <v>2.876099</v>
      </c>
      <c r="U77" s="18" t="str">
        <f t="shared" ca="1" si="21"/>
        <v>NMF</v>
      </c>
    </row>
    <row r="78" spans="1:21">
      <c r="A78" s="54" t="str">
        <f t="shared" si="18"/>
        <v>ED</v>
      </c>
      <c r="B78" s="48">
        <f t="shared" ca="1" si="22"/>
        <v>12</v>
      </c>
      <c r="C78" s="1">
        <f>IF(ISERROR(D78),"",IF(D78="","",MAX($C$11:C77)+1))</f>
        <v>52</v>
      </c>
      <c r="D78" t="str">
        <f t="shared" si="19"/>
        <v xml:space="preserve">Consol. Edison                </v>
      </c>
      <c r="F78" s="18">
        <f t="shared" ca="1" si="23"/>
        <v>8.0416454378371167</v>
      </c>
      <c r="G78" s="18">
        <f t="shared" si="20"/>
        <v>9.1363636363636349</v>
      </c>
      <c r="H78" s="18">
        <f t="shared" ref="H78:R78" ca="1" si="24">IFERROR(INDEX(MP_CF_WP,$B78,H$69),"N/A")</f>
        <v>7.963546922300706</v>
      </c>
      <c r="I78" s="18">
        <f t="shared" ca="1" si="24"/>
        <v>7.8885843497327679</v>
      </c>
      <c r="J78" s="18">
        <f t="shared" ca="1" si="24"/>
        <v>7.7697059218477236</v>
      </c>
      <c r="K78" s="18">
        <f t="shared" ca="1" si="24"/>
        <v>8.3131821998320738</v>
      </c>
      <c r="L78" s="18">
        <f t="shared" ca="1" si="24"/>
        <v>8.1457545028000613</v>
      </c>
      <c r="M78" s="18">
        <f t="shared" ca="1" si="24"/>
        <v>7.3884707766212969</v>
      </c>
      <c r="N78" s="18">
        <f t="shared" ca="1" si="24"/>
        <v>6.7200614124872056</v>
      </c>
      <c r="O78" s="18">
        <f t="shared" ca="1" si="24"/>
        <v>6.8936205744822976</v>
      </c>
      <c r="P78" s="18">
        <f t="shared" ca="1" si="24"/>
        <v>8.3095980595980592</v>
      </c>
      <c r="Q78" s="18">
        <f t="shared" ca="1" si="24"/>
        <v>8.6531540064406141</v>
      </c>
      <c r="R78" s="18">
        <f t="shared" ca="1" si="24"/>
        <v>8.5887602050503133</v>
      </c>
      <c r="S78" s="18">
        <f t="shared" ref="H78:U96" ca="1" si="25">IFERROR(INDEX(MP_CF_WP,$B78,S$69),"N/A")</f>
        <v>9.3134920000000001</v>
      </c>
      <c r="T78" s="18">
        <f t="shared" ca="1" si="25"/>
        <v>7.8992769999999997</v>
      </c>
      <c r="U78" s="18">
        <f t="shared" ca="1" si="25"/>
        <v>7.6411100000000003</v>
      </c>
    </row>
    <row r="79" spans="1:21">
      <c r="A79" s="54" t="str">
        <f t="shared" si="18"/>
        <v>D</v>
      </c>
      <c r="B79" s="48">
        <f t="shared" ca="1" si="22"/>
        <v>13</v>
      </c>
      <c r="C79" s="1">
        <f>IF(ISERROR(D79),"",IF(D79="","",MAX($C$11:C78)+1))</f>
        <v>53</v>
      </c>
      <c r="D79" t="str">
        <f t="shared" si="19"/>
        <v xml:space="preserve">Dominion Resources            </v>
      </c>
      <c r="F79" s="18">
        <f t="shared" ca="1" si="23"/>
        <v>9.1376917328264931</v>
      </c>
      <c r="G79" s="18">
        <f t="shared" si="20"/>
        <v>11.078125</v>
      </c>
      <c r="H79" s="18">
        <f t="shared" ca="1" si="25"/>
        <v>11.837733957219251</v>
      </c>
      <c r="I79" s="18">
        <f t="shared" ca="1" si="25"/>
        <v>12.270753064798599</v>
      </c>
      <c r="J79" s="18">
        <f t="shared" ca="1" si="25"/>
        <v>10.877263581488934</v>
      </c>
      <c r="K79" s="18">
        <f t="shared" ca="1" si="25"/>
        <v>9.9176201372997728</v>
      </c>
      <c r="L79" s="18">
        <f t="shared" ca="1" si="25"/>
        <v>9.4481665014866199</v>
      </c>
      <c r="M79" s="18">
        <f t="shared" ca="1" si="25"/>
        <v>8.1228207639569039</v>
      </c>
      <c r="N79" s="18">
        <f t="shared" ca="1" si="25"/>
        <v>6.9848421926910307</v>
      </c>
      <c r="O79" s="18">
        <f t="shared" ca="1" si="25"/>
        <v>8.2672192618906646</v>
      </c>
      <c r="P79" s="18">
        <f t="shared" ca="1" si="25"/>
        <v>8.6465262743554412</v>
      </c>
      <c r="Q79" s="18">
        <f t="shared" ca="1" si="25"/>
        <v>7.8091649694501024</v>
      </c>
      <c r="R79" s="18">
        <f t="shared" ca="1" si="25"/>
        <v>10.089435287760065</v>
      </c>
      <c r="S79" s="18">
        <f t="shared" ca="1" si="25"/>
        <v>7.6822210000000002</v>
      </c>
      <c r="T79" s="18">
        <f t="shared" ca="1" si="25"/>
        <v>7.50718</v>
      </c>
      <c r="U79" s="18">
        <f t="shared" ca="1" si="25"/>
        <v>6.5263039999999997</v>
      </c>
    </row>
    <row r="80" spans="1:21">
      <c r="A80" s="54" t="str">
        <f t="shared" si="18"/>
        <v>DTE</v>
      </c>
      <c r="B80" s="48">
        <f t="shared" ca="1" si="22"/>
        <v>14</v>
      </c>
      <c r="C80" s="1">
        <f>IF(ISERROR(D80),"",IF(D80="","",MAX($C$11:C79)+1))</f>
        <v>54</v>
      </c>
      <c r="D80" t="str">
        <f t="shared" si="19"/>
        <v xml:space="preserve">DTE Energy                    </v>
      </c>
      <c r="F80" s="18">
        <f t="shared" ca="1" si="23"/>
        <v>5.8377468092160969</v>
      </c>
      <c r="G80" s="18">
        <f t="shared" si="20"/>
        <v>8.397058823529413</v>
      </c>
      <c r="H80" s="18">
        <f t="shared" ca="1" si="25"/>
        <v>8.5202881661192933</v>
      </c>
      <c r="I80" s="18">
        <f t="shared" ca="1" si="25"/>
        <v>6.4158090096170071</v>
      </c>
      <c r="J80" s="18">
        <f t="shared" ca="1" si="25"/>
        <v>6.6529382716049383</v>
      </c>
      <c r="K80" s="18">
        <f t="shared" ca="1" si="25"/>
        <v>5.9124961621123733</v>
      </c>
      <c r="L80" s="18">
        <f t="shared" ca="1" si="25"/>
        <v>5.1828350407693913</v>
      </c>
      <c r="M80" s="18">
        <f t="shared" ca="1" si="25"/>
        <v>4.6905930470347652</v>
      </c>
      <c r="N80" s="18">
        <f t="shared" ca="1" si="25"/>
        <v>3.5945859533198341</v>
      </c>
      <c r="O80" s="18">
        <f t="shared" ca="1" si="25"/>
        <v>4.8969359331476321</v>
      </c>
      <c r="P80" s="18">
        <f t="shared" ca="1" si="25"/>
        <v>5.7259870359457867</v>
      </c>
      <c r="Q80" s="18">
        <f t="shared" ca="1" si="25"/>
        <v>5.2138932975216701</v>
      </c>
      <c r="R80" s="18">
        <f t="shared" ca="1" si="25"/>
        <v>5.5403413975193416</v>
      </c>
      <c r="S80" s="18">
        <f t="shared" ca="1" si="25"/>
        <v>6.0036690000000004</v>
      </c>
      <c r="T80" s="18">
        <f t="shared" ca="1" si="25"/>
        <v>5.6177109999999999</v>
      </c>
      <c r="U80" s="18">
        <f t="shared" ca="1" si="25"/>
        <v>5.20106</v>
      </c>
    </row>
    <row r="81" spans="1:21">
      <c r="A81" s="54" t="str">
        <f t="shared" si="18"/>
        <v>DUK</v>
      </c>
      <c r="B81" s="48">
        <f t="shared" ca="1" si="22"/>
        <v>15</v>
      </c>
      <c r="C81" s="1">
        <f>IF(ISERROR(D81),"",IF(D81="","",MAX($C$11:C80)+1))</f>
        <v>55</v>
      </c>
      <c r="D81" t="str">
        <f t="shared" si="19"/>
        <v xml:space="preserve">Duke Energy                   </v>
      </c>
      <c r="F81" s="18">
        <f t="shared" ca="1" si="23"/>
        <v>7.4230744269985021</v>
      </c>
      <c r="G81" s="18">
        <f t="shared" si="20"/>
        <v>7.6954314720812196</v>
      </c>
      <c r="H81" s="18">
        <f t="shared" ca="1" si="25"/>
        <v>7.9461702127659573</v>
      </c>
      <c r="I81" s="18">
        <f t="shared" ca="1" si="25"/>
        <v>8.1206366630076836</v>
      </c>
      <c r="J81" s="18">
        <f t="shared" ca="1" si="25"/>
        <v>8.1148632858144438</v>
      </c>
      <c r="K81" s="18">
        <f t="shared" ca="1" si="25"/>
        <v>9.5307443365695796</v>
      </c>
      <c r="L81" s="18">
        <f t="shared" ca="1" si="25"/>
        <v>6.5644009216589865</v>
      </c>
      <c r="M81" s="18">
        <f t="shared" ca="1" si="25"/>
        <v>6.0090737685599809</v>
      </c>
      <c r="N81" s="18">
        <f t="shared" ca="1" si="25"/>
        <v>5.9555408970976256</v>
      </c>
      <c r="O81" s="18">
        <f t="shared" ca="1" si="25"/>
        <v>7.1315538608198281</v>
      </c>
      <c r="P81" s="18">
        <f t="shared" ca="1" si="25"/>
        <v>7.1623288516097201</v>
      </c>
      <c r="Q81" s="18" t="str">
        <f t="shared" ca="1" si="25"/>
        <v>N/A</v>
      </c>
      <c r="R81" s="18" t="str">
        <f t="shared" ca="1" si="25"/>
        <v>N/A</v>
      </c>
      <c r="S81" s="18" t="str">
        <f t="shared" ca="1" si="25"/>
        <v>N/A</v>
      </c>
      <c r="T81" s="18" t="str">
        <f t="shared" ca="1" si="25"/>
        <v>N/A</v>
      </c>
      <c r="U81" s="18" t="str">
        <f t="shared" ca="1" si="25"/>
        <v>N/A</v>
      </c>
    </row>
    <row r="82" spans="1:21">
      <c r="A82" s="54" t="str">
        <f t="shared" si="18"/>
        <v>EIX</v>
      </c>
      <c r="B82" s="48">
        <f t="shared" ca="1" si="22"/>
        <v>16</v>
      </c>
      <c r="C82" s="1">
        <f>IF(ISERROR(D82),"",IF(D82="","",MAX($C$11:C81)+1))</f>
        <v>56</v>
      </c>
      <c r="D82" t="str">
        <f t="shared" si="19"/>
        <v xml:space="preserve">Edison Int'l                  </v>
      </c>
      <c r="F82" s="18">
        <f t="shared" ca="1" si="23"/>
        <v>5.149012093552165</v>
      </c>
      <c r="G82" s="18">
        <f t="shared" si="20"/>
        <v>6.5721153846153841</v>
      </c>
      <c r="H82" s="18">
        <f t="shared" ca="1" si="25"/>
        <v>5.9209661835748788</v>
      </c>
      <c r="I82" s="18">
        <f t="shared" ca="1" si="25"/>
        <v>5.6784242789669381</v>
      </c>
      <c r="J82" s="18">
        <f t="shared" ca="1" si="25"/>
        <v>5.4568602932817996</v>
      </c>
      <c r="K82" s="18">
        <f t="shared" ca="1" si="25"/>
        <v>4.5871416701287906</v>
      </c>
      <c r="L82" s="18">
        <f t="shared" ca="1" si="25"/>
        <v>4.22358803986711</v>
      </c>
      <c r="M82" s="18">
        <f t="shared" ca="1" si="25"/>
        <v>4.1089979793177225</v>
      </c>
      <c r="N82" s="18">
        <f t="shared" ca="1" si="25"/>
        <v>3.9531701192718138</v>
      </c>
      <c r="O82" s="18">
        <f t="shared" ca="1" si="25"/>
        <v>5.6253092528451267</v>
      </c>
      <c r="P82" s="18">
        <f t="shared" ca="1" si="25"/>
        <v>7.0055292259083721</v>
      </c>
      <c r="Q82" s="18">
        <f t="shared" ca="1" si="25"/>
        <v>5.873293809458155</v>
      </c>
      <c r="R82" s="18">
        <f t="shared" ca="1" si="25"/>
        <v>5.6129401660463794</v>
      </c>
      <c r="S82" s="18">
        <f t="shared" ca="1" si="25"/>
        <v>6.8365840000000002</v>
      </c>
      <c r="T82" s="18">
        <f t="shared" ca="1" si="25"/>
        <v>2.8197589999999999</v>
      </c>
      <c r="U82" s="18">
        <f t="shared" ca="1" si="25"/>
        <v>2.960502</v>
      </c>
    </row>
    <row r="83" spans="1:21">
      <c r="A83" s="54" t="str">
        <f t="shared" si="18"/>
        <v>EE</v>
      </c>
      <c r="B83" s="48">
        <f t="shared" ca="1" si="22"/>
        <v>17</v>
      </c>
      <c r="C83" s="1">
        <f>IF(ISERROR(D83),"",IF(D83="","",MAX($C$11:C82)+1))</f>
        <v>57</v>
      </c>
      <c r="D83" t="str">
        <f t="shared" si="19"/>
        <v xml:space="preserve">El Paso Electric              </v>
      </c>
      <c r="F83" s="18">
        <f t="shared" ca="1" si="23"/>
        <v>5.5294320491884559</v>
      </c>
      <c r="G83" s="18">
        <f t="shared" si="20"/>
        <v>7.4824561403508776</v>
      </c>
      <c r="H83" s="18">
        <f t="shared" ca="1" si="25"/>
        <v>6.4707826086956519</v>
      </c>
      <c r="I83" s="18">
        <f t="shared" ca="1" si="25"/>
        <v>6.3323684658607178</v>
      </c>
      <c r="J83" s="18">
        <f t="shared" ca="1" si="25"/>
        <v>6.1883082373782115</v>
      </c>
      <c r="K83" s="18">
        <f t="shared" ca="1" si="25"/>
        <v>5.77813107224872</v>
      </c>
      <c r="L83" s="18">
        <f t="shared" ca="1" si="25"/>
        <v>5.1629752066115708</v>
      </c>
      <c r="M83" s="18">
        <f t="shared" ca="1" si="25"/>
        <v>4.3062293809431402</v>
      </c>
      <c r="N83" s="18">
        <f t="shared" ca="1" si="25"/>
        <v>3.9808212441603148</v>
      </c>
      <c r="O83" s="18">
        <f t="shared" ca="1" si="25"/>
        <v>4.9475835537388804</v>
      </c>
      <c r="P83" s="18">
        <f t="shared" ca="1" si="25"/>
        <v>6.4357050452781364</v>
      </c>
      <c r="Q83" s="18">
        <f t="shared" ca="1" si="25"/>
        <v>6.2486187845303869</v>
      </c>
      <c r="R83" s="18">
        <f t="shared" ca="1" si="25"/>
        <v>6.6677609980302037</v>
      </c>
      <c r="S83" s="18">
        <f t="shared" ca="1" si="25"/>
        <v>4.6549300000000002</v>
      </c>
      <c r="T83" s="18">
        <f t="shared" ca="1" si="25"/>
        <v>3.8985989999999999</v>
      </c>
      <c r="U83" s="18">
        <f t="shared" ca="1" si="25"/>
        <v>4.3862110000000003</v>
      </c>
    </row>
    <row r="84" spans="1:21">
      <c r="A84" s="54" t="str">
        <f t="shared" si="18"/>
        <v>EDE</v>
      </c>
      <c r="B84" s="48">
        <f t="shared" ca="1" si="22"/>
        <v>18</v>
      </c>
      <c r="C84" s="1">
        <f>IF(ISERROR(D84),"",IF(D84="","",MAX($C$11:C83)+1))</f>
        <v>58</v>
      </c>
      <c r="D84" t="str">
        <f t="shared" si="19"/>
        <v>Empire District Electric</v>
      </c>
      <c r="F84" s="18">
        <f t="shared" ca="1" si="23"/>
        <v>7.6885959415789955</v>
      </c>
      <c r="G84" s="18">
        <f t="shared" si="20"/>
        <v>8.3472222222222214</v>
      </c>
      <c r="H84" s="18">
        <f t="shared" ca="1" si="25"/>
        <v>7.2742616033755274</v>
      </c>
      <c r="I84" s="18">
        <f t="shared" ca="1" si="25"/>
        <v>7.2901073397156955</v>
      </c>
      <c r="J84" s="18">
        <f t="shared" ca="1" si="25"/>
        <v>7.0684713375796173</v>
      </c>
      <c r="K84" s="18">
        <f t="shared" ca="1" si="25"/>
        <v>6.9661754855994635</v>
      </c>
      <c r="L84" s="18">
        <f t="shared" ca="1" si="25"/>
        <v>6.4347148644437517</v>
      </c>
      <c r="M84" s="18">
        <f t="shared" ca="1" si="25"/>
        <v>6.8796068796068797</v>
      </c>
      <c r="N84" s="18">
        <f t="shared" ca="1" si="25"/>
        <v>6.227088700772911</v>
      </c>
      <c r="O84" s="18">
        <f t="shared" ca="1" si="25"/>
        <v>6.9446164430684547</v>
      </c>
      <c r="P84" s="18">
        <f t="shared" ca="1" si="25"/>
        <v>8.7838841440772377</v>
      </c>
      <c r="Q84" s="18">
        <f t="shared" ca="1" si="25"/>
        <v>8.1666666666666661</v>
      </c>
      <c r="R84" s="18">
        <f t="shared" ca="1" si="25"/>
        <v>9.1954304365565083</v>
      </c>
      <c r="S84" s="18">
        <f t="shared" ca="1" si="25"/>
        <v>9.6012599999999999</v>
      </c>
      <c r="T84" s="18">
        <f t="shared" ca="1" si="25"/>
        <v>8.2227139999999999</v>
      </c>
      <c r="U84" s="18">
        <f t="shared" ca="1" si="25"/>
        <v>7.9267190000000003</v>
      </c>
    </row>
    <row r="85" spans="1:21">
      <c r="A85" s="54" t="str">
        <f t="shared" si="18"/>
        <v>ETR</v>
      </c>
      <c r="B85" s="48">
        <f t="shared" ca="1" si="22"/>
        <v>19</v>
      </c>
      <c r="C85" s="1">
        <f>IF(ISERROR(D85),"",IF(D85="","",MAX($C$11:C84)+1))</f>
        <v>59</v>
      </c>
      <c r="D85" t="str">
        <f t="shared" si="19"/>
        <v xml:space="preserve">Entergy Corp.                 </v>
      </c>
      <c r="F85" s="18">
        <f t="shared" ca="1" si="23"/>
        <v>5.8576405543781949</v>
      </c>
      <c r="G85" s="18">
        <f t="shared" si="20"/>
        <v>4.4224924012158056</v>
      </c>
      <c r="H85" s="18">
        <f t="shared" ca="1" si="25"/>
        <v>4.1113181972212809</v>
      </c>
      <c r="I85" s="18">
        <f t="shared" ca="1" si="25"/>
        <v>4.2062683865127859</v>
      </c>
      <c r="J85" s="18">
        <f t="shared" ca="1" si="25"/>
        <v>4.0342238089375853</v>
      </c>
      <c r="K85" s="18">
        <f t="shared" ca="1" si="25"/>
        <v>4.2285499718380377</v>
      </c>
      <c r="L85" s="18">
        <f t="shared" ca="1" si="25"/>
        <v>3.9024070271503537</v>
      </c>
      <c r="M85" s="18">
        <f t="shared" ca="1" si="25"/>
        <v>4.6604172966434838</v>
      </c>
      <c r="N85" s="18">
        <f t="shared" ca="1" si="25"/>
        <v>5.6803883202889818</v>
      </c>
      <c r="O85" s="18">
        <f t="shared" ca="1" si="25"/>
        <v>7.963460046547711</v>
      </c>
      <c r="P85" s="18">
        <f t="shared" ca="1" si="25"/>
        <v>9.2136890555744984</v>
      </c>
      <c r="Q85" s="18">
        <f t="shared" ca="1" si="25"/>
        <v>7.1561769381838589</v>
      </c>
      <c r="R85" s="18">
        <f t="shared" ca="1" si="25"/>
        <v>8.756049865558543</v>
      </c>
      <c r="S85" s="18">
        <f t="shared" ca="1" si="25"/>
        <v>7.1220420000000004</v>
      </c>
      <c r="T85" s="18">
        <f t="shared" ca="1" si="25"/>
        <v>6.8374600000000001</v>
      </c>
      <c r="U85" s="18">
        <f t="shared" ca="1" si="25"/>
        <v>5.5696649999999996</v>
      </c>
    </row>
    <row r="86" spans="1:21">
      <c r="A86" s="54" t="str">
        <f t="shared" si="18"/>
        <v>ES</v>
      </c>
      <c r="B86" s="48">
        <f t="shared" ca="1" si="22"/>
        <v>31</v>
      </c>
      <c r="C86" s="1">
        <f>IF(ISERROR(D86),"",IF(D86="","",MAX($C$11:C85)+1))</f>
        <v>60</v>
      </c>
      <c r="D86" t="str">
        <f t="shared" si="19"/>
        <v xml:space="preserve">Eversource Energy    </v>
      </c>
      <c r="F86" s="18">
        <f t="shared" ca="1" si="23"/>
        <v>6.2842486642400832</v>
      </c>
      <c r="G86" s="18">
        <f t="shared" si="20"/>
        <v>10.801980198019802</v>
      </c>
      <c r="H86" s="18">
        <f t="shared" ca="1" si="25"/>
        <v>10.12006479044341</v>
      </c>
      <c r="I86" s="18">
        <f t="shared" ca="1" si="25"/>
        <v>10.143264589732338</v>
      </c>
      <c r="J86" s="18">
        <f t="shared" ca="1" si="25"/>
        <v>8.0810344827586214</v>
      </c>
      <c r="K86" s="18">
        <f t="shared" ca="1" si="25"/>
        <v>9.3024293505205762</v>
      </c>
      <c r="L86" s="18">
        <f t="shared" ca="1" si="25"/>
        <v>6.9887202625102534</v>
      </c>
      <c r="M86" s="18">
        <f t="shared" ca="1" si="25"/>
        <v>4.9663495419309376</v>
      </c>
      <c r="N86" s="18">
        <f t="shared" ca="1" si="25"/>
        <v>4.6065739060294417</v>
      </c>
      <c r="O86" s="18">
        <f t="shared" ca="1" si="25"/>
        <v>4.1233165666071718</v>
      </c>
      <c r="P86" s="18">
        <f t="shared" ca="1" si="25"/>
        <v>6.1838174273858924</v>
      </c>
      <c r="Q86" s="18">
        <f t="shared" ca="1" si="25"/>
        <v>6.0159934941718625</v>
      </c>
      <c r="R86" s="18">
        <f t="shared" ca="1" si="25"/>
        <v>3.5481033534909288</v>
      </c>
      <c r="S86" s="18">
        <f t="shared" ca="1" si="25"/>
        <v>3.782826</v>
      </c>
      <c r="T86" s="18">
        <f t="shared" ca="1" si="25"/>
        <v>2.852541</v>
      </c>
      <c r="U86" s="18">
        <f t="shared" ca="1" si="25"/>
        <v>2.746715</v>
      </c>
    </row>
    <row r="87" spans="1:21">
      <c r="A87" s="54" t="str">
        <f t="shared" si="18"/>
        <v>EXC</v>
      </c>
      <c r="B87" s="48">
        <f t="shared" ca="1" si="22"/>
        <v>20</v>
      </c>
      <c r="C87" s="1">
        <f>IF(ISERROR(D87),"",IF(D87="","",MAX($C$11:C86)+1))</f>
        <v>61</v>
      </c>
      <c r="D87" t="str">
        <f t="shared" si="19"/>
        <v xml:space="preserve">Exelon Corp.                  </v>
      </c>
      <c r="F87" s="18">
        <f t="shared" ca="1" si="23"/>
        <v>6.2847762456234735</v>
      </c>
      <c r="G87" s="18">
        <f t="shared" si="20"/>
        <v>4.2896551724137932</v>
      </c>
      <c r="H87" s="18">
        <f t="shared" ca="1" si="25"/>
        <v>4.6968092927510661</v>
      </c>
      <c r="I87" s="18">
        <f t="shared" ca="1" si="25"/>
        <v>5.0912668382019071</v>
      </c>
      <c r="J87" s="18">
        <f t="shared" ca="1" si="25"/>
        <v>4.6141263940520449</v>
      </c>
      <c r="K87" s="18">
        <f t="shared" ca="1" si="25"/>
        <v>5.5449591280653951</v>
      </c>
      <c r="L87" s="18">
        <f t="shared" ca="1" si="25"/>
        <v>5.858446226154272</v>
      </c>
      <c r="M87" s="18">
        <f t="shared" ca="1" si="25"/>
        <v>5.1031373963216735</v>
      </c>
      <c r="N87" s="18">
        <f t="shared" ca="1" si="25"/>
        <v>5.9759912695525648</v>
      </c>
      <c r="O87" s="18">
        <f t="shared" ca="1" si="25"/>
        <v>9.6510805500982322</v>
      </c>
      <c r="P87" s="18">
        <f t="shared" ca="1" si="25"/>
        <v>9.8861066235864303</v>
      </c>
      <c r="Q87" s="18">
        <f t="shared" ca="1" si="25"/>
        <v>8.615040953090098</v>
      </c>
      <c r="R87" s="18">
        <f t="shared" ca="1" si="25"/>
        <v>7.9709208400646201</v>
      </c>
      <c r="S87" s="18">
        <f t="shared" ca="1" si="25"/>
        <v>6.2868700000000004</v>
      </c>
      <c r="T87" s="18">
        <f t="shared" ca="1" si="25"/>
        <v>5.7122630000000001</v>
      </c>
      <c r="U87" s="18">
        <f t="shared" ca="1" si="25"/>
        <v>4.9749699999999999</v>
      </c>
    </row>
    <row r="88" spans="1:21">
      <c r="A88" s="54" t="str">
        <f t="shared" si="18"/>
        <v>FE</v>
      </c>
      <c r="B88" s="48">
        <f t="shared" ca="1" si="22"/>
        <v>21</v>
      </c>
      <c r="C88" s="1">
        <f>IF(ISERROR(D88),"",IF(D88="","",MAX($C$11:C87)+1))</f>
        <v>62</v>
      </c>
      <c r="D88" t="str">
        <f t="shared" si="19"/>
        <v xml:space="preserve">FirstEnergy Corp.             </v>
      </c>
      <c r="F88" s="18">
        <f t="shared" ca="1" si="23"/>
        <v>6.2664232106259545</v>
      </c>
      <c r="G88" s="18">
        <f t="shared" si="20"/>
        <v>4.6923076923076916</v>
      </c>
      <c r="H88" s="18">
        <f t="shared" ca="1" si="25"/>
        <v>5.3809072230124864</v>
      </c>
      <c r="I88" s="18">
        <f t="shared" ca="1" si="25"/>
        <v>7.4331868131868131</v>
      </c>
      <c r="J88" s="18">
        <f t="shared" ca="1" si="25"/>
        <v>6.1523325928276735</v>
      </c>
      <c r="K88" s="18">
        <f t="shared" ca="1" si="25"/>
        <v>7.4218698381235546</v>
      </c>
      <c r="L88" s="18">
        <f t="shared" ca="1" si="25"/>
        <v>7.3257918552036196</v>
      </c>
      <c r="M88" s="18">
        <f t="shared" ca="1" si="25"/>
        <v>4.4901799364930026</v>
      </c>
      <c r="N88" s="18">
        <f t="shared" ca="1" si="25"/>
        <v>4.9147533530347811</v>
      </c>
      <c r="O88" s="18">
        <f t="shared" ca="1" si="25"/>
        <v>7.5785864395531464</v>
      </c>
      <c r="P88" s="18">
        <f t="shared" ca="1" si="25"/>
        <v>7.8850395588587867</v>
      </c>
      <c r="Q88" s="18">
        <f t="shared" ca="1" si="25"/>
        <v>7.5272122974657245</v>
      </c>
      <c r="R88" s="18">
        <f t="shared" ca="1" si="25"/>
        <v>6.0413135593220346</v>
      </c>
      <c r="S88" s="18">
        <f t="shared" ca="1" si="25"/>
        <v>5.149756</v>
      </c>
      <c r="T88" s="18">
        <f t="shared" ca="1" si="25"/>
        <v>6.8987049999999996</v>
      </c>
      <c r="U88" s="18">
        <f t="shared" ca="1" si="25"/>
        <v>5.104406</v>
      </c>
    </row>
    <row r="89" spans="1:21">
      <c r="A89" s="54" t="str">
        <f t="shared" si="18"/>
        <v>GXP</v>
      </c>
      <c r="B89" s="48">
        <f t="shared" ca="1" si="22"/>
        <v>23</v>
      </c>
      <c r="C89" s="1">
        <f>IF(ISERROR(D89),"",IF(D89="","",MAX($C$11:C88)+1))</f>
        <v>63</v>
      </c>
      <c r="D89" t="str">
        <f t="shared" si="19"/>
        <v xml:space="preserve">Great Plains Energy             </v>
      </c>
      <c r="F89" s="18">
        <f t="shared" ca="1" si="23"/>
        <v>6.2394751853852783</v>
      </c>
      <c r="G89" s="18">
        <f t="shared" si="20"/>
        <v>6.584269662921348</v>
      </c>
      <c r="H89" s="18">
        <f t="shared" ca="1" si="25"/>
        <v>6.66273229532898</v>
      </c>
      <c r="I89" s="18">
        <f t="shared" ca="1" si="25"/>
        <v>6.4499875280618602</v>
      </c>
      <c r="J89" s="18">
        <f t="shared" ca="1" si="25"/>
        <v>5.7326016462958336</v>
      </c>
      <c r="K89" s="18">
        <f t="shared" ca="1" si="25"/>
        <v>6.087373004354137</v>
      </c>
      <c r="L89" s="18">
        <f t="shared" ca="1" si="25"/>
        <v>5.7353276353276357</v>
      </c>
      <c r="M89" s="18">
        <f t="shared" ca="1" si="25"/>
        <v>4.491504854368932</v>
      </c>
      <c r="N89" s="18">
        <f t="shared" ca="1" si="25"/>
        <v>5.0578866768759569</v>
      </c>
      <c r="O89" s="18">
        <f t="shared" ca="1" si="25"/>
        <v>7.7057872615583571</v>
      </c>
      <c r="P89" s="18">
        <f t="shared" ca="1" si="25"/>
        <v>7.132783018867924</v>
      </c>
      <c r="Q89" s="18">
        <f t="shared" ca="1" si="25"/>
        <v>7.6797927461139892</v>
      </c>
      <c r="R89" s="18">
        <f t="shared" ca="1" si="25"/>
        <v>6.6982834507042259</v>
      </c>
      <c r="S89" s="18">
        <f t="shared" ca="1" si="25"/>
        <v>6.5216839999999996</v>
      </c>
      <c r="T89" s="18">
        <f t="shared" ca="1" si="25"/>
        <v>5.9151930000000004</v>
      </c>
      <c r="U89" s="18">
        <f t="shared" ca="1" si="25"/>
        <v>5.1369210000000001</v>
      </c>
    </row>
    <row r="90" spans="1:21">
      <c r="A90" s="54" t="str">
        <f t="shared" si="18"/>
        <v>HE</v>
      </c>
      <c r="B90" s="48">
        <f t="shared" ca="1" si="22"/>
        <v>24</v>
      </c>
      <c r="C90" s="1">
        <f>IF(ISERROR(D90),"",IF(D90="","",MAX($C$11:C89)+1))</f>
        <v>64</v>
      </c>
      <c r="D90" t="str">
        <f t="shared" si="19"/>
        <v xml:space="preserve">Hawaiian Elec.                </v>
      </c>
      <c r="F90" s="18">
        <f t="shared" ca="1" si="23"/>
        <v>7.8697862940881409</v>
      </c>
      <c r="G90" s="18">
        <f t="shared" si="20"/>
        <v>7.886075949367088</v>
      </c>
      <c r="H90" s="18">
        <f t="shared" ca="1" si="25"/>
        <v>9.2515114873035067</v>
      </c>
      <c r="I90" s="18">
        <f t="shared" ca="1" si="25"/>
        <v>7.6423122065727709</v>
      </c>
      <c r="J90" s="18">
        <f t="shared" ca="1" si="25"/>
        <v>8.1517690875232773</v>
      </c>
      <c r="K90" s="18">
        <f t="shared" ca="1" si="25"/>
        <v>8.0463132236441197</v>
      </c>
      <c r="L90" s="18">
        <f t="shared" ca="1" si="25"/>
        <v>7.731385485391141</v>
      </c>
      <c r="M90" s="18">
        <f t="shared" ca="1" si="25"/>
        <v>7.8093750000000002</v>
      </c>
      <c r="N90" s="18">
        <f t="shared" ca="1" si="25"/>
        <v>6.9490544191431871</v>
      </c>
      <c r="O90" s="18">
        <f t="shared" ca="1" si="25"/>
        <v>9.104335047759001</v>
      </c>
      <c r="P90" s="18">
        <f t="shared" ca="1" si="25"/>
        <v>7.945255474452555</v>
      </c>
      <c r="Q90" s="18">
        <f t="shared" ca="1" si="25"/>
        <v>8.473205891570041</v>
      </c>
      <c r="R90" s="18">
        <f t="shared" ca="1" si="25"/>
        <v>8.290553138595401</v>
      </c>
      <c r="S90" s="18">
        <f t="shared" ca="1" si="25"/>
        <v>8.4448039999999995</v>
      </c>
      <c r="T90" s="18">
        <f t="shared" ca="1" si="25"/>
        <v>6.1214690000000003</v>
      </c>
      <c r="U90" s="18">
        <f t="shared" ca="1" si="25"/>
        <v>6.1993749999999999</v>
      </c>
    </row>
    <row r="91" spans="1:21">
      <c r="A91" s="54" t="str">
        <f t="shared" si="18"/>
        <v>IDA</v>
      </c>
      <c r="B91" s="48">
        <f t="shared" ca="1" si="22"/>
        <v>25</v>
      </c>
      <c r="C91" s="1">
        <f>IF(ISERROR(D91),"",IF(D91="","",MAX($C$11:C90)+1))</f>
        <v>65</v>
      </c>
      <c r="D91" t="str">
        <f t="shared" si="19"/>
        <v xml:space="preserve">IDACORP, Inc.                 </v>
      </c>
      <c r="F91" s="18">
        <f t="shared" ca="1" si="23"/>
        <v>7.6423377400231045</v>
      </c>
      <c r="G91" s="18">
        <f t="shared" si="20"/>
        <v>10.832116788321169</v>
      </c>
      <c r="H91" s="18">
        <f t="shared" ca="1" si="25"/>
        <v>9.3677611940298515</v>
      </c>
      <c r="I91" s="18">
        <f t="shared" ca="1" si="25"/>
        <v>8.5856143552311437</v>
      </c>
      <c r="J91" s="18">
        <f t="shared" ca="1" si="25"/>
        <v>7.7771247021445591</v>
      </c>
      <c r="K91" s="18">
        <f t="shared" ca="1" si="25"/>
        <v>7.0498988536749829</v>
      </c>
      <c r="L91" s="18">
        <f t="shared" ca="1" si="25"/>
        <v>6.6411925976696367</v>
      </c>
      <c r="M91" s="18">
        <f t="shared" ca="1" si="25"/>
        <v>6.5214953271028042</v>
      </c>
      <c r="N91" s="18">
        <f t="shared" ca="1" si="25"/>
        <v>5.3067218608318543</v>
      </c>
      <c r="O91" s="18">
        <f t="shared" ca="1" si="25"/>
        <v>7.104376316405336</v>
      </c>
      <c r="P91" s="18">
        <f t="shared" ca="1" si="25"/>
        <v>8.2275711159737419</v>
      </c>
      <c r="Q91" s="18">
        <f t="shared" ca="1" si="25"/>
        <v>7.7289393278044525</v>
      </c>
      <c r="R91" s="18">
        <f t="shared" ca="1" si="25"/>
        <v>7.5475206611570247</v>
      </c>
      <c r="S91" s="18">
        <f t="shared" ca="1" si="25"/>
        <v>7.1459450000000002</v>
      </c>
      <c r="T91" s="18">
        <f t="shared" ca="1" si="25"/>
        <v>7.2654870000000003</v>
      </c>
      <c r="U91" s="18">
        <f t="shared" ca="1" si="25"/>
        <v>7.5333009999999998</v>
      </c>
    </row>
    <row r="92" spans="1:21">
      <c r="A92" s="54" t="str">
        <f t="shared" si="18"/>
        <v>ITC</v>
      </c>
      <c r="B92" s="48">
        <f t="shared" ca="1" si="22"/>
        <v>54</v>
      </c>
      <c r="C92" s="1">
        <f>IF(ISERROR(D92),"",IF(D92="","",MAX($C$11:C91)+1))</f>
        <v>66</v>
      </c>
      <c r="D92" t="str">
        <f t="shared" si="19"/>
        <v>ITC Holdings</v>
      </c>
      <c r="F92" s="18">
        <f t="shared" ca="1" si="23"/>
        <v>13.642020170758769</v>
      </c>
      <c r="G92" s="18">
        <f t="shared" si="20"/>
        <v>13.915254237288133</v>
      </c>
      <c r="H92" s="18">
        <f t="shared" ca="1" si="25"/>
        <v>14.0560157790927</v>
      </c>
      <c r="I92" s="18">
        <f t="shared" ca="1" si="25"/>
        <v>15.246352646936224</v>
      </c>
      <c r="J92" s="18">
        <f t="shared" ca="1" si="25"/>
        <v>13.426207513416815</v>
      </c>
      <c r="K92" s="18">
        <f t="shared" ca="1" si="25"/>
        <v>13.231096911608095</v>
      </c>
      <c r="L92" s="18">
        <f t="shared" ca="1" si="25"/>
        <v>13.653002309468821</v>
      </c>
      <c r="M92" s="18">
        <f t="shared" ca="1" si="25"/>
        <v>12.357096141268803</v>
      </c>
      <c r="N92" s="18">
        <f t="shared" ca="1" si="25"/>
        <v>10.165627165627166</v>
      </c>
      <c r="O92" s="18">
        <f t="shared" ca="1" si="25"/>
        <v>12.374726077428779</v>
      </c>
      <c r="P92" s="18">
        <f t="shared" ca="1" si="25"/>
        <v>14.083865086599817</v>
      </c>
      <c r="Q92" s="18">
        <f t="shared" ca="1" si="25"/>
        <v>17.52686308492201</v>
      </c>
      <c r="R92" s="18">
        <f t="shared" ca="1" si="25"/>
        <v>13.66813509544787</v>
      </c>
      <c r="S92" s="18" t="s">
        <v>107</v>
      </c>
      <c r="T92" s="18" t="s">
        <v>107</v>
      </c>
      <c r="U92" s="18" t="s">
        <v>107</v>
      </c>
    </row>
    <row r="93" spans="1:21">
      <c r="A93" s="54" t="str">
        <f t="shared" si="18"/>
        <v>MGEE</v>
      </c>
      <c r="B93" s="48">
        <f t="shared" ca="1" si="22"/>
        <v>28</v>
      </c>
      <c r="C93" s="1">
        <f>IF(ISERROR(D93),"",IF(D93="","",MAX($C$11:C92)+1))</f>
        <v>67</v>
      </c>
      <c r="D93" t="str">
        <f t="shared" si="19"/>
        <v xml:space="preserve">MGE Energy                    </v>
      </c>
      <c r="F93" s="18">
        <f t="shared" ca="1" si="23"/>
        <v>10.340852545892014</v>
      </c>
      <c r="G93" s="18">
        <f t="shared" si="20"/>
        <v>14.246376811594201</v>
      </c>
      <c r="H93" s="18">
        <f t="shared" ca="1" si="25"/>
        <v>12.529994001199759</v>
      </c>
      <c r="I93" s="18">
        <f t="shared" ca="1" si="25"/>
        <v>11.424520194786595</v>
      </c>
      <c r="J93" s="18">
        <f t="shared" ca="1" si="25"/>
        <v>11.201158183480645</v>
      </c>
      <c r="K93" s="18">
        <f t="shared" ca="1" si="25"/>
        <v>10.772773109243698</v>
      </c>
      <c r="L93" s="18">
        <f t="shared" ca="1" si="25"/>
        <v>9.4788972089857033</v>
      </c>
      <c r="M93" s="18">
        <f t="shared" ca="1" si="25"/>
        <v>9.0492932221819498</v>
      </c>
      <c r="N93" s="18">
        <f t="shared" ca="1" si="25"/>
        <v>8.3960843373493983</v>
      </c>
      <c r="O93" s="18">
        <f t="shared" ca="1" si="25"/>
        <v>8.4240388204553955</v>
      </c>
      <c r="P93" s="18">
        <f t="shared" ca="1" si="25"/>
        <v>9.2263307598537185</v>
      </c>
      <c r="Q93" s="18">
        <f t="shared" ca="1" si="25"/>
        <v>9.3011945392491473</v>
      </c>
      <c r="R93" s="18">
        <f t="shared" ca="1" si="25"/>
        <v>11.727</v>
      </c>
      <c r="S93" s="18">
        <f t="shared" ca="1" si="25"/>
        <v>11.044409999999999</v>
      </c>
      <c r="T93" s="18">
        <f t="shared" ca="1" si="25"/>
        <v>10.19708</v>
      </c>
      <c r="U93" s="18">
        <f t="shared" ca="1" si="25"/>
        <v>8.0936369999999993</v>
      </c>
    </row>
    <row r="94" spans="1:21">
      <c r="A94" s="54" t="str">
        <f t="shared" si="18"/>
        <v>NEE</v>
      </c>
      <c r="B94" s="48">
        <f t="shared" ca="1" si="22"/>
        <v>29</v>
      </c>
      <c r="C94" s="1">
        <f>IF(ISERROR(D94),"",IF(D94="","",MAX($C$11:C93)+1))</f>
        <v>68</v>
      </c>
      <c r="D94" t="str">
        <f t="shared" si="19"/>
        <v>NextEra Energy, Inc.</v>
      </c>
      <c r="F94" s="18">
        <f t="shared" ca="1" si="23"/>
        <v>7.0002031294216946</v>
      </c>
      <c r="G94" s="18">
        <f t="shared" si="20"/>
        <v>8.4638783269961984</v>
      </c>
      <c r="H94" s="18">
        <f t="shared" ca="1" si="25"/>
        <v>7.9253754451153426</v>
      </c>
      <c r="I94" s="18">
        <f t="shared" ca="1" si="25"/>
        <v>7.9842174847132705</v>
      </c>
      <c r="J94" s="18">
        <f t="shared" ca="1" si="25"/>
        <v>7.5967160212604412</v>
      </c>
      <c r="K94" s="18">
        <f t="shared" ca="1" si="25"/>
        <v>7.5773658761224949</v>
      </c>
      <c r="L94" s="18">
        <f t="shared" ca="1" si="25"/>
        <v>5.9845011301259277</v>
      </c>
      <c r="M94" s="18">
        <f t="shared" ca="1" si="25"/>
        <v>5.33489242282507</v>
      </c>
      <c r="N94" s="18">
        <f t="shared" ca="1" si="25"/>
        <v>6.0868571428571423</v>
      </c>
      <c r="O94" s="18">
        <f t="shared" ca="1" si="25"/>
        <v>7.3440069773236978</v>
      </c>
      <c r="P94" s="18">
        <f t="shared" ca="1" si="25"/>
        <v>9.0182428488032684</v>
      </c>
      <c r="Q94" s="18">
        <f t="shared" ca="1" si="25"/>
        <v>6.5145516324420152</v>
      </c>
      <c r="R94" s="18">
        <f t="shared" ca="1" si="25"/>
        <v>6.7148405890920859</v>
      </c>
      <c r="S94" s="18">
        <f t="shared" ca="1" si="25"/>
        <v>6.7148405890920859</v>
      </c>
      <c r="T94" s="18">
        <f t="shared" ca="1" si="25"/>
        <v>5.9742903053026248</v>
      </c>
      <c r="U94" s="18">
        <f t="shared" ca="1" si="25"/>
        <v>5.7684701492537309</v>
      </c>
    </row>
    <row r="95" spans="1:21">
      <c r="A95" s="54" t="str">
        <f t="shared" si="18"/>
        <v>NWE</v>
      </c>
      <c r="B95" s="48">
        <f t="shared" ca="1" si="22"/>
        <v>32</v>
      </c>
      <c r="C95" s="1">
        <f>IF(ISERROR(D95),"",IF(D95="","",MAX($C$11:C94)+1))</f>
        <v>69</v>
      </c>
      <c r="D95" t="str">
        <f t="shared" si="19"/>
        <v xml:space="preserve">NorthWestern Corp             </v>
      </c>
      <c r="F95" s="18">
        <f t="shared" ca="1" si="23"/>
        <v>7.4757482635461576</v>
      </c>
      <c r="G95" s="18">
        <f t="shared" si="20"/>
        <v>9.1338582677165352</v>
      </c>
      <c r="H95" s="18">
        <f t="shared" ca="1" si="25"/>
        <v>8.9886900742741389</v>
      </c>
      <c r="I95" s="18">
        <f t="shared" ca="1" si="25"/>
        <v>9.0096510764662217</v>
      </c>
      <c r="J95" s="18">
        <f t="shared" ca="1" si="25"/>
        <v>7.607300073367572</v>
      </c>
      <c r="K95" s="18">
        <f t="shared" ca="1" si="25"/>
        <v>6.8546893091470471</v>
      </c>
      <c r="L95" s="18">
        <f t="shared" ca="1" si="25"/>
        <v>5.8909795240730487</v>
      </c>
      <c r="M95" s="18">
        <f t="shared" ca="1" si="25"/>
        <v>5.7926112510495376</v>
      </c>
      <c r="N95" s="18">
        <f t="shared" ca="1" si="25"/>
        <v>5.0469900389779117</v>
      </c>
      <c r="O95" s="18">
        <f t="shared" ca="1" si="25"/>
        <v>5.5741539859186924</v>
      </c>
      <c r="P95" s="18">
        <f t="shared" ca="1" si="25"/>
        <v>8.4497840172786169</v>
      </c>
      <c r="Q95" s="18">
        <f t="shared" ca="1" si="25"/>
        <v>9.3943078198397334</v>
      </c>
      <c r="R95" s="18">
        <f t="shared" ca="1" si="25"/>
        <v>7.3119839879909936</v>
      </c>
      <c r="S95" s="18">
        <f t="shared" ca="1" si="25"/>
        <v>8.1297280000000001</v>
      </c>
      <c r="T95" s="18" t="str">
        <f t="shared" ca="1" si="25"/>
        <v>N/A</v>
      </c>
      <c r="U95" s="18" t="str">
        <f t="shared" ca="1" si="25"/>
        <v>N/A</v>
      </c>
    </row>
    <row r="96" spans="1:21">
      <c r="A96" s="54" t="str">
        <f t="shared" si="18"/>
        <v>OGE</v>
      </c>
      <c r="B96" s="48">
        <f t="shared" ca="1" si="22"/>
        <v>33</v>
      </c>
      <c r="C96" s="1">
        <f>IF(ISERROR(D96),"",IF(D96="","",MAX($C$11:C95)+1))</f>
        <v>70</v>
      </c>
      <c r="D96" t="str">
        <f t="shared" si="19"/>
        <v xml:space="preserve">OGE Energy                    </v>
      </c>
      <c r="F96" s="18">
        <f t="shared" ca="1" si="23"/>
        <v>7.4073981702789213</v>
      </c>
      <c r="G96" s="18">
        <f t="shared" si="20"/>
        <v>8.1940298507462686</v>
      </c>
      <c r="H96" s="18">
        <f t="shared" ca="1" si="25"/>
        <v>9.2496905940594054</v>
      </c>
      <c r="I96" s="18">
        <f t="shared" ca="1" si="25"/>
        <v>10.649587750294463</v>
      </c>
      <c r="J96" s="18">
        <f t="shared" ca="1" si="25"/>
        <v>9.9288400347121772</v>
      </c>
      <c r="K96" s="18">
        <f t="shared" ca="1" si="25"/>
        <v>7.3460601137286758</v>
      </c>
      <c r="L96" s="18">
        <f t="shared" ca="1" si="25"/>
        <v>7.4802293993359488</v>
      </c>
      <c r="M96" s="18">
        <f t="shared" ca="1" si="25"/>
        <v>6.6104284290933242</v>
      </c>
      <c r="N96" s="18">
        <f t="shared" ca="1" si="25"/>
        <v>5.3664804469273744</v>
      </c>
      <c r="O96" s="18">
        <f t="shared" ca="1" si="25"/>
        <v>6.4339858392336531</v>
      </c>
      <c r="P96" s="18">
        <f t="shared" ca="1" si="25"/>
        <v>7.5818713450292394</v>
      </c>
      <c r="Q96" s="18">
        <f t="shared" ca="1" si="25"/>
        <v>7.498657117278424</v>
      </c>
      <c r="R96" s="18">
        <f t="shared" ca="1" si="25"/>
        <v>7.0365226337448563</v>
      </c>
      <c r="S96" s="18">
        <f t="shared" ca="1" si="25"/>
        <v>6.7290000000000001</v>
      </c>
      <c r="T96" s="18">
        <f t="shared" ca="1" si="25"/>
        <v>5.6171150000000001</v>
      </c>
      <c r="U96" s="18">
        <f t="shared" ca="1" si="25"/>
        <v>5.3884740000000004</v>
      </c>
    </row>
    <row r="97" spans="1:21">
      <c r="A97" s="54" t="str">
        <f t="shared" si="18"/>
        <v>OTTR</v>
      </c>
      <c r="B97" s="48">
        <f t="shared" ca="1" si="22"/>
        <v>34</v>
      </c>
      <c r="C97" s="1">
        <f>IF(ISERROR(D97),"",IF(D97="","",MAX($C$11:C96)+1))</f>
        <v>71</v>
      </c>
      <c r="D97" t="str">
        <f t="shared" si="19"/>
        <v xml:space="preserve">Otter Tail Corp.              </v>
      </c>
      <c r="F97" s="18">
        <f t="shared" ca="1" si="23"/>
        <v>8.8990448159523119</v>
      </c>
      <c r="G97" s="18">
        <f t="shared" si="20"/>
        <v>8.382352941176471</v>
      </c>
      <c r="H97" s="18">
        <f t="shared" ref="H97:U113" ca="1" si="26">IFERROR(INDEX(MP_CF_WP,$B97,H$69),"N/A")</f>
        <v>9.0356460852959906</v>
      </c>
      <c r="I97" s="18">
        <f t="shared" ca="1" si="26"/>
        <v>9.4525736484299134</v>
      </c>
      <c r="J97" s="18">
        <f t="shared" ca="1" si="26"/>
        <v>9.5807947019867559</v>
      </c>
      <c r="K97" s="18">
        <f t="shared" ca="1" si="26"/>
        <v>8.430047988187523</v>
      </c>
      <c r="L97" s="18">
        <f t="shared" ca="1" si="26"/>
        <v>9.03849407783418</v>
      </c>
      <c r="M97" s="18">
        <f t="shared" ca="1" si="26"/>
        <v>8.0651001540832059</v>
      </c>
      <c r="N97" s="18">
        <f t="shared" ca="1" si="26"/>
        <v>8.0097755249818974</v>
      </c>
      <c r="O97" s="18">
        <f t="shared" ca="1" si="26"/>
        <v>11.65457132692992</v>
      </c>
      <c r="P97" s="18">
        <f t="shared" ca="1" si="26"/>
        <v>9.5285674078243723</v>
      </c>
      <c r="Q97" s="18">
        <f t="shared" ca="1" si="26"/>
        <v>8.6563330380868013</v>
      </c>
      <c r="R97" s="18">
        <f t="shared" ca="1" si="26"/>
        <v>8.1753653444676395</v>
      </c>
      <c r="S97" s="18">
        <f t="shared" ca="1" si="26"/>
        <v>9.0128249999999994</v>
      </c>
      <c r="T97" s="18">
        <f t="shared" ca="1" si="26"/>
        <v>8.1296970000000002</v>
      </c>
      <c r="U97" s="18">
        <f t="shared" ca="1" si="26"/>
        <v>8.3335279999999994</v>
      </c>
    </row>
    <row r="98" spans="1:21">
      <c r="A98" s="54" t="str">
        <f t="shared" si="18"/>
        <v>PCG</v>
      </c>
      <c r="B98" s="48">
        <f t="shared" ca="1" si="22"/>
        <v>36</v>
      </c>
      <c r="C98" s="1">
        <f>IF(ISERROR(D98),"",IF(D98="","",MAX($C$11:C97)+1))</f>
        <v>72</v>
      </c>
      <c r="D98" t="str">
        <f t="shared" si="19"/>
        <v xml:space="preserve">PG&amp;E Corp.                    </v>
      </c>
      <c r="F98" s="18">
        <f t="shared" ca="1" si="23"/>
        <v>6.1744882341867315</v>
      </c>
      <c r="G98" s="18">
        <f t="shared" si="20"/>
        <v>6.9107142857142856</v>
      </c>
      <c r="H98" s="18">
        <f t="shared" ca="1" si="26"/>
        <v>7.2443743139407237</v>
      </c>
      <c r="I98" s="18">
        <f t="shared" ca="1" si="26"/>
        <v>5.6468634686346855</v>
      </c>
      <c r="J98" s="18">
        <f t="shared" ca="1" si="26"/>
        <v>6.8407834465329325</v>
      </c>
      <c r="K98" s="18">
        <f t="shared" ca="1" si="26"/>
        <v>5.8574357572443958</v>
      </c>
      <c r="L98" s="18">
        <f t="shared" ca="1" si="26"/>
        <v>5.3151515151515145</v>
      </c>
      <c r="M98" s="18">
        <f t="shared" ca="1" si="26"/>
        <v>5.4195549069682594</v>
      </c>
      <c r="N98" s="18">
        <f t="shared" ca="1" si="26"/>
        <v>4.7112465638819163</v>
      </c>
      <c r="O98" s="18">
        <f t="shared" ca="1" si="26"/>
        <v>4.6108543666311173</v>
      </c>
      <c r="P98" s="18">
        <f t="shared" ca="1" si="26"/>
        <v>5.8399002493765586</v>
      </c>
      <c r="Q98" s="18">
        <f t="shared" ca="1" si="26"/>
        <v>5.2815884476534292</v>
      </c>
      <c r="R98" s="18">
        <f t="shared" ca="1" si="26"/>
        <v>5.069493191071178</v>
      </c>
      <c r="S98" s="18">
        <f t="shared" ca="1" si="26"/>
        <v>5.1284159999999996</v>
      </c>
      <c r="T98" s="18">
        <f t="shared" ca="1" si="26"/>
        <v>4.0549770000000001</v>
      </c>
      <c r="U98" s="18">
        <f t="shared" ca="1" si="26"/>
        <v>14.685969999999999</v>
      </c>
    </row>
    <row r="99" spans="1:21">
      <c r="A99" s="54" t="str">
        <f t="shared" si="18"/>
        <v>PNW</v>
      </c>
      <c r="B99" s="48">
        <f t="shared" ca="1" si="22"/>
        <v>37</v>
      </c>
      <c r="C99" s="1">
        <f>IF(ISERROR(D99),"",IF(D99="","",MAX($C$11:C98)+1))</f>
        <v>73</v>
      </c>
      <c r="D99" t="str">
        <f t="shared" si="19"/>
        <v xml:space="preserve">Pinnacle West Capital         </v>
      </c>
      <c r="F99" s="18">
        <f t="shared" ca="1" si="23"/>
        <v>5.7972605084836157</v>
      </c>
      <c r="G99" s="18">
        <f t="shared" si="20"/>
        <v>7.7287234042553195</v>
      </c>
      <c r="H99" s="18">
        <f t="shared" ca="1" si="26"/>
        <v>6.9145308546914537</v>
      </c>
      <c r="I99" s="18">
        <f t="shared" ca="1" si="26"/>
        <v>7.033391046252782</v>
      </c>
      <c r="J99" s="18">
        <f t="shared" ca="1" si="26"/>
        <v>6.8530782438067206</v>
      </c>
      <c r="K99" s="18">
        <f t="shared" ca="1" si="26"/>
        <v>6.3436512950094759</v>
      </c>
      <c r="L99" s="18">
        <f t="shared" ca="1" si="26"/>
        <v>5.8035619351408823</v>
      </c>
      <c r="M99" s="18">
        <f t="shared" ca="1" si="26"/>
        <v>5.6503139144400638</v>
      </c>
      <c r="N99" s="18">
        <f t="shared" ca="1" si="26"/>
        <v>3.8445159692993318</v>
      </c>
      <c r="O99" s="18">
        <f t="shared" ca="1" si="26"/>
        <v>4.1873616916646181</v>
      </c>
      <c r="P99" s="18">
        <f t="shared" ca="1" si="26"/>
        <v>4.7558377273216399</v>
      </c>
      <c r="Q99" s="18">
        <f t="shared" ca="1" si="26"/>
        <v>4.4759694719471952</v>
      </c>
      <c r="R99" s="18">
        <f t="shared" ca="1" si="26"/>
        <v>7.479257073424753</v>
      </c>
      <c r="S99" s="18">
        <f t="shared" ca="1" si="26"/>
        <v>5.8802649999999996</v>
      </c>
      <c r="T99" s="18">
        <f t="shared" ca="1" si="26"/>
        <v>4.8030030000000004</v>
      </c>
      <c r="U99" s="18">
        <f t="shared" ca="1" si="26"/>
        <v>5.2054470000000004</v>
      </c>
    </row>
    <row r="100" spans="1:21">
      <c r="A100" s="54" t="str">
        <f t="shared" si="18"/>
        <v>PNM</v>
      </c>
      <c r="B100" s="48">
        <f t="shared" ca="1" si="22"/>
        <v>38</v>
      </c>
      <c r="C100" s="1">
        <f>IF(ISERROR(D100),"",IF(D100="","",MAX($C$11:C99)+1))</f>
        <v>74</v>
      </c>
      <c r="D100" t="str">
        <f t="shared" si="19"/>
        <v xml:space="preserve">PNM Resources                 </v>
      </c>
      <c r="F100" s="18">
        <f t="shared" ca="1" si="23"/>
        <v>6.9490394672778537</v>
      </c>
      <c r="G100" s="18">
        <f t="shared" si="20"/>
        <v>8.4935064935064943</v>
      </c>
      <c r="H100" s="18">
        <f t="shared" ca="1" si="26"/>
        <v>10.946513470681458</v>
      </c>
      <c r="I100" s="18">
        <f t="shared" ca="1" si="26"/>
        <v>7.4806629834254137</v>
      </c>
      <c r="J100" s="18">
        <f t="shared" ca="1" si="26"/>
        <v>6.4745231995445494</v>
      </c>
      <c r="K100" s="18">
        <f t="shared" ca="1" si="26"/>
        <v>5.8023668639053252</v>
      </c>
      <c r="L100" s="18">
        <f t="shared" ca="1" si="26"/>
        <v>4.9386406544996859</v>
      </c>
      <c r="M100" s="18">
        <f t="shared" ca="1" si="26"/>
        <v>4.5815523059617549</v>
      </c>
      <c r="N100" s="18">
        <f t="shared" ca="1" si="26"/>
        <v>4.5271786022433131</v>
      </c>
      <c r="O100" s="18">
        <f t="shared" ca="1" si="26"/>
        <v>7.1007972665148058</v>
      </c>
      <c r="P100" s="18">
        <f t="shared" ca="1" si="26"/>
        <v>10.670736510437179</v>
      </c>
      <c r="Q100" s="18">
        <f t="shared" ca="1" si="26"/>
        <v>7.4967814161768827</v>
      </c>
      <c r="R100" s="18">
        <f t="shared" ca="1" si="26"/>
        <v>7.6200112422709383</v>
      </c>
      <c r="S100" s="18">
        <f t="shared" ca="1" si="26"/>
        <v>6.8385860000000003</v>
      </c>
      <c r="T100" s="18">
        <f t="shared" ca="1" si="26"/>
        <v>5.5484400000000003</v>
      </c>
      <c r="U100" s="18">
        <f t="shared" ca="1" si="26"/>
        <v>5.7152950000000002</v>
      </c>
    </row>
    <row r="101" spans="1:21">
      <c r="A101" s="54" t="str">
        <f t="shared" si="18"/>
        <v>POR</v>
      </c>
      <c r="B101" s="48">
        <f t="shared" ca="1" si="22"/>
        <v>39</v>
      </c>
      <c r="C101" s="1">
        <f>IF(ISERROR(D101),"",IF(D101="","",MAX($C$11:C100)+1))</f>
        <v>75</v>
      </c>
      <c r="D101" t="str">
        <f t="shared" si="19"/>
        <v xml:space="preserve">Portland General              </v>
      </c>
      <c r="F101" s="18">
        <f t="shared" ca="1" si="23"/>
        <v>5.4416523033451307</v>
      </c>
      <c r="G101" s="18">
        <f t="shared" si="20"/>
        <v>7</v>
      </c>
      <c r="H101" s="18">
        <f t="shared" ca="1" si="26"/>
        <v>6.7269173492181684</v>
      </c>
      <c r="I101" s="18">
        <f t="shared" ca="1" si="26"/>
        <v>5.4877567789646671</v>
      </c>
      <c r="J101" s="18">
        <f t="shared" ca="1" si="26"/>
        <v>6.0602434077079108</v>
      </c>
      <c r="K101" s="18">
        <f t="shared" ca="1" si="26"/>
        <v>5.0777000777000785</v>
      </c>
      <c r="L101" s="18">
        <f t="shared" ca="1" si="26"/>
        <v>4.8601652226475922</v>
      </c>
      <c r="M101" s="18">
        <f t="shared" ca="1" si="26"/>
        <v>4.1327800829875523</v>
      </c>
      <c r="N101" s="18">
        <f t="shared" ca="1" si="26"/>
        <v>4.6343081838289502</v>
      </c>
      <c r="O101" s="18">
        <f t="shared" ca="1" si="26"/>
        <v>4.8050487908358077</v>
      </c>
      <c r="P101" s="18">
        <f t="shared" ca="1" si="26"/>
        <v>5.3364019946298429</v>
      </c>
      <c r="Q101" s="18">
        <f t="shared" ca="1" si="26"/>
        <v>5.7368534482758626</v>
      </c>
      <c r="R101" s="18" t="str">
        <f t="shared" ca="1" si="26"/>
        <v>N/A</v>
      </c>
      <c r="S101" s="18" t="str">
        <f t="shared" ca="1" si="26"/>
        <v>N/A</v>
      </c>
      <c r="T101" s="18" t="str">
        <f t="shared" ca="1" si="26"/>
        <v>N/A</v>
      </c>
      <c r="U101" s="18" t="str">
        <f t="shared" ca="1" si="26"/>
        <v>N/A</v>
      </c>
    </row>
    <row r="102" spans="1:21">
      <c r="A102" s="54" t="str">
        <f t="shared" si="18"/>
        <v>PPL</v>
      </c>
      <c r="B102" s="48">
        <f t="shared" ca="1" si="22"/>
        <v>40</v>
      </c>
      <c r="C102" s="1">
        <f>IF(ISERROR(D102),"",IF(D102="","",MAX($C$11:C101)+1))</f>
        <v>76</v>
      </c>
      <c r="D102" t="str">
        <f t="shared" si="19"/>
        <v xml:space="preserve">PPL Corp.                     </v>
      </c>
      <c r="F102" s="18">
        <f t="shared" ca="1" si="23"/>
        <v>7.3604470062622722</v>
      </c>
      <c r="G102" s="18">
        <f t="shared" si="20"/>
        <v>9.220779220779221</v>
      </c>
      <c r="H102" s="18">
        <f t="shared" ca="1" si="26"/>
        <v>8.7315329626687834</v>
      </c>
      <c r="I102" s="18">
        <f t="shared" ca="1" si="26"/>
        <v>7.3180428134556577</v>
      </c>
      <c r="J102" s="18">
        <f t="shared" ca="1" si="26"/>
        <v>6.58935115326579</v>
      </c>
      <c r="K102" s="18">
        <f t="shared" ca="1" si="26"/>
        <v>5.8655514250309793</v>
      </c>
      <c r="L102" s="18">
        <f t="shared" ca="1" si="26"/>
        <v>5.9795206971677564</v>
      </c>
      <c r="M102" s="18">
        <f t="shared" ca="1" si="26"/>
        <v>7.4642076502732237</v>
      </c>
      <c r="N102" s="18">
        <f t="shared" ca="1" si="26"/>
        <v>8.821645021645022</v>
      </c>
      <c r="O102" s="18">
        <f t="shared" ca="1" si="26"/>
        <v>9.1652173913043473</v>
      </c>
      <c r="P102" s="18">
        <f t="shared" ca="1" si="26"/>
        <v>8.9002156439913733</v>
      </c>
      <c r="Q102" s="18">
        <f t="shared" ca="1" si="26"/>
        <v>7.5813571260859351</v>
      </c>
      <c r="R102" s="18">
        <f t="shared" ca="1" si="26"/>
        <v>7.5679269882659712</v>
      </c>
      <c r="S102" s="18">
        <f t="shared" ca="1" si="26"/>
        <v>6.493322</v>
      </c>
      <c r="T102" s="18">
        <f t="shared" ca="1" si="26"/>
        <v>5.4071610000000003</v>
      </c>
      <c r="U102" s="18">
        <f t="shared" ca="1" si="26"/>
        <v>5.3008740000000003</v>
      </c>
    </row>
    <row r="103" spans="1:21">
      <c r="A103" s="54" t="str">
        <f t="shared" si="18"/>
        <v>PEG</v>
      </c>
      <c r="B103" s="48">
        <f t="shared" ca="1" si="22"/>
        <v>41</v>
      </c>
      <c r="C103" s="1">
        <f>IF(ISERROR(D103),"",IF(D103="","",MAX($C$11:C102)+1))</f>
        <v>77</v>
      </c>
      <c r="D103" t="str">
        <f t="shared" si="19"/>
        <v xml:space="preserve">Public Serv. Enterprise       </v>
      </c>
      <c r="F103" s="18">
        <f t="shared" ca="1" si="23"/>
        <v>7.1206407883918201</v>
      </c>
      <c r="G103" s="18">
        <f t="shared" si="20"/>
        <v>7.0999999999999988</v>
      </c>
      <c r="H103" s="18">
        <f t="shared" ca="1" si="26"/>
        <v>6.6634130470148039</v>
      </c>
      <c r="I103" s="18">
        <f t="shared" ca="1" si="26"/>
        <v>6.4780144280316048</v>
      </c>
      <c r="J103" s="18">
        <f t="shared" ca="1" si="26"/>
        <v>6.4036786060019368</v>
      </c>
      <c r="K103" s="18">
        <f t="shared" ca="1" si="26"/>
        <v>6.4006153846153842</v>
      </c>
      <c r="L103" s="18">
        <f t="shared" ca="1" si="26"/>
        <v>6.0311567164179101</v>
      </c>
      <c r="M103" s="18">
        <f t="shared" ca="1" si="26"/>
        <v>6.0390817681654339</v>
      </c>
      <c r="N103" s="18">
        <f t="shared" ca="1" si="26"/>
        <v>6.2038523274478337</v>
      </c>
      <c r="O103" s="18">
        <f t="shared" ca="1" si="26"/>
        <v>8.4593843522873033</v>
      </c>
      <c r="P103" s="18">
        <f t="shared" ca="1" si="26"/>
        <v>9.8315741165672321</v>
      </c>
      <c r="Q103" s="18">
        <f t="shared" ca="1" si="26"/>
        <v>8.4095213718965969</v>
      </c>
      <c r="R103" s="18">
        <f t="shared" ca="1" si="26"/>
        <v>8.5944997074312468</v>
      </c>
      <c r="S103" s="18">
        <f t="shared" ca="1" si="26"/>
        <v>7.1653440000000002</v>
      </c>
      <c r="T103" s="18">
        <f t="shared" ca="1" si="26"/>
        <v>6.7910959999999996</v>
      </c>
      <c r="U103" s="18">
        <f t="shared" ca="1" si="26"/>
        <v>6.2383800000000003</v>
      </c>
    </row>
    <row r="104" spans="1:21">
      <c r="A104" s="54" t="str">
        <f t="shared" si="18"/>
        <v>SCG</v>
      </c>
      <c r="B104" s="48">
        <f t="shared" ca="1" si="22"/>
        <v>42</v>
      </c>
      <c r="C104" s="1">
        <f>IF(ISERROR(D104),"",IF(D104="","",MAX($C$11:C103)+1))</f>
        <v>78</v>
      </c>
      <c r="D104" t="str">
        <f t="shared" si="19"/>
        <v xml:space="preserve">SCANA Corp.                   </v>
      </c>
      <c r="F104" s="18">
        <f t="shared" ca="1" si="23"/>
        <v>7.0268351836718974</v>
      </c>
      <c r="G104" s="18">
        <f t="shared" si="20"/>
        <v>9.7611940298507474</v>
      </c>
      <c r="H104" s="18">
        <f t="shared" ca="1" si="26"/>
        <v>8.3345763723150359</v>
      </c>
      <c r="I104" s="18">
        <f t="shared" ca="1" si="26"/>
        <v>7.5013024602026048</v>
      </c>
      <c r="J104" s="18">
        <f t="shared" ca="1" si="26"/>
        <v>7.4871402327005505</v>
      </c>
      <c r="K104" s="18">
        <f t="shared" ca="1" si="26"/>
        <v>7.3960019038553071</v>
      </c>
      <c r="L104" s="18">
        <f t="shared" ca="1" si="26"/>
        <v>6.7523698652918673</v>
      </c>
      <c r="M104" s="18">
        <f t="shared" ca="1" si="26"/>
        <v>6.5238659444820577</v>
      </c>
      <c r="N104" s="18">
        <f t="shared" ca="1" si="26"/>
        <v>5.8802129547471162</v>
      </c>
      <c r="O104" s="18">
        <f t="shared" ca="1" si="26"/>
        <v>6.3791396381017416</v>
      </c>
      <c r="P104" s="18">
        <f t="shared" ca="1" si="26"/>
        <v>7.1470177886292294</v>
      </c>
      <c r="Q104" s="18">
        <f t="shared" ca="1" si="26"/>
        <v>7.0274502903396092</v>
      </c>
      <c r="R104" s="18">
        <f t="shared" ca="1" si="26"/>
        <v>5.4041722745625842</v>
      </c>
      <c r="S104" s="18">
        <f t="shared" ca="1" si="26"/>
        <v>6.8624739999999997</v>
      </c>
      <c r="T104" s="18">
        <f t="shared" ca="1" si="26"/>
        <v>6.5898159999999999</v>
      </c>
      <c r="U104" s="18">
        <f t="shared" ca="1" si="26"/>
        <v>6.3557940000000004</v>
      </c>
    </row>
    <row r="105" spans="1:21">
      <c r="A105" s="54" t="str">
        <f t="shared" si="18"/>
        <v>SRE</v>
      </c>
      <c r="B105" s="48">
        <f t="shared" ca="1" si="22"/>
        <v>43</v>
      </c>
      <c r="C105" s="1">
        <f>IF(ISERROR(D105),"",IF(D105="","",MAX($C$11:C104)+1))</f>
        <v>79</v>
      </c>
      <c r="D105" t="str">
        <f t="shared" si="19"/>
        <v xml:space="preserve">Sempra Energy                 </v>
      </c>
      <c r="F105" s="18">
        <f t="shared" ca="1" si="23"/>
        <v>7.365013863251022</v>
      </c>
      <c r="G105" s="18">
        <f t="shared" si="20"/>
        <v>10.489583333333334</v>
      </c>
      <c r="H105" s="18">
        <f t="shared" ca="1" si="26"/>
        <v>9.9947684557256355</v>
      </c>
      <c r="I105" s="18">
        <f t="shared" ca="1" si="26"/>
        <v>10.766000425260472</v>
      </c>
      <c r="J105" s="18">
        <f t="shared" ca="1" si="26"/>
        <v>9.3668245376635095</v>
      </c>
      <c r="K105" s="18">
        <f t="shared" ca="1" si="26"/>
        <v>7.2571716718960122</v>
      </c>
      <c r="L105" s="18">
        <f t="shared" ca="1" si="26"/>
        <v>6.1345458785123004</v>
      </c>
      <c r="M105" s="18">
        <f t="shared" ca="1" si="26"/>
        <v>6.5281072717895814</v>
      </c>
      <c r="N105" s="18">
        <f t="shared" ca="1" si="26"/>
        <v>6.0718871962734484</v>
      </c>
      <c r="O105" s="18">
        <f t="shared" ca="1" si="26"/>
        <v>7.0656934306569346</v>
      </c>
      <c r="P105" s="18">
        <f t="shared" ca="1" si="26"/>
        <v>8.6065195442088562</v>
      </c>
      <c r="Q105" s="18">
        <f t="shared" ca="1" si="26"/>
        <v>7.222090261282661</v>
      </c>
      <c r="R105" s="18">
        <f t="shared" ca="1" si="26"/>
        <v>6.9599329421626148</v>
      </c>
      <c r="S105" s="18">
        <f t="shared" ca="1" si="26"/>
        <v>5.163653</v>
      </c>
      <c r="T105" s="18">
        <f t="shared" ca="1" si="26"/>
        <v>4.8501799999999999</v>
      </c>
      <c r="U105" s="18">
        <f t="shared" ca="1" si="26"/>
        <v>3.9982500000000001</v>
      </c>
    </row>
    <row r="106" spans="1:21">
      <c r="A106" s="54" t="str">
        <f t="shared" si="18"/>
        <v>SO</v>
      </c>
      <c r="B106" s="48">
        <f t="shared" ca="1" si="22"/>
        <v>45</v>
      </c>
      <c r="C106" s="1">
        <f>IF(ISERROR(D106),"",IF(D106="","",MAX($C$11:C105)+1))</f>
        <v>80</v>
      </c>
      <c r="D106" t="str">
        <f t="shared" si="19"/>
        <v xml:space="preserve">Southern Co.                  </v>
      </c>
      <c r="F106" s="18">
        <f t="shared" ca="1" si="23"/>
        <v>8.2606549467432711</v>
      </c>
      <c r="G106" s="18">
        <f t="shared" si="20"/>
        <v>9.0555555555555554</v>
      </c>
      <c r="H106" s="18">
        <f t="shared" ca="1" si="26"/>
        <v>8.2270151709011152</v>
      </c>
      <c r="I106" s="18">
        <f t="shared" ca="1" si="26"/>
        <v>8.4186398939193037</v>
      </c>
      <c r="J106" s="18">
        <f t="shared" ca="1" si="26"/>
        <v>8.2988985947588301</v>
      </c>
      <c r="K106" s="18">
        <f t="shared" ca="1" si="26"/>
        <v>8.7459459459459463</v>
      </c>
      <c r="L106" s="18">
        <f t="shared" ca="1" si="26"/>
        <v>8.2234432234432226</v>
      </c>
      <c r="M106" s="18">
        <f t="shared" ca="1" si="26"/>
        <v>7.7901617549302014</v>
      </c>
      <c r="N106" s="18">
        <f t="shared" ca="1" si="26"/>
        <v>7.0776173285198549</v>
      </c>
      <c r="O106" s="18">
        <f t="shared" ca="1" si="26"/>
        <v>8.1835814163283711</v>
      </c>
      <c r="P106" s="18">
        <f t="shared" ca="1" si="26"/>
        <v>8.6184834123222753</v>
      </c>
      <c r="Q106" s="18">
        <f t="shared" ca="1" si="26"/>
        <v>8.4714677298778973</v>
      </c>
      <c r="R106" s="18">
        <f t="shared" ca="1" si="26"/>
        <v>8.4108161746464916</v>
      </c>
      <c r="S106" s="18">
        <f t="shared" ca="1" si="26"/>
        <v>8.2763340000000003</v>
      </c>
      <c r="T106" s="18">
        <f t="shared" ca="1" si="26"/>
        <v>8.2793989999999997</v>
      </c>
      <c r="U106" s="18">
        <f t="shared" ca="1" si="26"/>
        <v>7.832465</v>
      </c>
    </row>
    <row r="107" spans="1:21">
      <c r="A107" s="54" t="str">
        <f t="shared" ref="A107:A113" si="27">A49</f>
        <v>VVC</v>
      </c>
      <c r="B107" s="48">
        <f t="shared" ca="1" si="22"/>
        <v>50</v>
      </c>
      <c r="C107" s="1">
        <f>IF(ISERROR(D107),"",IF(D107="","",MAX($C$11:C106)+1))</f>
        <v>81</v>
      </c>
      <c r="D107" t="str">
        <f t="shared" ref="D107:D113" si="28">D49</f>
        <v xml:space="preserve">Vectren Corp.                 </v>
      </c>
      <c r="F107" s="18">
        <f t="shared" ca="1" si="23"/>
        <v>6.8319771067272566</v>
      </c>
      <c r="G107" s="18">
        <f t="shared" si="20"/>
        <v>8.1441441441441444</v>
      </c>
      <c r="H107" s="18">
        <f t="shared" ca="1" si="26"/>
        <v>7.8192771084337362</v>
      </c>
      <c r="I107" s="18">
        <f t="shared" ca="1" si="26"/>
        <v>7.5717501406865502</v>
      </c>
      <c r="J107" s="18">
        <f t="shared" ca="1" si="26"/>
        <v>6.8210379797176373</v>
      </c>
      <c r="K107" s="18">
        <f t="shared" ca="1" si="26"/>
        <v>5.7899443561208273</v>
      </c>
      <c r="L107" s="18">
        <f t="shared" ca="1" si="26"/>
        <v>5.8104838709677429</v>
      </c>
      <c r="M107" s="18">
        <f t="shared" ca="1" si="26"/>
        <v>5.5771222697590632</v>
      </c>
      <c r="N107" s="18">
        <f t="shared" ca="1" si="26"/>
        <v>5.2428993410588509</v>
      </c>
      <c r="O107" s="18">
        <f t="shared" ca="1" si="26"/>
        <v>6.9016393442622945</v>
      </c>
      <c r="P107" s="18">
        <f t="shared" ca="1" si="26"/>
        <v>6.5349324639031217</v>
      </c>
      <c r="Q107" s="18">
        <f t="shared" ca="1" si="26"/>
        <v>7.3743909041689228</v>
      </c>
      <c r="R107" s="18">
        <f t="shared" ca="1" si="26"/>
        <v>7.0612086776859506</v>
      </c>
      <c r="S107" s="18">
        <f t="shared" ca="1" si="26"/>
        <v>7.6323040000000004</v>
      </c>
      <c r="T107" s="18">
        <f t="shared" ca="1" si="26"/>
        <v>7.2745040000000003</v>
      </c>
      <c r="U107" s="18">
        <f t="shared" ca="1" si="26"/>
        <v>6.9240180000000002</v>
      </c>
    </row>
    <row r="108" spans="1:21">
      <c r="A108" s="54" t="str">
        <f t="shared" si="27"/>
        <v>WR</v>
      </c>
      <c r="B108" s="48">
        <f t="shared" ca="1" si="22"/>
        <v>51</v>
      </c>
      <c r="C108" s="1">
        <f>IF(ISERROR(D108),"",IF(D108="","",MAX($C$11:C107)+1))</f>
        <v>82</v>
      </c>
      <c r="D108" t="str">
        <f t="shared" si="28"/>
        <v xml:space="preserve">Westar Energy                 </v>
      </c>
      <c r="F108" s="18">
        <f t="shared" ca="1" si="23"/>
        <v>6.6238899983377912</v>
      </c>
      <c r="G108" s="18">
        <f t="shared" si="20"/>
        <v>10.451612903225806</v>
      </c>
      <c r="H108" s="18">
        <f t="shared" ca="1" si="26"/>
        <v>9.0473844710297922</v>
      </c>
      <c r="I108" s="18">
        <f t="shared" ca="1" si="26"/>
        <v>7.92512077294686</v>
      </c>
      <c r="J108" s="18">
        <f t="shared" ca="1" si="26"/>
        <v>7.2319564230594651</v>
      </c>
      <c r="K108" s="18">
        <f t="shared" ca="1" si="26"/>
        <v>6.7148837209302323</v>
      </c>
      <c r="L108" s="18">
        <f t="shared" ca="1" si="26"/>
        <v>6.6716267339218156</v>
      </c>
      <c r="M108" s="18">
        <f t="shared" ca="1" si="26"/>
        <v>5.5069657615112151</v>
      </c>
      <c r="N108" s="18">
        <f t="shared" ca="1" si="26"/>
        <v>5.3247982187586977</v>
      </c>
      <c r="O108" s="18">
        <f t="shared" ca="1" si="26"/>
        <v>7.0880382775119619</v>
      </c>
      <c r="P108" s="18">
        <f t="shared" ca="1" si="26"/>
        <v>6.875993640699523</v>
      </c>
      <c r="Q108" s="18">
        <f t="shared" ca="1" si="26"/>
        <v>5.8074581430745811</v>
      </c>
      <c r="R108" s="18">
        <f t="shared" ca="1" si="26"/>
        <v>6.9972519083969464</v>
      </c>
      <c r="S108" s="18">
        <f t="shared" ca="1" si="26"/>
        <v>6.538462</v>
      </c>
      <c r="T108" s="18">
        <f t="shared" ca="1" si="26"/>
        <v>4.2357319999999996</v>
      </c>
      <c r="U108" s="18">
        <f t="shared" ca="1" si="26"/>
        <v>2.941065</v>
      </c>
    </row>
    <row r="109" spans="1:21">
      <c r="A109" s="54" t="str">
        <f t="shared" si="27"/>
        <v>WEC</v>
      </c>
      <c r="B109" s="48">
        <f t="shared" ca="1" si="22"/>
        <v>52</v>
      </c>
      <c r="C109" s="1">
        <f>IF(ISERROR(D109),"",IF(D109="","",MAX($C$11:C108)+1))</f>
        <v>83</v>
      </c>
      <c r="D109" t="str">
        <f t="shared" si="28"/>
        <v>WEC Energy Group</v>
      </c>
      <c r="F109" s="18">
        <f t="shared" ca="1" si="23"/>
        <v>8.024364377773141</v>
      </c>
      <c r="G109" s="18">
        <f t="shared" si="20"/>
        <v>10.388888888888888</v>
      </c>
      <c r="H109" s="18">
        <f t="shared" ca="1" si="26"/>
        <v>12.896150865409455</v>
      </c>
      <c r="I109" s="18">
        <f t="shared" ca="1" si="26"/>
        <v>10.266114592658909</v>
      </c>
      <c r="J109" s="18">
        <f t="shared" ca="1" si="26"/>
        <v>9.5760517799352769</v>
      </c>
      <c r="K109" s="18">
        <f t="shared" ca="1" si="26"/>
        <v>9.2385229540918168</v>
      </c>
      <c r="L109" s="18">
        <f t="shared" ca="1" si="26"/>
        <v>8.4315960912052113</v>
      </c>
      <c r="M109" s="18">
        <f t="shared" ca="1" si="26"/>
        <v>8.1465778316172006</v>
      </c>
      <c r="N109" s="18">
        <f t="shared" ca="1" si="26"/>
        <v>6.8706563706563699</v>
      </c>
      <c r="O109" s="18">
        <f t="shared" ca="1" si="26"/>
        <v>7.5732656514382404</v>
      </c>
      <c r="P109" s="18">
        <f t="shared" ca="1" si="26"/>
        <v>7.8410995641971173</v>
      </c>
      <c r="Q109" s="18">
        <f t="shared" ca="1" si="26"/>
        <v>7.2726017943409245</v>
      </c>
      <c r="R109" s="18">
        <f t="shared" ca="1" si="26"/>
        <v>6.4014522821576767</v>
      </c>
      <c r="S109" s="18">
        <f t="shared" ca="1" si="26"/>
        <v>6.2742060000000004</v>
      </c>
      <c r="T109" s="18">
        <f t="shared" ca="1" si="26"/>
        <v>4.9149459999999996</v>
      </c>
      <c r="U109" s="18">
        <f t="shared" ca="1" si="26"/>
        <v>4.2733350000000003</v>
      </c>
    </row>
    <row r="110" spans="1:21">
      <c r="A110" s="54" t="str">
        <f t="shared" si="27"/>
        <v>XEL</v>
      </c>
      <c r="B110" s="48">
        <f t="shared" ca="1" si="22"/>
        <v>53</v>
      </c>
      <c r="C110" s="1">
        <f>IF(ISERROR(D110),"",IF(D110="","",MAX($C$11:C109)+1))</f>
        <v>84</v>
      </c>
      <c r="D110" t="str">
        <f t="shared" si="28"/>
        <v xml:space="preserve">Xcel Energy Inc.              </v>
      </c>
      <c r="F110" s="18">
        <f t="shared" ca="1" si="23"/>
        <v>6.2245320085027993</v>
      </c>
      <c r="G110" s="18">
        <f t="shared" si="20"/>
        <v>7.9801980198019802</v>
      </c>
      <c r="H110" s="18">
        <f t="shared" ca="1" si="26"/>
        <v>7.6210226025894219</v>
      </c>
      <c r="I110" s="18">
        <f t="shared" ca="1" si="26"/>
        <v>7.314819136522754</v>
      </c>
      <c r="J110" s="18">
        <f t="shared" ca="1" si="26"/>
        <v>7.0043891733723482</v>
      </c>
      <c r="K110" s="18">
        <f t="shared" ca="1" si="26"/>
        <v>6.8532866783304174</v>
      </c>
      <c r="L110" s="18">
        <f t="shared" ca="1" si="26"/>
        <v>6.4721268163804488</v>
      </c>
      <c r="M110" s="18">
        <f t="shared" ca="1" si="26"/>
        <v>6.2759111617312078</v>
      </c>
      <c r="N110" s="18">
        <f t="shared" ca="1" si="26"/>
        <v>5.4270923209663504</v>
      </c>
      <c r="O110" s="18">
        <f t="shared" ca="1" si="26"/>
        <v>5.7058823529411766</v>
      </c>
      <c r="P110" s="18">
        <f t="shared" ca="1" si="26"/>
        <v>6.5089751013317887</v>
      </c>
      <c r="Q110" s="18">
        <f t="shared" ca="1" si="26"/>
        <v>5.5397837538120314</v>
      </c>
      <c r="R110" s="18">
        <f t="shared" ca="1" si="26"/>
        <v>5.6238560097620498</v>
      </c>
      <c r="S110" s="18">
        <f t="shared" ca="1" si="26"/>
        <v>5.3087289999999996</v>
      </c>
      <c r="T110" s="18">
        <f t="shared" ca="1" si="26"/>
        <v>4.2676220000000002</v>
      </c>
      <c r="U110" s="18">
        <f t="shared" ca="1" si="26"/>
        <v>5.4642860000000004</v>
      </c>
    </row>
    <row r="111" spans="1:21" hidden="1">
      <c r="A111" s="54">
        <f t="shared" si="27"/>
        <v>0</v>
      </c>
      <c r="B111" s="48" t="e">
        <f t="shared" ca="1" si="22"/>
        <v>#N/A</v>
      </c>
      <c r="C111" s="1" t="str">
        <f>IF(ISERROR(D111),"",IF(D111="","",MAX($C$11:C110)+1))</f>
        <v/>
      </c>
      <c r="D111" t="e">
        <f t="shared" si="28"/>
        <v>#N/A</v>
      </c>
      <c r="F111" s="18" t="e">
        <f t="shared" ca="1" si="23"/>
        <v>#DIV/0!</v>
      </c>
      <c r="G111" s="18" t="str">
        <f t="shared" si="20"/>
        <v>N/A</v>
      </c>
      <c r="H111" s="18" t="str">
        <f t="shared" ca="1" si="26"/>
        <v>N/A</v>
      </c>
      <c r="I111" s="18" t="str">
        <f t="shared" ca="1" si="26"/>
        <v>N/A</v>
      </c>
      <c r="J111" s="18" t="str">
        <f t="shared" ca="1" si="26"/>
        <v>N/A</v>
      </c>
      <c r="K111" s="18" t="str">
        <f t="shared" ca="1" si="26"/>
        <v>N/A</v>
      </c>
      <c r="L111" s="18" t="str">
        <f t="shared" ca="1" si="26"/>
        <v>N/A</v>
      </c>
      <c r="M111" s="18" t="str">
        <f t="shared" ca="1" si="26"/>
        <v>N/A</v>
      </c>
      <c r="N111" s="18" t="str">
        <f t="shared" ca="1" si="26"/>
        <v>N/A</v>
      </c>
      <c r="O111" s="18" t="str">
        <f t="shared" ca="1" si="26"/>
        <v>N/A</v>
      </c>
      <c r="P111" s="18" t="str">
        <f t="shared" ca="1" si="26"/>
        <v>N/A</v>
      </c>
      <c r="Q111" s="18" t="str">
        <f t="shared" ca="1" si="26"/>
        <v>N/A</v>
      </c>
      <c r="R111" s="18" t="str">
        <f t="shared" ca="1" si="26"/>
        <v>N/A</v>
      </c>
      <c r="S111" s="18" t="str">
        <f t="shared" ca="1" si="26"/>
        <v>N/A</v>
      </c>
      <c r="T111" s="18" t="str">
        <f t="shared" ca="1" si="26"/>
        <v>N/A</v>
      </c>
      <c r="U111" s="18" t="str">
        <f t="shared" ca="1" si="26"/>
        <v>N/A</v>
      </c>
    </row>
    <row r="112" spans="1:21" hidden="1">
      <c r="A112" s="54">
        <f t="shared" si="27"/>
        <v>0</v>
      </c>
      <c r="B112" s="48" t="e">
        <f t="shared" ca="1" si="22"/>
        <v>#N/A</v>
      </c>
      <c r="C112" s="1" t="str">
        <f>IF(ISERROR(D112),"",IF(D112="","",MAX($C$11:C111)+1))</f>
        <v/>
      </c>
      <c r="D112" t="e">
        <f t="shared" si="28"/>
        <v>#N/A</v>
      </c>
      <c r="F112" s="18" t="e">
        <f t="shared" ca="1" si="23"/>
        <v>#DIV/0!</v>
      </c>
      <c r="G112" s="18" t="str">
        <f t="shared" si="20"/>
        <v>N/A</v>
      </c>
      <c r="H112" s="18" t="str">
        <f t="shared" ca="1" si="26"/>
        <v>N/A</v>
      </c>
      <c r="I112" s="18" t="str">
        <f t="shared" ca="1" si="26"/>
        <v>N/A</v>
      </c>
      <c r="J112" s="18" t="str">
        <f t="shared" ca="1" si="26"/>
        <v>N/A</v>
      </c>
      <c r="K112" s="18" t="str">
        <f t="shared" ca="1" si="26"/>
        <v>N/A</v>
      </c>
      <c r="L112" s="18" t="str">
        <f t="shared" ca="1" si="26"/>
        <v>N/A</v>
      </c>
      <c r="M112" s="18" t="str">
        <f t="shared" ca="1" si="26"/>
        <v>N/A</v>
      </c>
      <c r="N112" s="18" t="str">
        <f t="shared" ca="1" si="26"/>
        <v>N/A</v>
      </c>
      <c r="O112" s="18" t="str">
        <f t="shared" ca="1" si="26"/>
        <v>N/A</v>
      </c>
      <c r="P112" s="18" t="str">
        <f t="shared" ca="1" si="26"/>
        <v>N/A</v>
      </c>
      <c r="Q112" s="18" t="str">
        <f t="shared" ca="1" si="26"/>
        <v>N/A</v>
      </c>
      <c r="R112" s="18" t="str">
        <f t="shared" ca="1" si="26"/>
        <v>N/A</v>
      </c>
      <c r="S112" s="18" t="str">
        <f t="shared" ca="1" si="26"/>
        <v>N/A</v>
      </c>
      <c r="T112" s="18" t="str">
        <f t="shared" ca="1" si="26"/>
        <v>N/A</v>
      </c>
      <c r="U112" s="18" t="str">
        <f t="shared" ca="1" si="26"/>
        <v>N/A</v>
      </c>
    </row>
    <row r="113" spans="1:21" hidden="1">
      <c r="A113" s="54">
        <f t="shared" si="27"/>
        <v>0</v>
      </c>
      <c r="B113" s="48" t="e">
        <f t="shared" ca="1" si="22"/>
        <v>#N/A</v>
      </c>
      <c r="C113" s="1" t="str">
        <f>IF(ISERROR(D113),"",IF(D113="","",MAX($C$11:C112)+1))</f>
        <v/>
      </c>
      <c r="D113" t="e">
        <f t="shared" si="28"/>
        <v>#N/A</v>
      </c>
      <c r="F113" s="18" t="e">
        <f t="shared" ca="1" si="23"/>
        <v>#DIV/0!</v>
      </c>
      <c r="G113" s="18" t="str">
        <f t="shared" si="20"/>
        <v>N/A</v>
      </c>
      <c r="H113" s="18" t="str">
        <f t="shared" ca="1" si="26"/>
        <v>N/A</v>
      </c>
      <c r="I113" s="18" t="str">
        <f t="shared" ca="1" si="26"/>
        <v>N/A</v>
      </c>
      <c r="J113" s="18" t="str">
        <f t="shared" ca="1" si="26"/>
        <v>N/A</v>
      </c>
      <c r="K113" s="18" t="str">
        <f t="shared" ca="1" si="26"/>
        <v>N/A</v>
      </c>
      <c r="L113" s="18" t="str">
        <f t="shared" ca="1" si="26"/>
        <v>N/A</v>
      </c>
      <c r="M113" s="18" t="str">
        <f t="shared" ca="1" si="26"/>
        <v>N/A</v>
      </c>
      <c r="N113" s="18" t="str">
        <f t="shared" ca="1" si="26"/>
        <v>N/A</v>
      </c>
      <c r="O113" s="18" t="str">
        <f t="shared" ca="1" si="26"/>
        <v>N/A</v>
      </c>
      <c r="P113" s="18" t="str">
        <f t="shared" ca="1" si="26"/>
        <v>N/A</v>
      </c>
      <c r="Q113" s="18" t="str">
        <f t="shared" ca="1" si="26"/>
        <v>N/A</v>
      </c>
      <c r="R113" s="18" t="str">
        <f t="shared" ca="1" si="26"/>
        <v>N/A</v>
      </c>
      <c r="S113" s="18" t="str">
        <f t="shared" ca="1" si="26"/>
        <v>N/A</v>
      </c>
      <c r="T113" s="18" t="str">
        <f t="shared" ca="1" si="26"/>
        <v>N/A</v>
      </c>
      <c r="U113" s="18" t="str">
        <f t="shared" ca="1" si="26"/>
        <v>N/A</v>
      </c>
    </row>
    <row r="114" spans="1:21">
      <c r="A114" s="32"/>
      <c r="B114" s="32"/>
      <c r="C114" s="1" t="str">
        <f>IF(ISERROR(D114),"",IF(D114="","",MAX($C$11:C113)+1))</f>
        <v/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1:21">
      <c r="A115" s="32"/>
      <c r="B115" s="32"/>
      <c r="C115" s="1">
        <f>IF(ISERROR(D115),"",IF(D115="","",MAX($C$11:C114)+1))</f>
        <v>85</v>
      </c>
      <c r="D115" t="s">
        <v>99</v>
      </c>
      <c r="F115" s="18">
        <f ca="1">AVERAGE(G115:U115)</f>
        <v>7.0627495951094703</v>
      </c>
      <c r="G115" s="18">
        <f t="shared" ref="G115:U115" si="29">AVERAGE(G70:G114)</f>
        <v>8.4206709510726458</v>
      </c>
      <c r="H115" s="18">
        <f t="shared" ca="1" si="29"/>
        <v>8.2169401936398163</v>
      </c>
      <c r="I115" s="18">
        <f t="shared" ca="1" si="29"/>
        <v>7.9795657854488278</v>
      </c>
      <c r="J115" s="18">
        <f t="shared" ca="1" si="29"/>
        <v>7.5205278249755771</v>
      </c>
      <c r="K115" s="18">
        <f t="shared" ca="1" si="29"/>
        <v>7.1081895781339908</v>
      </c>
      <c r="L115" s="18">
        <f t="shared" ca="1" si="29"/>
        <v>6.6574622044198248</v>
      </c>
      <c r="M115" s="18">
        <f t="shared" ca="1" si="29"/>
        <v>6.1445584145911685</v>
      </c>
      <c r="N115" s="18">
        <f t="shared" ca="1" si="29"/>
        <v>5.6907814238975911</v>
      </c>
      <c r="O115" s="18">
        <f t="shared" ca="1" si="29"/>
        <v>7.0713529835503035</v>
      </c>
      <c r="P115" s="18">
        <f t="shared" ca="1" si="29"/>
        <v>7.8684013410076501</v>
      </c>
      <c r="Q115" s="18">
        <f t="shared" ca="1" si="29"/>
        <v>7.3868352917580493</v>
      </c>
      <c r="R115" s="18">
        <f t="shared" ca="1" si="29"/>
        <v>7.3472588767011855</v>
      </c>
      <c r="S115" s="18">
        <f t="shared" ca="1" si="29"/>
        <v>6.8469916470813708</v>
      </c>
      <c r="T115" s="18">
        <f t="shared" ca="1" si="29"/>
        <v>5.7746870918139628</v>
      </c>
      <c r="U115" s="18">
        <f t="shared" ca="1" si="29"/>
        <v>5.9070203185501056</v>
      </c>
    </row>
    <row r="116" spans="1:21">
      <c r="A116" s="32"/>
      <c r="B116" s="32"/>
      <c r="C116" s="1">
        <f>IF(ISERROR(D116),"",IF(D116="","",MAX($C$11:C115)+1))</f>
        <v>86</v>
      </c>
      <c r="D116" t="s">
        <v>298</v>
      </c>
      <c r="F116" s="18">
        <f ca="1">AVERAGE(G116:U116)</f>
        <v>6.8347465338012903</v>
      </c>
      <c r="G116" s="18">
        <f>MEDIAN(G70:G114)</f>
        <v>8.1940298507462686</v>
      </c>
      <c r="H116" s="18">
        <f t="shared" ref="H116:U116" ca="1" si="30">MEDIAN(H70:H114)</f>
        <v>7.9461702127659573</v>
      </c>
      <c r="I116" s="18">
        <f t="shared" ca="1" si="30"/>
        <v>7.5013024602026048</v>
      </c>
      <c r="J116" s="18">
        <f t="shared" ca="1" si="30"/>
        <v>7.0684713375796173</v>
      </c>
      <c r="K116" s="18">
        <f t="shared" ca="1" si="30"/>
        <v>6.8546893091470471</v>
      </c>
      <c r="L116" s="18">
        <f t="shared" ca="1" si="30"/>
        <v>6.404125892620999</v>
      </c>
      <c r="M116" s="18">
        <f t="shared" ca="1" si="30"/>
        <v>5.8034235229155167</v>
      </c>
      <c r="N116" s="18">
        <f t="shared" ca="1" si="30"/>
        <v>5.3664804469273744</v>
      </c>
      <c r="O116" s="18">
        <f t="shared" ca="1" si="30"/>
        <v>7.0880382775119619</v>
      </c>
      <c r="P116" s="18">
        <f t="shared" ca="1" si="30"/>
        <v>7.8410995641971173</v>
      </c>
      <c r="Q116" s="18">
        <f t="shared" ca="1" si="30"/>
        <v>7.4355861601729032</v>
      </c>
      <c r="R116" s="18">
        <f t="shared" ca="1" si="30"/>
        <v>7.0612086776859506</v>
      </c>
      <c r="S116" s="18">
        <f t="shared" ca="1" si="30"/>
        <v>6.7219202945460435</v>
      </c>
      <c r="T116" s="18">
        <f t="shared" ca="1" si="30"/>
        <v>5.664987</v>
      </c>
      <c r="U116" s="18">
        <f t="shared" ca="1" si="30"/>
        <v>5.5696649999999996</v>
      </c>
    </row>
    <row r="117" spans="1:21">
      <c r="A117" s="32"/>
      <c r="B117" s="32"/>
      <c r="C117" s="1"/>
    </row>
    <row r="118" spans="1:21">
      <c r="A118" s="32"/>
      <c r="B118" s="32"/>
      <c r="D118" s="19"/>
    </row>
    <row r="119" spans="1:21">
      <c r="A119" s="32"/>
      <c r="B119" s="32"/>
      <c r="D119" s="21" t="s">
        <v>108</v>
      </c>
    </row>
    <row r="120" spans="1:21" ht="16.2">
      <c r="A120" s="32"/>
      <c r="B120" s="32"/>
      <c r="D120" s="22" t="s">
        <v>303</v>
      </c>
    </row>
    <row r="121" spans="1:21" ht="16.2">
      <c r="A121" s="32"/>
      <c r="B121" s="32"/>
      <c r="D121" s="22" t="s">
        <v>304</v>
      </c>
    </row>
    <row r="122" spans="1:21">
      <c r="A122" s="32"/>
      <c r="B122" s="32"/>
      <c r="D122" s="21" t="s">
        <v>109</v>
      </c>
    </row>
    <row r="123" spans="1:21" ht="16.2">
      <c r="A123" s="32"/>
      <c r="B123" s="32"/>
      <c r="D123" s="22" t="s">
        <v>282</v>
      </c>
    </row>
    <row r="124" spans="1:21">
      <c r="D124" s="24" t="s">
        <v>305</v>
      </c>
    </row>
    <row r="125" spans="1:21">
      <c r="A125" s="32"/>
      <c r="B125" s="32"/>
      <c r="C125" s="1"/>
    </row>
    <row r="126" spans="1:21" ht="16.2">
      <c r="A126" s="32"/>
      <c r="B126" s="32"/>
      <c r="C126" s="6"/>
      <c r="D126" s="6"/>
      <c r="E126" s="20"/>
      <c r="F126" s="62" t="s">
        <v>301</v>
      </c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</row>
    <row r="127" spans="1:21">
      <c r="A127" s="32"/>
      <c r="B127" s="32"/>
      <c r="C127" s="6"/>
      <c r="D127" s="7"/>
      <c r="E127" s="7"/>
      <c r="F127" s="8" t="s">
        <v>299</v>
      </c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  <c r="R127" s="7"/>
      <c r="S127" s="7"/>
      <c r="T127" s="7"/>
    </row>
    <row r="128" spans="1:21" ht="16.2">
      <c r="A128" s="32"/>
      <c r="B128" s="32"/>
      <c r="C128" s="9" t="s">
        <v>97</v>
      </c>
      <c r="D128" s="63" t="s">
        <v>98</v>
      </c>
      <c r="E128" s="63"/>
      <c r="F128" s="10" t="s">
        <v>99</v>
      </c>
      <c r="G128" s="10" t="s">
        <v>284</v>
      </c>
      <c r="H128" s="10" t="s">
        <v>283</v>
      </c>
      <c r="I128" s="43">
        <v>2014</v>
      </c>
      <c r="J128" s="43">
        <v>2013</v>
      </c>
      <c r="K128" s="43">
        <v>2012</v>
      </c>
      <c r="L128" s="43">
        <v>2011</v>
      </c>
      <c r="M128" s="43">
        <v>2010</v>
      </c>
      <c r="N128" s="43">
        <v>2009</v>
      </c>
      <c r="O128" s="43">
        <v>2008</v>
      </c>
      <c r="P128" s="43">
        <v>2007</v>
      </c>
      <c r="Q128" s="43">
        <v>2006</v>
      </c>
      <c r="R128" s="43">
        <v>2005</v>
      </c>
      <c r="S128" s="43"/>
      <c r="T128" s="43"/>
      <c r="U128" s="43"/>
    </row>
    <row r="129" spans="1:21">
      <c r="A129" s="44"/>
      <c r="B129" s="44"/>
      <c r="C129" s="9"/>
      <c r="D129" s="11"/>
      <c r="E129" s="11"/>
      <c r="F129" s="12">
        <v>-1</v>
      </c>
      <c r="G129" s="12">
        <f t="shared" ref="G129" si="31">+F129-1</f>
        <v>-2</v>
      </c>
      <c r="H129" s="12">
        <f t="shared" ref="H129" si="32">+G129-1</f>
        <v>-3</v>
      </c>
      <c r="I129" s="12">
        <f t="shared" ref="I129" si="33">+H129-1</f>
        <v>-4</v>
      </c>
      <c r="J129" s="12">
        <f t="shared" ref="J129" si="34">+I129-1</f>
        <v>-5</v>
      </c>
      <c r="K129" s="12">
        <f t="shared" ref="K129" si="35">+J129-1</f>
        <v>-6</v>
      </c>
      <c r="L129" s="12">
        <f t="shared" ref="L129" si="36">+K129-1</f>
        <v>-7</v>
      </c>
      <c r="M129" s="12">
        <f t="shared" ref="M129" si="37">+L129-1</f>
        <v>-8</v>
      </c>
      <c r="N129" s="12">
        <f t="shared" ref="N129" si="38">+M129-1</f>
        <v>-9</v>
      </c>
      <c r="O129" s="12">
        <f t="shared" ref="O129" si="39">+N129-1</f>
        <v>-10</v>
      </c>
      <c r="P129" s="12">
        <f t="shared" ref="P129" si="40">+O129-1</f>
        <v>-11</v>
      </c>
      <c r="Q129" s="12">
        <f t="shared" ref="Q129" si="41">+P129-1</f>
        <v>-12</v>
      </c>
      <c r="R129" s="12">
        <f t="shared" ref="R129" si="42">+Q129-1</f>
        <v>-13</v>
      </c>
      <c r="S129" s="12"/>
      <c r="T129" s="12"/>
      <c r="U129" s="12"/>
    </row>
    <row r="130" spans="1:21">
      <c r="A130" s="45"/>
      <c r="B130" s="46"/>
      <c r="C130" s="6"/>
      <c r="E130" s="23"/>
      <c r="F130" s="37"/>
      <c r="G130" s="37"/>
      <c r="H130" s="17">
        <f t="shared" ref="H130:R130" ca="1" si="43">MATCH(VALUE(LEFT(H128,4)),OFFSET(MP_BV_WP,-1,0,1,),0)</f>
        <v>6</v>
      </c>
      <c r="I130" s="17">
        <f t="shared" ca="1" si="43"/>
        <v>7</v>
      </c>
      <c r="J130" s="17">
        <f t="shared" ca="1" si="43"/>
        <v>8</v>
      </c>
      <c r="K130" s="17">
        <f t="shared" ca="1" si="43"/>
        <v>9</v>
      </c>
      <c r="L130" s="17">
        <f t="shared" ca="1" si="43"/>
        <v>10</v>
      </c>
      <c r="M130" s="17">
        <f t="shared" ca="1" si="43"/>
        <v>11</v>
      </c>
      <c r="N130" s="17">
        <f t="shared" ca="1" si="43"/>
        <v>12</v>
      </c>
      <c r="O130" s="17">
        <f t="shared" ca="1" si="43"/>
        <v>13</v>
      </c>
      <c r="P130" s="17">
        <f t="shared" ca="1" si="43"/>
        <v>14</v>
      </c>
      <c r="Q130" s="17">
        <f t="shared" ca="1" si="43"/>
        <v>15</v>
      </c>
      <c r="R130" s="17">
        <f t="shared" ca="1" si="43"/>
        <v>16</v>
      </c>
      <c r="S130" s="55"/>
      <c r="T130" s="55"/>
      <c r="U130" s="55"/>
    </row>
    <row r="131" spans="1:21">
      <c r="A131" s="54" t="str">
        <f t="shared" ref="A131:A167" si="44">A12</f>
        <v>ALE</v>
      </c>
      <c r="B131" s="48">
        <f t="shared" ref="B131:B174" ca="1" si="45">MATCH(A131,OFFSET(MP_BV_WP,0,0,,1),0)</f>
        <v>2</v>
      </c>
      <c r="C131" s="1">
        <f>IF(ISERROR(D131),"",IF(D131="","",MAX($C$11:C130)+1))</f>
        <v>87</v>
      </c>
      <c r="D131" t="str">
        <f t="shared" ref="D131:D167" si="46">D12</f>
        <v xml:space="preserve">ALLETE                        </v>
      </c>
      <c r="E131" s="23"/>
      <c r="F131" s="18">
        <f ca="1">AVERAGE(G131:U131)</f>
        <v>1.5497241820560681</v>
      </c>
      <c r="G131" s="18">
        <f t="shared" ref="G131:G174" si="47">IFERROR(IF(VLOOKUP(A131,LUCurYr,14,FALSE)=0,"",VLOOKUP(A131,LUCurYr,14,FALSE)),"N/A")</f>
        <v>1.4143790849673201</v>
      </c>
      <c r="H131" s="18">
        <f t="shared" ref="H131:R140" ca="1" si="48">IFERROR(INDEX(MP_BV_WP,$B131,H$130),"N/A")</f>
        <v>1.3727711688381754</v>
      </c>
      <c r="I131" s="18">
        <f t="shared" ca="1" si="48"/>
        <v>1.4249778969283859</v>
      </c>
      <c r="J131" s="18">
        <f t="shared" ca="1" si="48"/>
        <v>1.5076301754169621</v>
      </c>
      <c r="K131" s="18">
        <f t="shared" ca="1" si="48"/>
        <v>1.3442031362771472</v>
      </c>
      <c r="L131" s="18">
        <f t="shared" ca="1" si="48"/>
        <v>1.3500225843438378</v>
      </c>
      <c r="M131" s="18">
        <f t="shared" ca="1" si="48"/>
        <v>1.2833143821296262</v>
      </c>
      <c r="N131" s="18">
        <f t="shared" ca="1" si="48"/>
        <v>1.1509505415435886</v>
      </c>
      <c r="O131" s="18">
        <f t="shared" ca="1" si="48"/>
        <v>1.5502739348074575</v>
      </c>
      <c r="P131" s="18">
        <f t="shared" ca="1" si="48"/>
        <v>1.8882621318954793</v>
      </c>
      <c r="Q131" s="18">
        <f t="shared" ca="1" si="48"/>
        <v>2.092598511483494</v>
      </c>
      <c r="R131" s="18">
        <f t="shared" ca="1" si="48"/>
        <v>2.2173066360413438</v>
      </c>
      <c r="S131" s="18"/>
      <c r="T131" s="18"/>
      <c r="U131" s="18"/>
    </row>
    <row r="132" spans="1:21">
      <c r="A132" s="54" t="str">
        <f t="shared" si="44"/>
        <v>LNT</v>
      </c>
      <c r="B132" s="48">
        <f t="shared" ca="1" si="45"/>
        <v>3</v>
      </c>
      <c r="C132" s="1">
        <f>IF(ISERROR(D132),"",IF(D132="","",MAX($C$11:C131)+1))</f>
        <v>88</v>
      </c>
      <c r="D132" t="str">
        <f t="shared" si="46"/>
        <v xml:space="preserve">Alliant Energy                </v>
      </c>
      <c r="E132" s="23"/>
      <c r="F132" s="18">
        <f t="shared" ref="F132:F174" ca="1" si="49">AVERAGE(G132:U132)</f>
        <v>1.548133335257494</v>
      </c>
      <c r="G132" s="18">
        <f t="shared" si="47"/>
        <v>1.9141274238227144</v>
      </c>
      <c r="H132" s="18">
        <f t="shared" ca="1" si="48"/>
        <v>1.8608944674628323</v>
      </c>
      <c r="I132" s="18">
        <f t="shared" ca="1" si="48"/>
        <v>1.8585949562532167</v>
      </c>
      <c r="J132" s="18">
        <f t="shared" ca="1" si="48"/>
        <v>1.6991683007640814</v>
      </c>
      <c r="K132" s="18">
        <f t="shared" ca="1" si="48"/>
        <v>1.5654605961906112</v>
      </c>
      <c r="L132" s="18">
        <f t="shared" ca="1" si="48"/>
        <v>1.4642593957258658</v>
      </c>
      <c r="M132" s="18">
        <f t="shared" ca="1" si="48"/>
        <v>1.3144784241588103</v>
      </c>
      <c r="N132" s="18">
        <f t="shared" ca="1" si="48"/>
        <v>1.0448273111589694</v>
      </c>
      <c r="O132" s="18">
        <f t="shared" ca="1" si="48"/>
        <v>1.3346894069785635</v>
      </c>
      <c r="P132" s="18">
        <f t="shared" ca="1" si="48"/>
        <v>1.6693282844912742</v>
      </c>
      <c r="Q132" s="18">
        <f t="shared" ca="1" si="48"/>
        <v>1.5176068675543097</v>
      </c>
      <c r="R132" s="18">
        <f t="shared" ca="1" si="48"/>
        <v>1.3341645885286784</v>
      </c>
      <c r="S132" s="18"/>
      <c r="T132" s="18"/>
      <c r="U132" s="18"/>
    </row>
    <row r="133" spans="1:21">
      <c r="A133" s="54" t="str">
        <f t="shared" si="44"/>
        <v>AEE</v>
      </c>
      <c r="B133" s="48">
        <f t="shared" ca="1" si="45"/>
        <v>5</v>
      </c>
      <c r="C133" s="1">
        <f>IF(ISERROR(D133),"",IF(D133="","",MAX($C$11:C132)+1))</f>
        <v>89</v>
      </c>
      <c r="D133" t="str">
        <f t="shared" si="46"/>
        <v xml:space="preserve">Ameren Corp.                  </v>
      </c>
      <c r="E133" s="23"/>
      <c r="F133" s="18">
        <f t="shared" ca="1" si="49"/>
        <v>1.3009970825209054</v>
      </c>
      <c r="G133" s="18">
        <f t="shared" si="47"/>
        <v>1.5721561969439728</v>
      </c>
      <c r="H133" s="18">
        <f t="shared" ca="1" si="48"/>
        <v>1.4586928424214904</v>
      </c>
      <c r="I133" s="18">
        <f t="shared" ca="1" si="48"/>
        <v>1.4491994072360572</v>
      </c>
      <c r="J133" s="18">
        <f t="shared" ca="1" si="48"/>
        <v>1.2860109005969376</v>
      </c>
      <c r="K133" s="18">
        <f t="shared" ca="1" si="48"/>
        <v>1.180071148274471</v>
      </c>
      <c r="L133" s="18">
        <f t="shared" ca="1" si="48"/>
        <v>0.90303902947123327</v>
      </c>
      <c r="M133" s="18">
        <f t="shared" ca="1" si="48"/>
        <v>0.83169025034986777</v>
      </c>
      <c r="N133" s="18">
        <f t="shared" ca="1" si="48"/>
        <v>0.77828834003446301</v>
      </c>
      <c r="O133" s="18">
        <f t="shared" ca="1" si="48"/>
        <v>1.2473626440636625</v>
      </c>
      <c r="P133" s="18">
        <f t="shared" ca="1" si="48"/>
        <v>1.6041955884621317</v>
      </c>
      <c r="Q133" s="18">
        <f t="shared" ca="1" si="48"/>
        <v>1.61828395681647</v>
      </c>
      <c r="R133" s="18">
        <f t="shared" ca="1" si="48"/>
        <v>1.6829746855801089</v>
      </c>
      <c r="S133" s="18"/>
      <c r="T133" s="18"/>
      <c r="U133" s="18"/>
    </row>
    <row r="134" spans="1:21">
      <c r="A134" s="54" t="str">
        <f t="shared" si="44"/>
        <v>AEP</v>
      </c>
      <c r="B134" s="48">
        <f t="shared" ca="1" si="45"/>
        <v>4</v>
      </c>
      <c r="C134" s="1">
        <f>IF(ISERROR(D134),"",IF(D134="","",MAX($C$11:C133)+1))</f>
        <v>90</v>
      </c>
      <c r="D134" t="str">
        <f t="shared" si="46"/>
        <v>American Electric Power</v>
      </c>
      <c r="E134" s="23"/>
      <c r="F134" s="18">
        <f t="shared" ca="1" si="49"/>
        <v>1.4530221322565471</v>
      </c>
      <c r="G134" s="18">
        <f t="shared" si="47"/>
        <v>1.6358839050131926</v>
      </c>
      <c r="H134" s="18">
        <f t="shared" ca="1" si="48"/>
        <v>1.5537532592287633</v>
      </c>
      <c r="I134" s="18">
        <f t="shared" ca="1" si="48"/>
        <v>1.5428596368715082</v>
      </c>
      <c r="J134" s="18">
        <f t="shared" ca="1" si="48"/>
        <v>1.3977134885977682</v>
      </c>
      <c r="K134" s="18">
        <f t="shared" ca="1" si="48"/>
        <v>1.3076849520288147</v>
      </c>
      <c r="L134" s="18">
        <f t="shared" ca="1" si="48"/>
        <v>1.2297422034680556</v>
      </c>
      <c r="M134" s="18">
        <f t="shared" ca="1" si="48"/>
        <v>1.2311873499929407</v>
      </c>
      <c r="N134" s="18">
        <f t="shared" ca="1" si="48"/>
        <v>1.0840064032598413</v>
      </c>
      <c r="O134" s="18">
        <f t="shared" ca="1" si="48"/>
        <v>1.4829681388372007</v>
      </c>
      <c r="P134" s="18">
        <f t="shared" ca="1" si="48"/>
        <v>1.8483969647610348</v>
      </c>
      <c r="Q134" s="18">
        <f t="shared" ca="1" si="48"/>
        <v>1.5556538964049396</v>
      </c>
      <c r="R134" s="18">
        <f t="shared" ca="1" si="48"/>
        <v>1.5664153886145047</v>
      </c>
      <c r="S134" s="18"/>
      <c r="T134" s="18"/>
      <c r="U134" s="18"/>
    </row>
    <row r="135" spans="1:21">
      <c r="A135" s="54" t="str">
        <f t="shared" si="44"/>
        <v>AVA</v>
      </c>
      <c r="B135" s="48">
        <f t="shared" ca="1" si="45"/>
        <v>6</v>
      </c>
      <c r="C135" s="1">
        <f>IF(ISERROR(D135),"",IF(D135="","",MAX($C$11:C134)+1))</f>
        <v>91</v>
      </c>
      <c r="D135" t="str">
        <f t="shared" si="46"/>
        <v xml:space="preserve">Avista Corp.                  </v>
      </c>
      <c r="F135" s="18">
        <f t="shared" ca="1" si="49"/>
        <v>1.2284358228923116</v>
      </c>
      <c r="G135" s="18">
        <f t="shared" si="47"/>
        <v>1.5649606299212599</v>
      </c>
      <c r="H135" s="18">
        <f t="shared" ca="1" si="48"/>
        <v>1.3561878362954509</v>
      </c>
      <c r="I135" s="18">
        <f t="shared" ca="1" si="48"/>
        <v>1.3340185426018374</v>
      </c>
      <c r="J135" s="18">
        <f t="shared" ca="1" si="48"/>
        <v>1.2528459046737623</v>
      </c>
      <c r="K135" s="18">
        <f t="shared" ca="1" si="48"/>
        <v>1.2096689936838108</v>
      </c>
      <c r="L135" s="18">
        <f t="shared" ca="1" si="48"/>
        <v>1.1931017491993101</v>
      </c>
      <c r="M135" s="18">
        <f t="shared" ca="1" si="48"/>
        <v>1.0665178344918564</v>
      </c>
      <c r="N135" s="18">
        <f t="shared" ca="1" si="48"/>
        <v>0.94084815606906258</v>
      </c>
      <c r="O135" s="18">
        <f t="shared" ca="1" si="48"/>
        <v>1.1129208570179274</v>
      </c>
      <c r="P135" s="18">
        <f t="shared" ca="1" si="48"/>
        <v>1.2869051754081278</v>
      </c>
      <c r="Q135" s="18">
        <f t="shared" ca="1" si="48"/>
        <v>1.2958359585314163</v>
      </c>
      <c r="R135" s="18">
        <f t="shared" ca="1" si="48"/>
        <v>1.1274182368139138</v>
      </c>
      <c r="S135" s="18"/>
      <c r="T135" s="18"/>
      <c r="U135" s="18"/>
    </row>
    <row r="136" spans="1:21">
      <c r="A136" s="54" t="str">
        <f t="shared" si="44"/>
        <v>BKH</v>
      </c>
      <c r="B136" s="48">
        <f t="shared" ca="1" si="45"/>
        <v>7</v>
      </c>
      <c r="C136" s="1">
        <f>IF(ISERROR(D136),"",IF(D136="","",MAX($C$11:C135)+1))</f>
        <v>92</v>
      </c>
      <c r="D136" t="str">
        <f t="shared" si="46"/>
        <v xml:space="preserve">Black Hills                   </v>
      </c>
      <c r="F136" s="18">
        <f t="shared" ca="1" si="49"/>
        <v>1.4120383790406856</v>
      </c>
      <c r="G136" s="18">
        <f t="shared" si="47"/>
        <v>1.7947454844006567</v>
      </c>
      <c r="H136" s="18">
        <f t="shared" ca="1" si="48"/>
        <v>1.5948314999126942</v>
      </c>
      <c r="I136" s="18">
        <f t="shared" ca="1" si="48"/>
        <v>1.7853780475927667</v>
      </c>
      <c r="J136" s="18">
        <f t="shared" ca="1" si="48"/>
        <v>1.6197087246495168</v>
      </c>
      <c r="K136" s="18">
        <f t="shared" ca="1" si="48"/>
        <v>1.2104659086833327</v>
      </c>
      <c r="L136" s="18">
        <f t="shared" ca="1" si="48"/>
        <v>1.1419439198024117</v>
      </c>
      <c r="M136" s="18">
        <f t="shared" ca="1" si="48"/>
        <v>1.0721296263249938</v>
      </c>
      <c r="N136" s="18">
        <f t="shared" ca="1" si="48"/>
        <v>0.82718488451452998</v>
      </c>
      <c r="O136" s="18">
        <f t="shared" ca="1" si="48"/>
        <v>1.2225368688168878</v>
      </c>
      <c r="P136" s="18">
        <f t="shared" ca="1" si="48"/>
        <v>1.5690179267342168</v>
      </c>
      <c r="Q136" s="18">
        <f t="shared" ca="1" si="48"/>
        <v>1.4717857746240919</v>
      </c>
      <c r="R136" s="18">
        <f t="shared" ca="1" si="48"/>
        <v>1.6347318824321293</v>
      </c>
      <c r="S136" s="18"/>
      <c r="T136" s="18"/>
      <c r="U136" s="18"/>
    </row>
    <row r="137" spans="1:21">
      <c r="A137" s="54" t="str">
        <f t="shared" si="44"/>
        <v>CNP</v>
      </c>
      <c r="B137" s="48">
        <f t="shared" ca="1" si="45"/>
        <v>8</v>
      </c>
      <c r="C137" s="1">
        <f>IF(ISERROR(D137),"",IF(D137="","",MAX($C$11:C136)+1))</f>
        <v>93</v>
      </c>
      <c r="D137" t="str">
        <f t="shared" si="46"/>
        <v xml:space="preserve">CenterPoint Energy            </v>
      </c>
      <c r="F137" s="18">
        <f t="shared" ca="1" si="49"/>
        <v>2.3695668498464539</v>
      </c>
      <c r="G137" s="18">
        <f t="shared" si="47"/>
        <v>2.4146341463414633</v>
      </c>
      <c r="H137" s="18">
        <f t="shared" ca="1" si="48"/>
        <v>2.4283761958007206</v>
      </c>
      <c r="I137" s="18">
        <f t="shared" ca="1" si="48"/>
        <v>2.2717668144514667</v>
      </c>
      <c r="J137" s="18">
        <f t="shared" ca="1" si="48"/>
        <v>2.3036369041720346</v>
      </c>
      <c r="K137" s="18">
        <f t="shared" ca="1" si="48"/>
        <v>1.9919499105545617</v>
      </c>
      <c r="L137" s="18">
        <f t="shared" ca="1" si="48"/>
        <v>1.8678102926337035</v>
      </c>
      <c r="M137" s="18">
        <f t="shared" ca="1" si="48"/>
        <v>1.9583001328021248</v>
      </c>
      <c r="N137" s="18">
        <f t="shared" ca="1" si="48"/>
        <v>1.7703384798099764</v>
      </c>
      <c r="O137" s="18">
        <f t="shared" ca="1" si="48"/>
        <v>2.4896364254162417</v>
      </c>
      <c r="P137" s="18">
        <f t="shared" ca="1" si="48"/>
        <v>3.1292565519700482</v>
      </c>
      <c r="Q137" s="18">
        <f t="shared" ca="1" si="48"/>
        <v>2.7518645434388227</v>
      </c>
      <c r="R137" s="18">
        <f t="shared" ca="1" si="48"/>
        <v>3.0572318007662833</v>
      </c>
      <c r="S137" s="18"/>
      <c r="T137" s="18"/>
      <c r="U137" s="18"/>
    </row>
    <row r="138" spans="1:21">
      <c r="A138" s="54" t="str">
        <f t="shared" si="44"/>
        <v>CMS</v>
      </c>
      <c r="B138" s="48">
        <f t="shared" ca="1" si="45"/>
        <v>11</v>
      </c>
      <c r="C138" s="1">
        <f>IF(ISERROR(D138),"",IF(D138="","",MAX($C$11:C137)+1))</f>
        <v>94</v>
      </c>
      <c r="D138" t="str">
        <f t="shared" si="46"/>
        <v xml:space="preserve">CMS Energy Corp.              </v>
      </c>
      <c r="F138" s="18">
        <f t="shared" ca="1" si="49"/>
        <v>1.7746658751195206</v>
      </c>
      <c r="G138" s="18">
        <f t="shared" si="47"/>
        <v>2.5946843853820596</v>
      </c>
      <c r="H138" s="18">
        <f t="shared" ca="1" si="48"/>
        <v>2.4331362612612613</v>
      </c>
      <c r="I138" s="18">
        <f t="shared" ca="1" si="48"/>
        <v>2.2570485902819435</v>
      </c>
      <c r="J138" s="18">
        <f t="shared" ca="1" si="48"/>
        <v>2.0875192604006161</v>
      </c>
      <c r="K138" s="18">
        <f t="shared" ca="1" si="48"/>
        <v>1.9063998677029934</v>
      </c>
      <c r="L138" s="18">
        <f t="shared" ca="1" si="48"/>
        <v>1.656624989510783</v>
      </c>
      <c r="M138" s="18">
        <f t="shared" ca="1" si="48"/>
        <v>1.4805183199285077</v>
      </c>
      <c r="N138" s="18">
        <f t="shared" ca="1" si="48"/>
        <v>1.1041338237870031</v>
      </c>
      <c r="O138" s="18">
        <f t="shared" ca="1" si="48"/>
        <v>1.2286265857694429</v>
      </c>
      <c r="P138" s="18">
        <f t="shared" ca="1" si="48"/>
        <v>1.8154529119543386</v>
      </c>
      <c r="Q138" s="18">
        <f t="shared" ca="1" si="48"/>
        <v>1.4156362185879536</v>
      </c>
      <c r="R138" s="18">
        <f t="shared" ca="1" si="48"/>
        <v>1.3162092868673441</v>
      </c>
      <c r="S138" s="18"/>
      <c r="T138" s="18"/>
      <c r="U138" s="18"/>
    </row>
    <row r="139" spans="1:21">
      <c r="A139" s="54" t="str">
        <f t="shared" si="44"/>
        <v>ED</v>
      </c>
      <c r="B139" s="48">
        <f t="shared" ca="1" si="45"/>
        <v>12</v>
      </c>
      <c r="C139" s="1">
        <f>IF(ISERROR(D139),"",IF(D139="","",MAX($C$11:C138)+1))</f>
        <v>95</v>
      </c>
      <c r="D139" t="str">
        <f t="shared" si="46"/>
        <v xml:space="preserve">Consol. Edison                </v>
      </c>
      <c r="F139" s="18">
        <f t="shared" ca="1" si="49"/>
        <v>1.3679520004722365</v>
      </c>
      <c r="G139" s="18">
        <f t="shared" si="47"/>
        <v>1.5080385852090032</v>
      </c>
      <c r="H139" s="18">
        <f t="shared" ca="1" si="48"/>
        <v>1.4172989718493243</v>
      </c>
      <c r="I139" s="18">
        <f t="shared" ca="1" si="48"/>
        <v>1.3405449464368888</v>
      </c>
      <c r="J139" s="18">
        <f t="shared" ca="1" si="48"/>
        <v>1.3839033723989476</v>
      </c>
      <c r="K139" s="18">
        <f t="shared" ca="1" si="48"/>
        <v>1.4658737600552729</v>
      </c>
      <c r="L139" s="18">
        <f t="shared" ca="1" si="48"/>
        <v>1.3783486144547459</v>
      </c>
      <c r="M139" s="18">
        <f t="shared" ca="1" si="48"/>
        <v>1.2164777221196941</v>
      </c>
      <c r="N139" s="18">
        <f t="shared" ca="1" si="48"/>
        <v>1.0805332309295883</v>
      </c>
      <c r="O139" s="18">
        <f t="shared" ca="1" si="48"/>
        <v>1.1650860852384985</v>
      </c>
      <c r="P139" s="18">
        <f t="shared" ca="1" si="48"/>
        <v>1.4720704683567614</v>
      </c>
      <c r="Q139" s="18">
        <f t="shared" ca="1" si="48"/>
        <v>1.4693299880986845</v>
      </c>
      <c r="R139" s="18">
        <f t="shared" ca="1" si="48"/>
        <v>1.5179182605194284</v>
      </c>
      <c r="S139" s="18"/>
      <c r="T139" s="18"/>
      <c r="U139" s="18"/>
    </row>
    <row r="140" spans="1:21">
      <c r="A140" s="54" t="str">
        <f t="shared" si="44"/>
        <v>D</v>
      </c>
      <c r="B140" s="48">
        <f t="shared" ca="1" si="45"/>
        <v>13</v>
      </c>
      <c r="C140" s="1">
        <f>IF(ISERROR(D140),"",IF(D140="","",MAX($C$11:C139)+1))</f>
        <v>96</v>
      </c>
      <c r="D140" t="str">
        <f t="shared" si="46"/>
        <v xml:space="preserve">Dominion Resources            </v>
      </c>
      <c r="F140" s="18">
        <f t="shared" ca="1" si="49"/>
        <v>2.6246220151607171</v>
      </c>
      <c r="G140" s="18">
        <f t="shared" si="47"/>
        <v>2.9358178053830231</v>
      </c>
      <c r="H140" s="18">
        <f t="shared" ca="1" si="48"/>
        <v>3.3353893963650063</v>
      </c>
      <c r="I140" s="18">
        <f t="shared" ca="1" si="48"/>
        <v>3.5490831729308074</v>
      </c>
      <c r="J140" s="18">
        <f t="shared" ca="1" si="48"/>
        <v>2.9701813096248939</v>
      </c>
      <c r="K140" s="18">
        <f t="shared" ca="1" si="48"/>
        <v>2.8351504579153946</v>
      </c>
      <c r="L140" s="18">
        <f t="shared" ca="1" si="48"/>
        <v>2.3725051017868695</v>
      </c>
      <c r="M140" s="18">
        <f t="shared" ca="1" si="48"/>
        <v>2.0075038729666925</v>
      </c>
      <c r="N140" s="18">
        <f t="shared" ca="1" si="48"/>
        <v>1.8027331189710611</v>
      </c>
      <c r="O140" s="18">
        <f t="shared" ca="1" si="48"/>
        <v>2.4243301116962788</v>
      </c>
      <c r="P140" s="18">
        <f t="shared" ca="1" si="48"/>
        <v>2.6941190899613665</v>
      </c>
      <c r="Q140" s="18">
        <f t="shared" ca="1" si="48"/>
        <v>2.0725945945945949</v>
      </c>
      <c r="R140" s="18">
        <f t="shared" ca="1" si="48"/>
        <v>2.4960561497326204</v>
      </c>
      <c r="S140" s="18"/>
      <c r="T140" s="18"/>
      <c r="U140" s="18"/>
    </row>
    <row r="141" spans="1:21">
      <c r="A141" s="54" t="str">
        <f t="shared" si="44"/>
        <v>DTE</v>
      </c>
      <c r="B141" s="48">
        <f t="shared" ca="1" si="45"/>
        <v>14</v>
      </c>
      <c r="C141" s="1">
        <f>IF(ISERROR(D141),"",IF(D141="","",MAX($C$11:C140)+1))</f>
        <v>97</v>
      </c>
      <c r="D141" t="str">
        <f t="shared" si="46"/>
        <v xml:space="preserve">DTE Energy                    </v>
      </c>
      <c r="F141" s="18">
        <f t="shared" ca="1" si="49"/>
        <v>1.3484595062298534</v>
      </c>
      <c r="G141" s="18">
        <f t="shared" si="47"/>
        <v>1.682711198428291</v>
      </c>
      <c r="H141" s="18">
        <f t="shared" ref="H141:R150" ca="1" si="50">IFERROR(INDEX(MP_BV_WP,$B141,H$130),"N/A")</f>
        <v>1.6454160443562411</v>
      </c>
      <c r="I141" s="18">
        <f t="shared" ca="1" si="50"/>
        <v>1.6164980445502464</v>
      </c>
      <c r="J141" s="18">
        <f t="shared" ca="1" si="50"/>
        <v>1.5059804601041831</v>
      </c>
      <c r="K141" s="18">
        <f t="shared" ca="1" si="50"/>
        <v>1.3504523247387736</v>
      </c>
      <c r="L141" s="18">
        <f t="shared" ca="1" si="50"/>
        <v>1.1971844589863088</v>
      </c>
      <c r="M141" s="18">
        <f t="shared" ca="1" si="50"/>
        <v>1.1562444864524262</v>
      </c>
      <c r="N141" s="18">
        <f t="shared" ca="1" si="50"/>
        <v>0.88860786173464013</v>
      </c>
      <c r="O141" s="18">
        <f t="shared" ca="1" si="50"/>
        <v>1.0994969408565602</v>
      </c>
      <c r="P141" s="18">
        <f t="shared" ca="1" si="50"/>
        <v>1.3549655576317037</v>
      </c>
      <c r="Q141" s="18">
        <f t="shared" ca="1" si="50"/>
        <v>1.2934068263726946</v>
      </c>
      <c r="R141" s="18">
        <f t="shared" ca="1" si="50"/>
        <v>1.3905498705461719</v>
      </c>
      <c r="S141" s="18"/>
      <c r="T141" s="18"/>
      <c r="U141" s="18"/>
    </row>
    <row r="142" spans="1:21">
      <c r="A142" s="54" t="str">
        <f t="shared" si="44"/>
        <v>DUK</v>
      </c>
      <c r="B142" s="48">
        <f t="shared" ca="1" si="45"/>
        <v>15</v>
      </c>
      <c r="C142" s="1">
        <f>IF(ISERROR(D142),"",IF(D142="","",MAX($C$11:C141)+1))</f>
        <v>98</v>
      </c>
      <c r="D142" t="str">
        <f t="shared" si="46"/>
        <v xml:space="preserve">Duke Energy                   </v>
      </c>
      <c r="F142" s="18">
        <f t="shared" ca="1" si="49"/>
        <v>1.1390778199092233</v>
      </c>
      <c r="G142" s="18">
        <f t="shared" si="47"/>
        <v>1.2825719120135366</v>
      </c>
      <c r="H142" s="18">
        <f t="shared" ca="1" si="50"/>
        <v>1.2935593924804738</v>
      </c>
      <c r="I142" s="18">
        <f t="shared" ca="1" si="50"/>
        <v>1.2795814235060106</v>
      </c>
      <c r="J142" s="18">
        <f t="shared" ca="1" si="50"/>
        <v>1.1862967834509148</v>
      </c>
      <c r="K142" s="18">
        <f t="shared" ca="1" si="50"/>
        <v>1.1162221762800635</v>
      </c>
      <c r="L142" s="18">
        <f t="shared" ca="1" si="50"/>
        <v>1.1141767696519358</v>
      </c>
      <c r="M142" s="18">
        <f t="shared" ca="1" si="50"/>
        <v>1.0029108073556889</v>
      </c>
      <c r="N142" s="18">
        <f t="shared" ca="1" si="50"/>
        <v>0.90554039958276511</v>
      </c>
      <c r="O142" s="18">
        <f t="shared" ca="1" si="50"/>
        <v>1.0578123421876577</v>
      </c>
      <c r="P142" s="18">
        <f t="shared" ca="1" si="50"/>
        <v>1.1521061925831861</v>
      </c>
      <c r="Q142" s="18" t="s">
        <v>107</v>
      </c>
      <c r="R142" s="18" t="str">
        <f t="shared" ca="1" si="50"/>
        <v>N/A</v>
      </c>
      <c r="S142" s="18"/>
      <c r="T142" s="18"/>
      <c r="U142" s="18"/>
    </row>
    <row r="143" spans="1:21">
      <c r="A143" s="54" t="str">
        <f t="shared" si="44"/>
        <v>EIX</v>
      </c>
      <c r="B143" s="48">
        <f t="shared" ca="1" si="45"/>
        <v>16</v>
      </c>
      <c r="C143" s="1">
        <f>IF(ISERROR(D143),"",IF(D143="","",MAX($C$11:C142)+1))</f>
        <v>99</v>
      </c>
      <c r="D143" t="str">
        <f t="shared" si="46"/>
        <v xml:space="preserve">Edison Int'l                  </v>
      </c>
      <c r="F143" s="18">
        <f t="shared" ca="1" si="49"/>
        <v>1.5903012301043427</v>
      </c>
      <c r="G143" s="18">
        <f t="shared" si="47"/>
        <v>1.8623978201634874</v>
      </c>
      <c r="H143" s="18">
        <f t="shared" ca="1" si="50"/>
        <v>1.756384167836978</v>
      </c>
      <c r="I143" s="18">
        <f t="shared" ca="1" si="50"/>
        <v>1.6797764499539225</v>
      </c>
      <c r="J143" s="18">
        <f t="shared" ca="1" si="50"/>
        <v>1.5737984394465936</v>
      </c>
      <c r="K143" s="18">
        <f t="shared" ca="1" si="50"/>
        <v>1.5256140108466612</v>
      </c>
      <c r="L143" s="18">
        <f t="shared" ca="1" si="50"/>
        <v>1.2358316321570915</v>
      </c>
      <c r="M143" s="18">
        <f t="shared" ca="1" si="50"/>
        <v>1.065563158868134</v>
      </c>
      <c r="N143" s="18">
        <f t="shared" ca="1" si="50"/>
        <v>1.0424433040887271</v>
      </c>
      <c r="O143" s="18">
        <f t="shared" ca="1" si="50"/>
        <v>1.5568298527901403</v>
      </c>
      <c r="P143" s="18">
        <f t="shared" ca="1" si="50"/>
        <v>2.0532469035768028</v>
      </c>
      <c r="Q143" s="18">
        <f t="shared" ca="1" si="50"/>
        <v>1.8003888254934277</v>
      </c>
      <c r="R143" s="18">
        <f t="shared" ca="1" si="50"/>
        <v>1.9313401960301435</v>
      </c>
      <c r="S143" s="18"/>
      <c r="T143" s="18"/>
      <c r="U143" s="18"/>
    </row>
    <row r="144" spans="1:21">
      <c r="A144" s="54" t="str">
        <f t="shared" si="44"/>
        <v>EE</v>
      </c>
      <c r="B144" s="48">
        <f t="shared" ca="1" si="45"/>
        <v>17</v>
      </c>
      <c r="C144" s="1">
        <f>IF(ISERROR(D144),"",IF(D144="","",MAX($C$11:C143)+1))</f>
        <v>100</v>
      </c>
      <c r="D144" t="str">
        <f t="shared" si="46"/>
        <v xml:space="preserve">El Paso Electric              </v>
      </c>
      <c r="F144" s="18">
        <f t="shared" ca="1" si="49"/>
        <v>1.5009482336041573</v>
      </c>
      <c r="G144" s="18">
        <f t="shared" si="47"/>
        <v>1.6563106796116507</v>
      </c>
      <c r="H144" s="18">
        <f t="shared" ca="1" si="50"/>
        <v>1.4802864531529738</v>
      </c>
      <c r="I144" s="18">
        <f t="shared" ca="1" si="50"/>
        <v>1.5248677682561811</v>
      </c>
      <c r="J144" s="18">
        <f t="shared" ca="1" si="50"/>
        <v>1.490315699658703</v>
      </c>
      <c r="K144" s="18">
        <f t="shared" ca="1" si="50"/>
        <v>1.590411824767832</v>
      </c>
      <c r="L144" s="18">
        <f t="shared" ca="1" si="50"/>
        <v>1.641753390097761</v>
      </c>
      <c r="M144" s="18">
        <f t="shared" ca="1" si="50"/>
        <v>1.165686068501786</v>
      </c>
      <c r="N144" s="18">
        <f t="shared" ca="1" si="50"/>
        <v>0.9839552692354443</v>
      </c>
      <c r="O144" s="18">
        <f t="shared" ca="1" si="50"/>
        <v>1.330380810758389</v>
      </c>
      <c r="P144" s="18">
        <f t="shared" ca="1" si="50"/>
        <v>1.6851161845403428</v>
      </c>
      <c r="Q144" s="18">
        <f t="shared" ca="1" si="50"/>
        <v>1.7050702213758631</v>
      </c>
      <c r="R144" s="18">
        <f t="shared" ca="1" si="50"/>
        <v>1.7572244332929572</v>
      </c>
      <c r="S144" s="18"/>
      <c r="T144" s="18"/>
      <c r="U144" s="18"/>
    </row>
    <row r="145" spans="1:21">
      <c r="A145" s="54" t="str">
        <f t="shared" si="44"/>
        <v>EDE</v>
      </c>
      <c r="B145" s="48">
        <f t="shared" ca="1" si="45"/>
        <v>18</v>
      </c>
      <c r="C145" s="1">
        <f>IF(ISERROR(D145),"",IF(D145="","",MAX($C$11:C144)+1))</f>
        <v>101</v>
      </c>
      <c r="D145" t="str">
        <f t="shared" si="46"/>
        <v>Empire District Electric</v>
      </c>
      <c r="F145" s="18">
        <f t="shared" ca="1" si="49"/>
        <v>1.3428639319051341</v>
      </c>
      <c r="G145" s="18">
        <f t="shared" si="47"/>
        <v>1.6199460916442046</v>
      </c>
      <c r="H145" s="18">
        <f t="shared" ca="1" si="50"/>
        <v>1.3175391669850975</v>
      </c>
      <c r="I145" s="18">
        <f t="shared" ca="1" si="50"/>
        <v>1.3948931446017208</v>
      </c>
      <c r="J145" s="18">
        <f t="shared" ca="1" si="50"/>
        <v>1.2735984392035349</v>
      </c>
      <c r="K145" s="18">
        <f t="shared" ca="1" si="50"/>
        <v>1.2311197916666665</v>
      </c>
      <c r="L145" s="18">
        <f t="shared" ca="1" si="50"/>
        <v>1.2490321800145174</v>
      </c>
      <c r="M145" s="18">
        <f t="shared" ca="1" si="50"/>
        <v>1.2391730416640325</v>
      </c>
      <c r="N145" s="18">
        <f t="shared" ca="1" si="50"/>
        <v>1.0744268749603099</v>
      </c>
      <c r="O145" s="18">
        <f t="shared" ca="1" si="50"/>
        <v>1.2971792070937478</v>
      </c>
      <c r="P145" s="18">
        <f t="shared" ca="1" si="50"/>
        <v>1.4743829468960359</v>
      </c>
      <c r="Q145" s="18">
        <f t="shared" ca="1" si="50"/>
        <v>1.4487121554450972</v>
      </c>
      <c r="R145" s="18">
        <f t="shared" ca="1" si="50"/>
        <v>1.4943641426866463</v>
      </c>
      <c r="S145" s="18"/>
      <c r="T145" s="18"/>
      <c r="U145" s="18"/>
    </row>
    <row r="146" spans="1:21">
      <c r="A146" s="54" t="str">
        <f t="shared" si="44"/>
        <v>ETR</v>
      </c>
      <c r="B146" s="48">
        <f t="shared" ca="1" si="45"/>
        <v>19</v>
      </c>
      <c r="C146" s="1">
        <f>IF(ISERROR(D146),"",IF(D146="","",MAX($C$11:C145)+1))</f>
        <v>102</v>
      </c>
      <c r="D146" t="str">
        <f t="shared" si="46"/>
        <v xml:space="preserve">Entergy Corp.                 </v>
      </c>
      <c r="F146" s="18">
        <f t="shared" ca="1" si="49"/>
        <v>1.6857908697936275</v>
      </c>
      <c r="G146" s="18">
        <f t="shared" si="47"/>
        <v>1.357276119402985</v>
      </c>
      <c r="H146" s="18">
        <f t="shared" ca="1" si="50"/>
        <v>1.4028444238885356</v>
      </c>
      <c r="I146" s="18">
        <f t="shared" ca="1" si="50"/>
        <v>1.3316258910341368</v>
      </c>
      <c r="J146" s="18">
        <f t="shared" ca="1" si="50"/>
        <v>1.2136587533795045</v>
      </c>
      <c r="K146" s="18">
        <f t="shared" ca="1" si="50"/>
        <v>1.3062928951184145</v>
      </c>
      <c r="L146" s="18">
        <f t="shared" ca="1" si="50"/>
        <v>1.3464202778761758</v>
      </c>
      <c r="M146" s="18">
        <f t="shared" ca="1" si="50"/>
        <v>1.6211894894073591</v>
      </c>
      <c r="N146" s="18">
        <f t="shared" ca="1" si="50"/>
        <v>1.6572840048303874</v>
      </c>
      <c r="O146" s="18">
        <f t="shared" ca="1" si="50"/>
        <v>2.4398992179886383</v>
      </c>
      <c r="P146" s="18">
        <f t="shared" ca="1" si="50"/>
        <v>2.6549835437441667</v>
      </c>
      <c r="Q146" s="18">
        <f t="shared" ca="1" si="50"/>
        <v>1.8917428924598267</v>
      </c>
      <c r="R146" s="18">
        <f t="shared" ca="1" si="50"/>
        <v>2.0062729283934018</v>
      </c>
      <c r="S146" s="18"/>
      <c r="T146" s="18"/>
      <c r="U146" s="18"/>
    </row>
    <row r="147" spans="1:21">
      <c r="A147" s="54" t="str">
        <f t="shared" si="44"/>
        <v>ES</v>
      </c>
      <c r="B147" s="48">
        <f t="shared" ca="1" si="45"/>
        <v>31</v>
      </c>
      <c r="C147" s="1">
        <f>IF(ISERROR(D147),"",IF(D147="","",MAX($C$11:C146)+1))</f>
        <v>103</v>
      </c>
      <c r="D147" t="str">
        <f t="shared" si="46"/>
        <v xml:space="preserve">Eversource Energy    </v>
      </c>
      <c r="F147" s="18">
        <f t="shared" ca="1" si="49"/>
        <v>1.3652948415531025</v>
      </c>
      <c r="G147" s="18">
        <f t="shared" si="47"/>
        <v>1.6115214180206794</v>
      </c>
      <c r="H147" s="18">
        <f t="shared" ca="1" si="50"/>
        <v>1.5314826730398012</v>
      </c>
      <c r="I147" s="18">
        <f t="shared" ca="1" si="50"/>
        <v>1.4689267331765901</v>
      </c>
      <c r="J147" s="18">
        <f t="shared" ca="1" si="50"/>
        <v>1.3836843141113953</v>
      </c>
      <c r="K147" s="18">
        <f t="shared" ca="1" si="50"/>
        <v>1.275873793009656</v>
      </c>
      <c r="L147" s="18">
        <f t="shared" ca="1" si="50"/>
        <v>1.5045033112582782</v>
      </c>
      <c r="M147" s="18">
        <f t="shared" ca="1" si="50"/>
        <v>1.3051067179036067</v>
      </c>
      <c r="N147" s="18">
        <f t="shared" ca="1" si="50"/>
        <v>1.1212879791881412</v>
      </c>
      <c r="O147" s="18">
        <f t="shared" ca="1" si="50"/>
        <v>1.3111134041894539</v>
      </c>
      <c r="P147" s="18">
        <f t="shared" ca="1" si="50"/>
        <v>1.5980055758095646</v>
      </c>
      <c r="Q147" s="18">
        <f t="shared" ca="1" si="50"/>
        <v>1.2232265887670175</v>
      </c>
      <c r="R147" s="18">
        <f t="shared" ca="1" si="50"/>
        <v>1.0488055901630464</v>
      </c>
      <c r="S147" s="18"/>
      <c r="T147" s="18"/>
      <c r="U147" s="18"/>
    </row>
    <row r="148" spans="1:21">
      <c r="A148" s="54" t="str">
        <f t="shared" si="44"/>
        <v>EXC</v>
      </c>
      <c r="B148" s="48">
        <f t="shared" ca="1" si="45"/>
        <v>20</v>
      </c>
      <c r="C148" s="1">
        <f>IF(ISERROR(D148),"",IF(D148="","",MAX($C$11:C147)+1))</f>
        <v>104</v>
      </c>
      <c r="D148" t="str">
        <f t="shared" si="46"/>
        <v xml:space="preserve">Exelon Corp.                  </v>
      </c>
      <c r="F148" s="18">
        <f t="shared" ca="1" si="49"/>
        <v>2.449553012212125</v>
      </c>
      <c r="G148" s="18">
        <f t="shared" si="47"/>
        <v>1.0798611111111112</v>
      </c>
      <c r="H148" s="18">
        <f t="shared" ca="1" si="50"/>
        <v>1.1392752692774093</v>
      </c>
      <c r="I148" s="18">
        <f t="shared" ca="1" si="50"/>
        <v>1.2793519187616476</v>
      </c>
      <c r="J148" s="18">
        <f t="shared" ca="1" si="50"/>
        <v>1.1702368381354655</v>
      </c>
      <c r="K148" s="18">
        <f t="shared" ca="1" si="50"/>
        <v>1.460992342054882</v>
      </c>
      <c r="L148" s="18">
        <f t="shared" ca="1" si="50"/>
        <v>1.9543463223426334</v>
      </c>
      <c r="M148" s="18">
        <f t="shared" ca="1" si="50"/>
        <v>2.0720909800859042</v>
      </c>
      <c r="N148" s="18">
        <f t="shared" ca="1" si="50"/>
        <v>2.5723680776658489</v>
      </c>
      <c r="O148" s="18">
        <f t="shared" ca="1" si="50"/>
        <v>4.389991063449509</v>
      </c>
      <c r="P148" s="18">
        <f t="shared" ca="1" si="50"/>
        <v>4.7874046548014864</v>
      </c>
      <c r="Q148" s="18">
        <f t="shared" ca="1" si="50"/>
        <v>3.8856797420741538</v>
      </c>
      <c r="R148" s="18">
        <f t="shared" ca="1" si="50"/>
        <v>3.6030378267854535</v>
      </c>
      <c r="S148" s="18"/>
      <c r="T148" s="18"/>
      <c r="U148" s="18"/>
    </row>
    <row r="149" spans="1:21">
      <c r="A149" s="54" t="str">
        <f t="shared" si="44"/>
        <v>FE</v>
      </c>
      <c r="B149" s="48">
        <f t="shared" ca="1" si="45"/>
        <v>21</v>
      </c>
      <c r="C149" s="1">
        <f>IF(ISERROR(D149),"",IF(D149="","",MAX($C$11:C148)+1))</f>
        <v>105</v>
      </c>
      <c r="D149" t="str">
        <f t="shared" si="46"/>
        <v xml:space="preserve">FirstEnergy Corp.             </v>
      </c>
      <c r="F149" s="18">
        <f t="shared" ca="1" si="49"/>
        <v>1.5553162307375106</v>
      </c>
      <c r="G149" s="18">
        <f t="shared" si="47"/>
        <v>1.0999999999999999</v>
      </c>
      <c r="H149" s="18">
        <f t="shared" ca="1" si="50"/>
        <v>1.1609548167092925</v>
      </c>
      <c r="I149" s="18">
        <f t="shared" ca="1" si="50"/>
        <v>1.1467078049772834</v>
      </c>
      <c r="J149" s="18">
        <f t="shared" ca="1" si="50"/>
        <v>1.2788442509400355</v>
      </c>
      <c r="K149" s="18">
        <f t="shared" ca="1" si="50"/>
        <v>1.4362154387086463</v>
      </c>
      <c r="L149" s="18">
        <f t="shared" ca="1" si="50"/>
        <v>1.3256282673049065</v>
      </c>
      <c r="M149" s="18">
        <f t="shared" ca="1" si="50"/>
        <v>1.3620148401826484</v>
      </c>
      <c r="N149" s="18">
        <f t="shared" ca="1" si="50"/>
        <v>1.5400505752039035</v>
      </c>
      <c r="O149" s="18">
        <f t="shared" ca="1" si="50"/>
        <v>2.5216399234506111</v>
      </c>
      <c r="P149" s="18">
        <f t="shared" ca="1" si="50"/>
        <v>2.2335902747122143</v>
      </c>
      <c r="Q149" s="18">
        <f t="shared" ca="1" si="50"/>
        <v>1.9202967673555909</v>
      </c>
      <c r="R149" s="18">
        <f t="shared" ca="1" si="50"/>
        <v>1.6378518093049972</v>
      </c>
      <c r="S149" s="18"/>
      <c r="T149" s="18"/>
      <c r="U149" s="18"/>
    </row>
    <row r="150" spans="1:21">
      <c r="A150" s="54" t="str">
        <f t="shared" si="44"/>
        <v>GXP</v>
      </c>
      <c r="B150" s="48">
        <f t="shared" ca="1" si="45"/>
        <v>23</v>
      </c>
      <c r="C150" s="1">
        <f>IF(ISERROR(D150),"",IF(D150="","",MAX($C$11:C149)+1))</f>
        <v>106</v>
      </c>
      <c r="D150" t="str">
        <f t="shared" si="46"/>
        <v xml:space="preserve">Great Plains Energy             </v>
      </c>
      <c r="F150" s="18">
        <f t="shared" ca="1" si="49"/>
        <v>1.2030027764624069</v>
      </c>
      <c r="G150" s="18">
        <f t="shared" si="47"/>
        <v>1.2132505175983437</v>
      </c>
      <c r="H150" s="18">
        <f t="shared" ca="1" si="50"/>
        <v>1.120349647396647</v>
      </c>
      <c r="I150" s="18">
        <f t="shared" ca="1" si="50"/>
        <v>1.1115983148482504</v>
      </c>
      <c r="J150" s="18">
        <f t="shared" ca="1" si="50"/>
        <v>1.0177582923696913</v>
      </c>
      <c r="K150" s="18">
        <f t="shared" ca="1" si="50"/>
        <v>0.96396230751551371</v>
      </c>
      <c r="L150" s="18">
        <f t="shared" ca="1" si="50"/>
        <v>0.9259463686122994</v>
      </c>
      <c r="M150" s="18">
        <f t="shared" ca="1" si="50"/>
        <v>0.87020926404890664</v>
      </c>
      <c r="N150" s="18">
        <f t="shared" ca="1" si="50"/>
        <v>0.80083410115901266</v>
      </c>
      <c r="O150" s="18">
        <f t="shared" ca="1" si="50"/>
        <v>1.1143631943145689</v>
      </c>
      <c r="P150" s="18">
        <f t="shared" ca="1" si="50"/>
        <v>1.6633483665163349</v>
      </c>
      <c r="Q150" s="18">
        <f t="shared" ca="1" si="50"/>
        <v>1.7749835339201243</v>
      </c>
      <c r="R150" s="18">
        <f t="shared" ca="1" si="50"/>
        <v>1.8594294092491905</v>
      </c>
      <c r="S150" s="18"/>
      <c r="T150" s="18"/>
      <c r="U150" s="18"/>
    </row>
    <row r="151" spans="1:21">
      <c r="A151" s="54" t="str">
        <f t="shared" si="44"/>
        <v>HE</v>
      </c>
      <c r="B151" s="48">
        <f t="shared" ca="1" si="45"/>
        <v>24</v>
      </c>
      <c r="C151" s="1">
        <f>IF(ISERROR(D151),"",IF(D151="","",MAX($C$11:C150)+1))</f>
        <v>107</v>
      </c>
      <c r="D151" t="str">
        <f t="shared" si="46"/>
        <v xml:space="preserve">Hawaiian Elec.                </v>
      </c>
      <c r="F151" s="18">
        <f t="shared" ca="1" si="49"/>
        <v>1.5928202553886344</v>
      </c>
      <c r="G151" s="18">
        <f t="shared" si="47"/>
        <v>1.6525198938992041</v>
      </c>
      <c r="H151" s="18">
        <f t="shared" ref="H151:R160" ca="1" si="51">IFERROR(INDEX(MP_BV_WP,$B151,H$130),"N/A")</f>
        <v>1.7060987847028655</v>
      </c>
      <c r="I151" s="18">
        <f t="shared" ca="1" si="51"/>
        <v>1.4911828695751745</v>
      </c>
      <c r="J151" s="18">
        <f t="shared" ca="1" si="51"/>
        <v>1.5399272983114447</v>
      </c>
      <c r="K151" s="18">
        <f t="shared" ca="1" si="51"/>
        <v>1.6225116736298846</v>
      </c>
      <c r="L151" s="18">
        <f t="shared" ca="1" si="51"/>
        <v>1.5427872860635699</v>
      </c>
      <c r="M151" s="18">
        <f t="shared" ca="1" si="51"/>
        <v>1.4354735767168751</v>
      </c>
      <c r="N151" s="18">
        <f t="shared" ca="1" si="51"/>
        <v>1.1554999358233859</v>
      </c>
      <c r="O151" s="18">
        <f t="shared" ca="1" si="51"/>
        <v>1.6144625407166124</v>
      </c>
      <c r="P151" s="18">
        <f t="shared" ca="1" si="51"/>
        <v>1.5664944070124942</v>
      </c>
      <c r="Q151" s="18">
        <f t="shared" ca="1" si="51"/>
        <v>2.0110078095946449</v>
      </c>
      <c r="R151" s="18">
        <f t="shared" ca="1" si="51"/>
        <v>1.7758769886174532</v>
      </c>
      <c r="S151" s="18"/>
      <c r="T151" s="18"/>
      <c r="U151" s="18"/>
    </row>
    <row r="152" spans="1:21">
      <c r="A152" s="54" t="str">
        <f t="shared" si="44"/>
        <v>IDA</v>
      </c>
      <c r="B152" s="48">
        <f t="shared" ca="1" si="45"/>
        <v>25</v>
      </c>
      <c r="C152" s="1">
        <f>IF(ISERROR(D152),"",IF(D152="","",MAX($C$11:C151)+1))</f>
        <v>108</v>
      </c>
      <c r="D152" t="str">
        <f t="shared" si="46"/>
        <v xml:space="preserve">IDACORP, Inc.                 </v>
      </c>
      <c r="F152" s="18">
        <f t="shared" ca="1" si="49"/>
        <v>1.2845434047170647</v>
      </c>
      <c r="G152" s="18">
        <f t="shared" si="47"/>
        <v>1.7417840375586855</v>
      </c>
      <c r="H152" s="18">
        <f t="shared" ca="1" si="51"/>
        <v>1.535360454022848</v>
      </c>
      <c r="I152" s="18">
        <f t="shared" ca="1" si="51"/>
        <v>1.4531065012611315</v>
      </c>
      <c r="J152" s="18">
        <f t="shared" ca="1" si="51"/>
        <v>1.3288366538190111</v>
      </c>
      <c r="K152" s="18">
        <f t="shared" ca="1" si="51"/>
        <v>1.1926422358477116</v>
      </c>
      <c r="L152" s="18">
        <f t="shared" ca="1" si="51"/>
        <v>1.1679373210788007</v>
      </c>
      <c r="M152" s="18">
        <f t="shared" ca="1" si="51"/>
        <v>1.1250846473831866</v>
      </c>
      <c r="N152" s="18">
        <f t="shared" ca="1" si="51"/>
        <v>0.92277370261191471</v>
      </c>
      <c r="O152" s="18">
        <f t="shared" ca="1" si="51"/>
        <v>1.093591267696963</v>
      </c>
      <c r="P152" s="18">
        <f t="shared" ca="1" si="51"/>
        <v>1.2630636010749479</v>
      </c>
      <c r="Q152" s="18">
        <f t="shared" ca="1" si="51"/>
        <v>1.3744469455872081</v>
      </c>
      <c r="R152" s="18">
        <f t="shared" ca="1" si="51"/>
        <v>1.2158934886623673</v>
      </c>
      <c r="S152" s="18"/>
      <c r="T152" s="18"/>
      <c r="U152" s="18"/>
    </row>
    <row r="153" spans="1:21">
      <c r="A153" s="54" t="str">
        <f t="shared" si="44"/>
        <v>ITC</v>
      </c>
      <c r="B153" s="48">
        <f t="shared" ca="1" si="45"/>
        <v>54</v>
      </c>
      <c r="C153" s="1">
        <f>IF(ISERROR(D153),"",IF(D153="","",MAX($C$11:C152)+1))</f>
        <v>109</v>
      </c>
      <c r="D153" t="str">
        <f t="shared" si="46"/>
        <v>ITC Holdings</v>
      </c>
      <c r="F153" s="18">
        <f t="shared" ca="1" si="49"/>
        <v>2.9530667096570813</v>
      </c>
      <c r="G153" s="18">
        <f t="shared" si="47"/>
        <v>3.3373983739837394</v>
      </c>
      <c r="H153" s="18">
        <f t="shared" ca="1" si="51"/>
        <v>3.1837026447462469</v>
      </c>
      <c r="I153" s="18">
        <f t="shared" ca="1" si="51"/>
        <v>3.3986247909310534</v>
      </c>
      <c r="J153" s="18">
        <f t="shared" ca="1" si="51"/>
        <v>2.9300214717938706</v>
      </c>
      <c r="K153" s="18">
        <f t="shared" ca="1" si="51"/>
        <v>2.7529359627742078</v>
      </c>
      <c r="L153" s="18">
        <f t="shared" ca="1" si="51"/>
        <v>2.8922455968688845</v>
      </c>
      <c r="M153" s="18">
        <f t="shared" ca="1" si="51"/>
        <v>2.5727124183006533</v>
      </c>
      <c r="N153" s="18">
        <f t="shared" ca="1" si="51"/>
        <v>2.1789958407605465</v>
      </c>
      <c r="O153" s="18">
        <f t="shared" ca="1" si="51"/>
        <v>2.7162097162097161</v>
      </c>
      <c r="P153" s="18">
        <f t="shared" ca="1" si="51"/>
        <v>3.5330436771095353</v>
      </c>
      <c r="Q153" s="18">
        <f t="shared" ca="1" si="51"/>
        <v>2.4164874551971329</v>
      </c>
      <c r="R153" s="18">
        <f t="shared" ca="1" si="51"/>
        <v>3.5244225672093905</v>
      </c>
      <c r="S153" s="18"/>
      <c r="T153" s="18"/>
      <c r="U153" s="18"/>
    </row>
    <row r="154" spans="1:21">
      <c r="A154" s="54" t="str">
        <f t="shared" si="44"/>
        <v>MGEE</v>
      </c>
      <c r="B154" s="48">
        <f t="shared" ca="1" si="45"/>
        <v>28</v>
      </c>
      <c r="C154" s="1">
        <f>IF(ISERROR(D154),"",IF(D154="","",MAX($C$11:C153)+1))</f>
        <v>110</v>
      </c>
      <c r="D154" t="str">
        <f t="shared" si="46"/>
        <v xml:space="preserve">MGE Energy                    </v>
      </c>
      <c r="F154" s="18">
        <f t="shared" ca="1" si="49"/>
        <v>1.8942426713932372</v>
      </c>
      <c r="G154" s="18">
        <f t="shared" si="47"/>
        <v>2.3238770685579198</v>
      </c>
      <c r="H154" s="18">
        <f t="shared" ca="1" si="51"/>
        <v>2.0975597509540069</v>
      </c>
      <c r="I154" s="18">
        <f t="shared" ca="1" si="51"/>
        <v>2.0968980021030497</v>
      </c>
      <c r="J154" s="18">
        <f t="shared" ca="1" si="51"/>
        <v>2.0632719514933751</v>
      </c>
      <c r="K154" s="18">
        <f t="shared" ca="1" si="51"/>
        <v>1.9177237912876974</v>
      </c>
      <c r="L154" s="18">
        <f t="shared" ca="1" si="51"/>
        <v>1.7526117054751416</v>
      </c>
      <c r="M154" s="18">
        <f t="shared" ca="1" si="51"/>
        <v>1.6486397253037506</v>
      </c>
      <c r="N154" s="18">
        <f t="shared" ca="1" si="51"/>
        <v>1.5408001105506806</v>
      </c>
      <c r="O154" s="18">
        <f t="shared" ca="1" si="51"/>
        <v>1.621497341572065</v>
      </c>
      <c r="P154" s="18">
        <f t="shared" ca="1" si="51"/>
        <v>1.7479599692070824</v>
      </c>
      <c r="Q154" s="18">
        <f t="shared" ca="1" si="51"/>
        <v>1.8276469108894291</v>
      </c>
      <c r="R154" s="18">
        <f t="shared" ca="1" si="51"/>
        <v>2.09242572932465</v>
      </c>
      <c r="S154" s="18"/>
      <c r="T154" s="18"/>
      <c r="U154" s="18"/>
    </row>
    <row r="155" spans="1:21">
      <c r="A155" s="54" t="str">
        <f t="shared" si="44"/>
        <v>NEE</v>
      </c>
      <c r="B155" s="48">
        <f t="shared" ca="1" si="45"/>
        <v>29</v>
      </c>
      <c r="C155" s="1">
        <f>IF(ISERROR(D155),"",IF(D155="","",MAX($C$11:C154)+1))</f>
        <v>111</v>
      </c>
      <c r="D155" t="str">
        <f t="shared" si="46"/>
        <v>NextEra Energy, Inc.</v>
      </c>
      <c r="F155" s="18">
        <f t="shared" ca="1" si="49"/>
        <v>1.911015642921998</v>
      </c>
      <c r="G155" s="18">
        <f t="shared" si="47"/>
        <v>2.1486486486486491</v>
      </c>
      <c r="H155" s="18">
        <f t="shared" ca="1" si="51"/>
        <v>2.0907958420977391</v>
      </c>
      <c r="I155" s="18">
        <f t="shared" ca="1" si="51"/>
        <v>2.1492759748203838</v>
      </c>
      <c r="J155" s="18">
        <f t="shared" ca="1" si="51"/>
        <v>1.9299992766029275</v>
      </c>
      <c r="K155" s="18">
        <f t="shared" ca="1" si="51"/>
        <v>1.7367796073464217</v>
      </c>
      <c r="L155" s="18">
        <f t="shared" ca="1" si="51"/>
        <v>1.5478967734751259</v>
      </c>
      <c r="M155" s="18">
        <f t="shared" ca="1" si="51"/>
        <v>1.4938009313154832</v>
      </c>
      <c r="N155" s="18">
        <f t="shared" ca="1" si="51"/>
        <v>1.6988835725677829</v>
      </c>
      <c r="O155" s="18">
        <f t="shared" ca="1" si="51"/>
        <v>2.0633970454386334</v>
      </c>
      <c r="P155" s="18">
        <f t="shared" ca="1" si="51"/>
        <v>2.3447294528344842</v>
      </c>
      <c r="Q155" s="18">
        <f t="shared" ca="1" si="51"/>
        <v>1.8003184453335512</v>
      </c>
      <c r="R155" s="18">
        <f t="shared" ca="1" si="51"/>
        <v>1.9276621445827913</v>
      </c>
      <c r="S155" s="18"/>
      <c r="T155" s="18"/>
      <c r="U155" s="18"/>
    </row>
    <row r="156" spans="1:21">
      <c r="A156" s="54" t="str">
        <f t="shared" si="44"/>
        <v>NWE</v>
      </c>
      <c r="B156" s="48">
        <f t="shared" ca="1" si="45"/>
        <v>32</v>
      </c>
      <c r="C156" s="1">
        <f>IF(ISERROR(D156),"",IF(D156="","",MAX($C$11:C155)+1))</f>
        <v>112</v>
      </c>
      <c r="D156" t="str">
        <f t="shared" si="46"/>
        <v xml:space="preserve">NorthWestern Corp             </v>
      </c>
      <c r="F156" s="18">
        <f t="shared" ca="1" si="49"/>
        <v>1.4293632207064721</v>
      </c>
      <c r="G156" s="18">
        <f t="shared" si="47"/>
        <v>1.698389458272328</v>
      </c>
      <c r="H156" s="18">
        <f t="shared" ca="1" si="51"/>
        <v>1.6030164368715756</v>
      </c>
      <c r="I156" s="18">
        <f t="shared" ca="1" si="51"/>
        <v>1.5411282897869774</v>
      </c>
      <c r="J156" s="18">
        <f t="shared" ca="1" si="51"/>
        <v>1.5591519115822714</v>
      </c>
      <c r="K156" s="18">
        <f t="shared" ca="1" si="51"/>
        <v>1.4155176536223799</v>
      </c>
      <c r="L156" s="18">
        <f t="shared" ca="1" si="51"/>
        <v>1.3485494700392719</v>
      </c>
      <c r="M156" s="18">
        <f t="shared" ca="1" si="51"/>
        <v>1.218743099412622</v>
      </c>
      <c r="N156" s="18">
        <f t="shared" ca="1" si="51"/>
        <v>1.0661939615736504</v>
      </c>
      <c r="O156" s="18">
        <f t="shared" ca="1" si="51"/>
        <v>1.1549103571596631</v>
      </c>
      <c r="P156" s="18">
        <f t="shared" ca="1" si="51"/>
        <v>1.4819830484397936</v>
      </c>
      <c r="Q156" s="18">
        <f t="shared" ca="1" si="51"/>
        <v>1.6463125272383903</v>
      </c>
      <c r="R156" s="18">
        <f t="shared" ca="1" si="51"/>
        <v>1.418462434478742</v>
      </c>
      <c r="S156" s="18"/>
      <c r="T156" s="18"/>
      <c r="U156" s="18"/>
    </row>
    <row r="157" spans="1:21">
      <c r="A157" s="54" t="str">
        <f t="shared" si="44"/>
        <v>OGE</v>
      </c>
      <c r="B157" s="48">
        <f t="shared" ca="1" si="45"/>
        <v>33</v>
      </c>
      <c r="C157" s="1">
        <f>IF(ISERROR(D157),"",IF(D157="","",MAX($C$11:C156)+1))</f>
        <v>113</v>
      </c>
      <c r="D157" t="str">
        <f t="shared" si="46"/>
        <v xml:space="preserve">OGE Energy                    </v>
      </c>
      <c r="F157" s="18">
        <f t="shared" ca="1" si="49"/>
        <v>1.830441512413963</v>
      </c>
      <c r="G157" s="18">
        <f t="shared" si="47"/>
        <v>1.5913043478260869</v>
      </c>
      <c r="H157" s="18">
        <f t="shared" ca="1" si="51"/>
        <v>1.7949564695286699</v>
      </c>
      <c r="I157" s="18">
        <f t="shared" ca="1" si="51"/>
        <v>2.2227275520865342</v>
      </c>
      <c r="J157" s="18">
        <f t="shared" ca="1" si="51"/>
        <v>2.2433986928104575</v>
      </c>
      <c r="K157" s="18">
        <f t="shared" ca="1" si="51"/>
        <v>1.9372322193658955</v>
      </c>
      <c r="L157" s="18">
        <f t="shared" ca="1" si="51"/>
        <v>1.8968235744355149</v>
      </c>
      <c r="M157" s="18">
        <f t="shared" ca="1" si="51"/>
        <v>1.6968456947996589</v>
      </c>
      <c r="N157" s="18">
        <f t="shared" ca="1" si="51"/>
        <v>1.3696768060836504</v>
      </c>
      <c r="O157" s="18">
        <f t="shared" ca="1" si="51"/>
        <v>1.523020802523908</v>
      </c>
      <c r="P157" s="18">
        <f t="shared" ca="1" si="51"/>
        <v>1.9826324412889134</v>
      </c>
      <c r="Q157" s="18">
        <f t="shared" ca="1" si="51"/>
        <v>1.9051518253155919</v>
      </c>
      <c r="R157" s="18">
        <f t="shared" ca="1" si="51"/>
        <v>1.8015277229026736</v>
      </c>
      <c r="S157" s="18"/>
      <c r="T157" s="18"/>
      <c r="U157" s="18"/>
    </row>
    <row r="158" spans="1:21">
      <c r="A158" s="54" t="str">
        <f t="shared" si="44"/>
        <v>OTTR</v>
      </c>
      <c r="B158" s="48">
        <f t="shared" ca="1" si="45"/>
        <v>34</v>
      </c>
      <c r="C158" s="1">
        <f>IF(ISERROR(D158),"",IF(D158="","",MAX($C$11:C157)+1))</f>
        <v>114</v>
      </c>
      <c r="D158" t="str">
        <f t="shared" si="46"/>
        <v xml:space="preserve">Otter Tail Corp.              </v>
      </c>
      <c r="F158" s="18">
        <f t="shared" ca="1" si="49"/>
        <v>1.6449846680295241</v>
      </c>
      <c r="G158" s="18">
        <f t="shared" si="47"/>
        <v>1.6666666666666665</v>
      </c>
      <c r="H158" s="18">
        <f t="shared" ca="1" si="51"/>
        <v>1.77637342009761</v>
      </c>
      <c r="I158" s="18">
        <f t="shared" ca="1" si="51"/>
        <v>1.8973942426408474</v>
      </c>
      <c r="J158" s="18">
        <f t="shared" ca="1" si="51"/>
        <v>1.9622923024754155</v>
      </c>
      <c r="K158" s="18">
        <f t="shared" ca="1" si="51"/>
        <v>1.5823863636363635</v>
      </c>
      <c r="L158" s="18">
        <f t="shared" ca="1" si="51"/>
        <v>1.349864173352707</v>
      </c>
      <c r="M158" s="18">
        <f t="shared" ca="1" si="51"/>
        <v>1.1919726729291205</v>
      </c>
      <c r="N158" s="18">
        <f t="shared" ca="1" si="51"/>
        <v>1.1776949693904712</v>
      </c>
      <c r="O158" s="18">
        <f t="shared" ca="1" si="51"/>
        <v>1.7117404253095776</v>
      </c>
      <c r="P158" s="18">
        <f t="shared" ca="1" si="51"/>
        <v>1.9289499173836249</v>
      </c>
      <c r="Q158" s="18">
        <f t="shared" ca="1" si="51"/>
        <v>1.7591048179036417</v>
      </c>
      <c r="R158" s="18">
        <f t="shared" ca="1" si="51"/>
        <v>1.7353760445682451</v>
      </c>
      <c r="S158" s="18"/>
      <c r="T158" s="18"/>
      <c r="U158" s="18"/>
    </row>
    <row r="159" spans="1:21">
      <c r="A159" s="54" t="str">
        <f t="shared" si="44"/>
        <v>PCG</v>
      </c>
      <c r="B159" s="48">
        <f t="shared" ca="1" si="45"/>
        <v>36</v>
      </c>
      <c r="C159" s="1">
        <f>IF(ISERROR(D159),"",IF(D159="","",MAX($C$11:C158)+1))</f>
        <v>115</v>
      </c>
      <c r="D159" t="str">
        <f t="shared" si="46"/>
        <v xml:space="preserve">PG&amp;E Corp.                    </v>
      </c>
      <c r="F159" s="18">
        <f t="shared" ca="1" si="49"/>
        <v>1.5780637693755699</v>
      </c>
      <c r="G159" s="18">
        <f t="shared" si="47"/>
        <v>1.6491477272727273</v>
      </c>
      <c r="H159" s="18">
        <f t="shared" ca="1" si="51"/>
        <v>1.5671881029416128</v>
      </c>
      <c r="I159" s="18">
        <f t="shared" ca="1" si="51"/>
        <v>1.3873980054397097</v>
      </c>
      <c r="J159" s="18">
        <f t="shared" ca="1" si="51"/>
        <v>1.3790040119722347</v>
      </c>
      <c r="K159" s="18">
        <f t="shared" ca="1" si="51"/>
        <v>1.4117743954668249</v>
      </c>
      <c r="L159" s="18">
        <f t="shared" ca="1" si="51"/>
        <v>1.4640070861581438</v>
      </c>
      <c r="M159" s="18">
        <f t="shared" ca="1" si="51"/>
        <v>1.5611644363483499</v>
      </c>
      <c r="N159" s="18">
        <f t="shared" ca="1" si="51"/>
        <v>1.4137794993185566</v>
      </c>
      <c r="O159" s="18">
        <f t="shared" ca="1" si="51"/>
        <v>1.4982480458973471</v>
      </c>
      <c r="P159" s="18">
        <f t="shared" ca="1" si="51"/>
        <v>1.9369727047146401</v>
      </c>
      <c r="Q159" s="18">
        <f t="shared" ca="1" si="51"/>
        <v>1.8257342782011854</v>
      </c>
      <c r="R159" s="18">
        <f t="shared" ca="1" si="51"/>
        <v>1.84234693877551</v>
      </c>
      <c r="S159" s="18"/>
      <c r="T159" s="18"/>
      <c r="U159" s="18"/>
    </row>
    <row r="160" spans="1:21">
      <c r="A160" s="54" t="str">
        <f t="shared" si="44"/>
        <v>PNW</v>
      </c>
      <c r="B160" s="48">
        <f t="shared" ca="1" si="45"/>
        <v>37</v>
      </c>
      <c r="C160" s="1">
        <f>IF(ISERROR(D160),"",IF(D160="","",MAX($C$11:C159)+1))</f>
        <v>116</v>
      </c>
      <c r="D160" t="str">
        <f t="shared" si="46"/>
        <v xml:space="preserve">Pinnacle West Capital         </v>
      </c>
      <c r="F160" s="18">
        <f t="shared" ca="1" si="49"/>
        <v>1.3014075821324576</v>
      </c>
      <c r="G160" s="18">
        <f t="shared" si="47"/>
        <v>1.6994152046783626</v>
      </c>
      <c r="H160" s="18">
        <f t="shared" ca="1" si="51"/>
        <v>1.5218865000968429</v>
      </c>
      <c r="I160" s="18">
        <f t="shared" ca="1" si="51"/>
        <v>1.4398339198460719</v>
      </c>
      <c r="J160" s="18">
        <f t="shared" ca="1" si="51"/>
        <v>1.4678609892563503</v>
      </c>
      <c r="K160" s="18">
        <f t="shared" ca="1" si="51"/>
        <v>1.3869782602690532</v>
      </c>
      <c r="L160" s="18">
        <f t="shared" ca="1" si="51"/>
        <v>1.2481705922707522</v>
      </c>
      <c r="M160" s="18">
        <f t="shared" ca="1" si="51"/>
        <v>1.142776990314198</v>
      </c>
      <c r="N160" s="18">
        <f t="shared" ca="1" si="51"/>
        <v>0.94995717606753949</v>
      </c>
      <c r="O160" s="18">
        <f t="shared" ca="1" si="51"/>
        <v>0.99718936643635092</v>
      </c>
      <c r="P160" s="18">
        <f t="shared" ca="1" si="51"/>
        <v>1.2575330772513869</v>
      </c>
      <c r="Q160" s="18">
        <f t="shared" ca="1" si="51"/>
        <v>1.2588542422044959</v>
      </c>
      <c r="R160" s="18">
        <f t="shared" ca="1" si="51"/>
        <v>1.2464346668980879</v>
      </c>
      <c r="S160" s="18"/>
      <c r="T160" s="18"/>
      <c r="U160" s="18"/>
    </row>
    <row r="161" spans="1:21">
      <c r="A161" s="54" t="str">
        <f t="shared" si="44"/>
        <v>PNM</v>
      </c>
      <c r="B161" s="48">
        <f t="shared" ca="1" si="45"/>
        <v>38</v>
      </c>
      <c r="C161" s="1">
        <f>IF(ISERROR(D161),"",IF(D161="","",MAX($C$11:C160)+1))</f>
        <v>117</v>
      </c>
      <c r="D161" t="str">
        <f t="shared" si="46"/>
        <v xml:space="preserve">PNM Resources                 </v>
      </c>
      <c r="F161" s="18">
        <f t="shared" ca="1" si="49"/>
        <v>1.0541549783914061</v>
      </c>
      <c r="G161" s="18">
        <f t="shared" si="47"/>
        <v>1.4405286343612336</v>
      </c>
      <c r="H161" s="18">
        <f t="shared" ref="H161:R174" ca="1" si="52">IFERROR(INDEX(MP_BV_WP,$B161,H$130),"N/A")</f>
        <v>1.3299157641395911</v>
      </c>
      <c r="I161" s="18">
        <f t="shared" ca="1" si="52"/>
        <v>1.2094144968960743</v>
      </c>
      <c r="J161" s="18">
        <f t="shared" ca="1" si="52"/>
        <v>1.0900508003450591</v>
      </c>
      <c r="K161" s="18">
        <f t="shared" ca="1" si="52"/>
        <v>0.97839860314292826</v>
      </c>
      <c r="L161" s="18">
        <f t="shared" ca="1" si="52"/>
        <v>0.80011215334420882</v>
      </c>
      <c r="M161" s="18">
        <f t="shared" ca="1" si="52"/>
        <v>0.69437972381655955</v>
      </c>
      <c r="N161" s="18">
        <f t="shared" ca="1" si="52"/>
        <v>0.55520871911539071</v>
      </c>
      <c r="O161" s="18">
        <f t="shared" ca="1" si="52"/>
        <v>0.65997988673053509</v>
      </c>
      <c r="P161" s="18">
        <f t="shared" ca="1" si="52"/>
        <v>1.2297113289760349</v>
      </c>
      <c r="Q161" s="18">
        <f t="shared" ca="1" si="52"/>
        <v>1.2124751041100852</v>
      </c>
      <c r="R161" s="18">
        <f t="shared" ca="1" si="52"/>
        <v>1.4496845257191742</v>
      </c>
      <c r="S161" s="18"/>
      <c r="T161" s="18"/>
      <c r="U161" s="18"/>
    </row>
    <row r="162" spans="1:21">
      <c r="A162" s="54" t="str">
        <f t="shared" si="44"/>
        <v>POR</v>
      </c>
      <c r="B162" s="48">
        <f t="shared" ca="1" si="45"/>
        <v>39</v>
      </c>
      <c r="C162" s="1">
        <f>IF(ISERROR(D162),"",IF(D162="","",MAX($C$11:C161)+1))</f>
        <v>118</v>
      </c>
      <c r="D162" t="str">
        <f t="shared" si="46"/>
        <v xml:space="preserve">Portland General              </v>
      </c>
      <c r="F162" s="18">
        <f t="shared" ca="1" si="49"/>
        <v>1.119194260680382</v>
      </c>
      <c r="G162" s="18">
        <f t="shared" si="47"/>
        <v>1.5333333333333334</v>
      </c>
      <c r="H162" s="18">
        <f t="shared" ca="1" si="52"/>
        <v>1.4210381439244986</v>
      </c>
      <c r="I162" s="18">
        <f t="shared" ca="1" si="52"/>
        <v>1.3669968888161126</v>
      </c>
      <c r="J162" s="18">
        <f t="shared" ca="1" si="52"/>
        <v>1.2825499034127494</v>
      </c>
      <c r="K162" s="18">
        <f t="shared" ca="1" si="52"/>
        <v>1.1429820725841713</v>
      </c>
      <c r="L162" s="18">
        <f t="shared" ca="1" si="52"/>
        <v>1.0930801649521911</v>
      </c>
      <c r="M162" s="18">
        <f t="shared" ca="1" si="52"/>
        <v>0.94242323887022761</v>
      </c>
      <c r="N162" s="18">
        <f t="shared" ca="1" si="52"/>
        <v>0.91976392547068575</v>
      </c>
      <c r="O162" s="18">
        <f t="shared" ca="1" si="52"/>
        <v>1.0468157870413162</v>
      </c>
      <c r="P162" s="18">
        <f t="shared" ca="1" si="52"/>
        <v>1.3220564477810512</v>
      </c>
      <c r="Q162" s="18">
        <f t="shared" ca="1" si="52"/>
        <v>1.3592912219782465</v>
      </c>
      <c r="R162" s="18">
        <f t="shared" ca="1" si="52"/>
        <v>0</v>
      </c>
      <c r="S162" s="18"/>
      <c r="T162" s="18"/>
      <c r="U162" s="18"/>
    </row>
    <row r="163" spans="1:21">
      <c r="A163" s="54" t="str">
        <f t="shared" si="44"/>
        <v>PPL</v>
      </c>
      <c r="B163" s="48">
        <f t="shared" ca="1" si="45"/>
        <v>40</v>
      </c>
      <c r="C163" s="1">
        <f>IF(ISERROR(D163),"",IF(D163="","",MAX($C$11:C162)+1))</f>
        <v>119</v>
      </c>
      <c r="D163" t="str">
        <f t="shared" si="46"/>
        <v xml:space="preserve">PPL Corp.                     </v>
      </c>
      <c r="F163" s="18">
        <f t="shared" ca="1" si="49"/>
        <v>2.1342367381211389</v>
      </c>
      <c r="G163" s="18">
        <f t="shared" si="47"/>
        <v>2.2756410256410255</v>
      </c>
      <c r="H163" s="18">
        <f t="shared" ca="1" si="52"/>
        <v>2.2404211956521736</v>
      </c>
      <c r="I163" s="18">
        <f t="shared" ca="1" si="52"/>
        <v>1.6368788781941663</v>
      </c>
      <c r="J163" s="18">
        <f t="shared" ca="1" si="52"/>
        <v>1.5456338170602215</v>
      </c>
      <c r="K163" s="18">
        <f t="shared" ca="1" si="52"/>
        <v>1.5770448109278694</v>
      </c>
      <c r="L163" s="18">
        <f t="shared" ca="1" si="52"/>
        <v>1.4661324786324788</v>
      </c>
      <c r="M163" s="18">
        <f t="shared" ca="1" si="52"/>
        <v>1.6085138954309937</v>
      </c>
      <c r="N163" s="18">
        <f t="shared" ca="1" si="52"/>
        <v>2.097796994029236</v>
      </c>
      <c r="O163" s="18">
        <f t="shared" ca="1" si="52"/>
        <v>3.1882839014313116</v>
      </c>
      <c r="P163" s="18">
        <f t="shared" ca="1" si="52"/>
        <v>3.0500503862949278</v>
      </c>
      <c r="Q163" s="18">
        <f t="shared" ca="1" si="52"/>
        <v>2.4271968728858151</v>
      </c>
      <c r="R163" s="18">
        <f t="shared" ca="1" si="52"/>
        <v>2.4972466012734471</v>
      </c>
      <c r="S163" s="18"/>
      <c r="T163" s="18"/>
      <c r="U163" s="18"/>
    </row>
    <row r="164" spans="1:21">
      <c r="A164" s="54" t="str">
        <f t="shared" si="44"/>
        <v>PEG</v>
      </c>
      <c r="B164" s="48">
        <f t="shared" ca="1" si="45"/>
        <v>41</v>
      </c>
      <c r="C164" s="1">
        <f>IF(ISERROR(D164),"",IF(D164="","",MAX($C$11:C163)+1))</f>
        <v>120</v>
      </c>
      <c r="D164" t="str">
        <f t="shared" si="46"/>
        <v xml:space="preserve">Public Serv. Enterprise       </v>
      </c>
      <c r="F164" s="18">
        <f t="shared" ca="1" si="49"/>
        <v>1.9287561324284894</v>
      </c>
      <c r="G164" s="18">
        <f t="shared" si="47"/>
        <v>1.5719557195571954</v>
      </c>
      <c r="H164" s="18">
        <f t="shared" ca="1" si="52"/>
        <v>1.5839746316562897</v>
      </c>
      <c r="I164" s="18">
        <f t="shared" ca="1" si="52"/>
        <v>1.5656523724521567</v>
      </c>
      <c r="J164" s="18">
        <f t="shared" ca="1" si="52"/>
        <v>1.4413648842986013</v>
      </c>
      <c r="K164" s="18">
        <f t="shared" ca="1" si="52"/>
        <v>1.4643108545684922</v>
      </c>
      <c r="L164" s="18">
        <f t="shared" ca="1" si="52"/>
        <v>1.5925415045076112</v>
      </c>
      <c r="M164" s="18">
        <f t="shared" ca="1" si="52"/>
        <v>1.6719365512894584</v>
      </c>
      <c r="N164" s="18">
        <f t="shared" ca="1" si="52"/>
        <v>1.7802855826807924</v>
      </c>
      <c r="O164" s="18">
        <f t="shared" ca="1" si="52"/>
        <v>2.5768704825161164</v>
      </c>
      <c r="P164" s="18">
        <f t="shared" ca="1" si="52"/>
        <v>2.9851598968856683</v>
      </c>
      <c r="Q164" s="18">
        <f t="shared" ca="1" si="52"/>
        <v>2.4605706582790385</v>
      </c>
      <c r="R164" s="18">
        <f t="shared" ca="1" si="52"/>
        <v>2.4504504504504507</v>
      </c>
      <c r="S164" s="18"/>
      <c r="T164" s="18"/>
      <c r="U164" s="18"/>
    </row>
    <row r="165" spans="1:21">
      <c r="A165" s="54" t="str">
        <f t="shared" si="44"/>
        <v>SCG</v>
      </c>
      <c r="B165" s="48">
        <f t="shared" ca="1" si="45"/>
        <v>42</v>
      </c>
      <c r="C165" s="1">
        <f>IF(ISERROR(D165),"",IF(D165="","",MAX($C$11:C164)+1))</f>
        <v>121</v>
      </c>
      <c r="D165" t="str">
        <f t="shared" si="46"/>
        <v xml:space="preserve">SCANA Corp.                   </v>
      </c>
      <c r="F165" s="18">
        <f t="shared" ca="1" si="49"/>
        <v>1.488102395928786</v>
      </c>
      <c r="G165" s="18">
        <f t="shared" si="47"/>
        <v>1.6473551637279598</v>
      </c>
      <c r="H165" s="18">
        <f t="shared" ca="1" si="52"/>
        <v>1.4669204515620897</v>
      </c>
      <c r="I165" s="18">
        <f t="shared" ca="1" si="52"/>
        <v>1.4832174435573868</v>
      </c>
      <c r="J165" s="18">
        <f t="shared" ca="1" si="52"/>
        <v>1.4785053509885724</v>
      </c>
      <c r="K165" s="18">
        <f t="shared" ca="1" si="52"/>
        <v>1.4814567642291925</v>
      </c>
      <c r="L165" s="18">
        <f t="shared" ca="1" si="52"/>
        <v>1.3559763550746415</v>
      </c>
      <c r="M165" s="18">
        <f t="shared" ca="1" si="52"/>
        <v>1.3268727623244285</v>
      </c>
      <c r="N165" s="18">
        <f t="shared" ca="1" si="52"/>
        <v>1.1991965545944772</v>
      </c>
      <c r="O165" s="18">
        <f t="shared" ca="1" si="52"/>
        <v>1.4454415348315475</v>
      </c>
      <c r="P165" s="18">
        <f t="shared" ca="1" si="52"/>
        <v>1.6152057386094909</v>
      </c>
      <c r="Q165" s="18">
        <f t="shared" ca="1" si="52"/>
        <v>1.6370977659356425</v>
      </c>
      <c r="R165" s="18">
        <f t="shared" ca="1" si="52"/>
        <v>1.7199828657100023</v>
      </c>
      <c r="S165" s="18"/>
      <c r="T165" s="18"/>
      <c r="U165" s="18"/>
    </row>
    <row r="166" spans="1:21">
      <c r="A166" s="54" t="str">
        <f t="shared" si="44"/>
        <v>SRE</v>
      </c>
      <c r="B166" s="48">
        <f t="shared" ca="1" si="45"/>
        <v>43</v>
      </c>
      <c r="C166" s="1">
        <f>IF(ISERROR(D166),"",IF(D166="","",MAX($C$11:C165)+1))</f>
        <v>122</v>
      </c>
      <c r="D166" t="str">
        <f t="shared" si="46"/>
        <v xml:space="preserve">Sempra Energy                 </v>
      </c>
      <c r="F166" s="18">
        <f t="shared" ca="1" si="49"/>
        <v>1.7232420615567063</v>
      </c>
      <c r="G166" s="18">
        <f t="shared" si="47"/>
        <v>2.0848861283643894</v>
      </c>
      <c r="H166" s="18">
        <f t="shared" ca="1" si="52"/>
        <v>2.1691757779646759</v>
      </c>
      <c r="I166" s="18">
        <f t="shared" ca="1" si="52"/>
        <v>2.2024184954000741</v>
      </c>
      <c r="J166" s="18">
        <f t="shared" ca="1" si="52"/>
        <v>1.8446591161447923</v>
      </c>
      <c r="K166" s="18">
        <f t="shared" ca="1" si="52"/>
        <v>1.5266011361761309</v>
      </c>
      <c r="L166" s="18">
        <f t="shared" ca="1" si="52"/>
        <v>1.2832231787917958</v>
      </c>
      <c r="M166" s="18">
        <f t="shared" ca="1" si="52"/>
        <v>1.3486402258743306</v>
      </c>
      <c r="N166" s="18">
        <f t="shared" ca="1" si="52"/>
        <v>1.3199682522305547</v>
      </c>
      <c r="O166" s="18">
        <f t="shared" ca="1" si="52"/>
        <v>1.596042868920033</v>
      </c>
      <c r="P166" s="18">
        <f t="shared" ca="1" si="52"/>
        <v>1.8722623156573579</v>
      </c>
      <c r="Q166" s="18">
        <f t="shared" ca="1" si="52"/>
        <v>1.6976549413735345</v>
      </c>
      <c r="R166" s="18">
        <f t="shared" ca="1" si="52"/>
        <v>1.7333723017828064</v>
      </c>
      <c r="S166" s="18"/>
      <c r="T166" s="18"/>
      <c r="U166" s="18"/>
    </row>
    <row r="167" spans="1:21">
      <c r="A167" s="54" t="str">
        <f t="shared" si="44"/>
        <v>SO</v>
      </c>
      <c r="B167" s="48">
        <f t="shared" ca="1" si="45"/>
        <v>45</v>
      </c>
      <c r="C167" s="1">
        <f>IF(ISERROR(D167),"",IF(D167="","",MAX($C$11:C166)+1))</f>
        <v>123</v>
      </c>
      <c r="D167" t="str">
        <f t="shared" si="46"/>
        <v xml:space="preserve">Southern Co.                  </v>
      </c>
      <c r="F167" s="18">
        <f t="shared" ca="1" si="49"/>
        <v>2.0631084046806589</v>
      </c>
      <c r="G167" s="18">
        <f t="shared" si="47"/>
        <v>2.0589473684210526</v>
      </c>
      <c r="H167" s="18">
        <f t="shared" ca="1" si="52"/>
        <v>1.9928274152129639</v>
      </c>
      <c r="I167" s="18">
        <f t="shared" ca="1" si="52"/>
        <v>2.0222970513287222</v>
      </c>
      <c r="J167" s="18">
        <f t="shared" ca="1" si="52"/>
        <v>2.03957623559061</v>
      </c>
      <c r="K167" s="18">
        <f t="shared" ca="1" si="52"/>
        <v>2.148636471425184</v>
      </c>
      <c r="L167" s="18">
        <f t="shared" ca="1" si="52"/>
        <v>1.9888768579584601</v>
      </c>
      <c r="M167" s="18">
        <f t="shared" ca="1" si="52"/>
        <v>1.8299500312304808</v>
      </c>
      <c r="N167" s="18">
        <f t="shared" ca="1" si="52"/>
        <v>1.7280740414279416</v>
      </c>
      <c r="O167" s="18">
        <f t="shared" ca="1" si="52"/>
        <v>2.1242243297037819</v>
      </c>
      <c r="P167" s="18">
        <f t="shared" ca="1" si="52"/>
        <v>2.2409118915588415</v>
      </c>
      <c r="Q167" s="18">
        <f t="shared" ca="1" si="52"/>
        <v>2.2311478637527076</v>
      </c>
      <c r="R167" s="18">
        <f t="shared" ca="1" si="52"/>
        <v>2.3518312985571588</v>
      </c>
      <c r="S167" s="18"/>
      <c r="T167" s="18"/>
      <c r="U167" s="18"/>
    </row>
    <row r="168" spans="1:21">
      <c r="A168" s="54" t="str">
        <f t="shared" ref="A168:A174" si="53">A49</f>
        <v>VVC</v>
      </c>
      <c r="B168" s="48">
        <f t="shared" ca="1" si="45"/>
        <v>50</v>
      </c>
      <c r="C168" s="1">
        <f>IF(ISERROR(D168),"",IF(D168="","",MAX($C$11:C167)+1))</f>
        <v>124</v>
      </c>
      <c r="D168" t="str">
        <f t="shared" ref="D168:D174" si="54">D49</f>
        <v xml:space="preserve">Vectren Corp.                 </v>
      </c>
      <c r="F168" s="18">
        <f t="shared" ca="1" si="49"/>
        <v>1.7375315116514514</v>
      </c>
      <c r="G168" s="18">
        <f t="shared" si="47"/>
        <v>2.0406320541760725</v>
      </c>
      <c r="H168" s="18">
        <f t="shared" ca="1" si="52"/>
        <v>2.1063139260424864</v>
      </c>
      <c r="I168" s="18">
        <f t="shared" ca="1" si="52"/>
        <v>2.0753213367609256</v>
      </c>
      <c r="J168" s="18">
        <f t="shared" ca="1" si="52"/>
        <v>1.8185336372793297</v>
      </c>
      <c r="K168" s="18">
        <f t="shared" ca="1" si="52"/>
        <v>1.5692664009479695</v>
      </c>
      <c r="L168" s="18">
        <f t="shared" ca="1" si="52"/>
        <v>1.5300659438918076</v>
      </c>
      <c r="M168" s="18">
        <f t="shared" ca="1" si="52"/>
        <v>1.4063138769021124</v>
      </c>
      <c r="N168" s="18">
        <f t="shared" ca="1" si="52"/>
        <v>1.3393313211051776</v>
      </c>
      <c r="O168" s="18">
        <f t="shared" ca="1" si="52"/>
        <v>1.6404891793057967</v>
      </c>
      <c r="P168" s="18">
        <f t="shared" ca="1" si="52"/>
        <v>1.7367704400569413</v>
      </c>
      <c r="Q168" s="18">
        <f t="shared" ca="1" si="52"/>
        <v>1.7654569021386908</v>
      </c>
      <c r="R168" s="18">
        <f t="shared" ca="1" si="52"/>
        <v>1.8218831212101021</v>
      </c>
      <c r="S168" s="18"/>
      <c r="T168" s="18"/>
      <c r="U168" s="18"/>
    </row>
    <row r="169" spans="1:21">
      <c r="A169" s="54" t="str">
        <f t="shared" si="53"/>
        <v>WR</v>
      </c>
      <c r="B169" s="48">
        <f t="shared" ca="1" si="45"/>
        <v>51</v>
      </c>
      <c r="C169" s="1">
        <f>IF(ISERROR(D169),"",IF(D169="","",MAX($C$11:C168)+1))</f>
        <v>125</v>
      </c>
      <c r="D169" t="str">
        <f t="shared" si="54"/>
        <v xml:space="preserve">Westar Energy                 </v>
      </c>
      <c r="F169" s="18">
        <f t="shared" ca="1" si="49"/>
        <v>1.3118257180098565</v>
      </c>
      <c r="G169" s="18">
        <f t="shared" si="47"/>
        <v>1.8236397748592872</v>
      </c>
      <c r="H169" s="18">
        <f t="shared" ca="1" si="52"/>
        <v>1.4909350960609224</v>
      </c>
      <c r="I169" s="18">
        <f t="shared" ca="1" si="52"/>
        <v>1.4424860111910471</v>
      </c>
      <c r="J169" s="18">
        <f t="shared" ca="1" si="52"/>
        <v>1.3343942376146405</v>
      </c>
      <c r="K169" s="18">
        <f t="shared" ca="1" si="52"/>
        <v>1.2612038088582163</v>
      </c>
      <c r="L169" s="18">
        <f t="shared" ca="1" si="52"/>
        <v>1.200717171258681</v>
      </c>
      <c r="M169" s="18">
        <f t="shared" ca="1" si="52"/>
        <v>1.0974542374476495</v>
      </c>
      <c r="N169" s="18">
        <f t="shared" ca="1" si="52"/>
        <v>0.92936947440007789</v>
      </c>
      <c r="O169" s="18">
        <f t="shared" ca="1" si="52"/>
        <v>1.1009215219976218</v>
      </c>
      <c r="P169" s="18">
        <f t="shared" ca="1" si="52"/>
        <v>1.3558702126547886</v>
      </c>
      <c r="Q169" s="18">
        <f t="shared" ca="1" si="52"/>
        <v>1.2996309963099633</v>
      </c>
      <c r="R169" s="18">
        <f t="shared" ca="1" si="52"/>
        <v>1.4052860734653831</v>
      </c>
      <c r="S169" s="18"/>
      <c r="T169" s="18"/>
      <c r="U169" s="18"/>
    </row>
    <row r="170" spans="1:21">
      <c r="A170" s="54" t="str">
        <f t="shared" si="53"/>
        <v>WEC</v>
      </c>
      <c r="B170" s="48">
        <f t="shared" ca="1" si="45"/>
        <v>52</v>
      </c>
      <c r="C170" s="1">
        <f>IF(ISERROR(D170),"",IF(D170="","",MAX($C$11:C169)+1))</f>
        <v>126</v>
      </c>
      <c r="D170" t="str">
        <f t="shared" si="54"/>
        <v>WEC Energy Group</v>
      </c>
      <c r="F170" s="18">
        <f t="shared" ca="1" si="49"/>
        <v>1.8268764426125061</v>
      </c>
      <c r="G170" s="18">
        <f t="shared" si="47"/>
        <v>1.9823321554770315</v>
      </c>
      <c r="H170" s="18">
        <f t="shared" ca="1" si="52"/>
        <v>1.8208710242194339</v>
      </c>
      <c r="I170" s="18">
        <f t="shared" ca="1" si="52"/>
        <v>2.3404939279518318</v>
      </c>
      <c r="J170" s="18">
        <f t="shared" ca="1" si="52"/>
        <v>2.2113916617733413</v>
      </c>
      <c r="K170" s="18">
        <f t="shared" ca="1" si="52"/>
        <v>2.0509582364019057</v>
      </c>
      <c r="L170" s="18">
        <f t="shared" ca="1" si="52"/>
        <v>1.8064553649316661</v>
      </c>
      <c r="M170" s="18">
        <f t="shared" ca="1" si="52"/>
        <v>1.6539596655189375</v>
      </c>
      <c r="N170" s="18">
        <f t="shared" ca="1" si="52"/>
        <v>1.3998033431661749</v>
      </c>
      <c r="O170" s="18">
        <f t="shared" ca="1" si="52"/>
        <v>1.5682550805886477</v>
      </c>
      <c r="P170" s="18">
        <f t="shared" ca="1" si="52"/>
        <v>1.7651498000150934</v>
      </c>
      <c r="Q170" s="18">
        <f t="shared" ca="1" si="52"/>
        <v>1.7066968985342943</v>
      </c>
      <c r="R170" s="18">
        <f t="shared" ca="1" si="52"/>
        <v>1.6161501527717155</v>
      </c>
      <c r="S170" s="18"/>
      <c r="T170" s="18"/>
      <c r="U170" s="18"/>
    </row>
    <row r="171" spans="1:21">
      <c r="A171" s="54" t="str">
        <f t="shared" si="53"/>
        <v>XEL</v>
      </c>
      <c r="B171" s="48">
        <f t="shared" ca="1" si="45"/>
        <v>53</v>
      </c>
      <c r="C171" s="1">
        <f>IF(ISERROR(D171),"",IF(D171="","",MAX($C$11:C170)+1))</f>
        <v>127</v>
      </c>
      <c r="D171" t="str">
        <f t="shared" si="54"/>
        <v xml:space="preserve">Xcel Energy Inc.              </v>
      </c>
      <c r="F171" s="18">
        <f t="shared" ca="1" si="49"/>
        <v>1.4658215558365988</v>
      </c>
      <c r="G171" s="18">
        <f t="shared" si="47"/>
        <v>1.857142857142857</v>
      </c>
      <c r="H171" s="18">
        <f t="shared" ca="1" si="52"/>
        <v>1.6627088619715611</v>
      </c>
      <c r="I171" s="18">
        <f t="shared" ca="1" si="52"/>
        <v>1.5519136505421598</v>
      </c>
      <c r="J171" s="18">
        <f t="shared" ca="1" si="52"/>
        <v>1.4953149401353463</v>
      </c>
      <c r="K171" s="18">
        <f t="shared" ca="1" si="52"/>
        <v>1.5077532167601453</v>
      </c>
      <c r="L171" s="18">
        <f t="shared" ca="1" si="52"/>
        <v>1.4050473186119874</v>
      </c>
      <c r="M171" s="18">
        <f t="shared" ca="1" si="52"/>
        <v>1.3151739363923862</v>
      </c>
      <c r="N171" s="18">
        <f t="shared" ca="1" si="52"/>
        <v>1.1853759658269991</v>
      </c>
      <c r="O171" s="18">
        <f t="shared" ca="1" si="52"/>
        <v>1.3020982666492897</v>
      </c>
      <c r="P171" s="18">
        <f t="shared" ca="1" si="52"/>
        <v>1.529908132017693</v>
      </c>
      <c r="Q171" s="18">
        <f t="shared" ca="1" si="52"/>
        <v>1.3991037669794146</v>
      </c>
      <c r="R171" s="18">
        <f t="shared" ca="1" si="52"/>
        <v>1.3783177570093457</v>
      </c>
      <c r="S171" s="18"/>
      <c r="T171" s="18"/>
      <c r="U171" s="18"/>
    </row>
    <row r="172" spans="1:21" hidden="1">
      <c r="A172" s="54">
        <f t="shared" si="53"/>
        <v>0</v>
      </c>
      <c r="B172" s="48" t="e">
        <f t="shared" ca="1" si="45"/>
        <v>#N/A</v>
      </c>
      <c r="C172" s="1" t="str">
        <f>IF(ISERROR(D172),"",IF(D172="","",MAX($C$11:C171)+1))</f>
        <v/>
      </c>
      <c r="D172" t="e">
        <f t="shared" si="54"/>
        <v>#N/A</v>
      </c>
      <c r="F172" s="18" t="e">
        <f t="shared" ca="1" si="49"/>
        <v>#DIV/0!</v>
      </c>
      <c r="G172" s="18" t="str">
        <f t="shared" si="47"/>
        <v>N/A</v>
      </c>
      <c r="H172" s="18" t="str">
        <f t="shared" ca="1" si="52"/>
        <v>N/A</v>
      </c>
      <c r="I172" s="18" t="str">
        <f t="shared" ca="1" si="52"/>
        <v>N/A</v>
      </c>
      <c r="J172" s="18" t="str">
        <f t="shared" ca="1" si="52"/>
        <v>N/A</v>
      </c>
      <c r="K172" s="18" t="str">
        <f t="shared" ca="1" si="52"/>
        <v>N/A</v>
      </c>
      <c r="L172" s="18" t="str">
        <f t="shared" ca="1" si="52"/>
        <v>N/A</v>
      </c>
      <c r="M172" s="18" t="str">
        <f t="shared" ca="1" si="52"/>
        <v>N/A</v>
      </c>
      <c r="N172" s="18" t="str">
        <f t="shared" ca="1" si="52"/>
        <v>N/A</v>
      </c>
      <c r="O172" s="18" t="str">
        <f t="shared" ca="1" si="52"/>
        <v>N/A</v>
      </c>
      <c r="P172" s="18" t="str">
        <f t="shared" ca="1" si="52"/>
        <v>N/A</v>
      </c>
      <c r="Q172" s="18" t="str">
        <f t="shared" ca="1" si="52"/>
        <v>N/A</v>
      </c>
      <c r="R172" s="18" t="str">
        <f t="shared" ca="1" si="52"/>
        <v>N/A</v>
      </c>
      <c r="S172" s="18"/>
      <c r="T172" s="18"/>
      <c r="U172" s="18"/>
    </row>
    <row r="173" spans="1:21" hidden="1">
      <c r="A173" s="54">
        <f t="shared" si="53"/>
        <v>0</v>
      </c>
      <c r="B173" s="48" t="e">
        <f t="shared" ca="1" si="45"/>
        <v>#N/A</v>
      </c>
      <c r="C173" s="1" t="str">
        <f>IF(ISERROR(D173),"",IF(D173="","",MAX($C$11:C172)+1))</f>
        <v/>
      </c>
      <c r="D173" t="e">
        <f t="shared" si="54"/>
        <v>#N/A</v>
      </c>
      <c r="F173" s="18" t="e">
        <f t="shared" ca="1" si="49"/>
        <v>#DIV/0!</v>
      </c>
      <c r="G173" s="18" t="str">
        <f t="shared" si="47"/>
        <v>N/A</v>
      </c>
      <c r="H173" s="18" t="str">
        <f t="shared" ca="1" si="52"/>
        <v>N/A</v>
      </c>
      <c r="I173" s="18" t="str">
        <f t="shared" ca="1" si="52"/>
        <v>N/A</v>
      </c>
      <c r="J173" s="18" t="str">
        <f t="shared" ca="1" si="52"/>
        <v>N/A</v>
      </c>
      <c r="K173" s="18" t="str">
        <f t="shared" ca="1" si="52"/>
        <v>N/A</v>
      </c>
      <c r="L173" s="18" t="str">
        <f t="shared" ca="1" si="52"/>
        <v>N/A</v>
      </c>
      <c r="M173" s="18" t="str">
        <f t="shared" ca="1" si="52"/>
        <v>N/A</v>
      </c>
      <c r="N173" s="18" t="str">
        <f t="shared" ca="1" si="52"/>
        <v>N/A</v>
      </c>
      <c r="O173" s="18" t="str">
        <f t="shared" ca="1" si="52"/>
        <v>N/A</v>
      </c>
      <c r="P173" s="18" t="str">
        <f t="shared" ca="1" si="52"/>
        <v>N/A</v>
      </c>
      <c r="Q173" s="18" t="str">
        <f t="shared" ca="1" si="52"/>
        <v>N/A</v>
      </c>
      <c r="R173" s="18" t="str">
        <f t="shared" ca="1" si="52"/>
        <v>N/A</v>
      </c>
      <c r="S173" s="18"/>
      <c r="T173" s="18"/>
      <c r="U173" s="18"/>
    </row>
    <row r="174" spans="1:21" hidden="1">
      <c r="A174" s="54">
        <f t="shared" si="53"/>
        <v>0</v>
      </c>
      <c r="B174" s="48" t="e">
        <f t="shared" ca="1" si="45"/>
        <v>#N/A</v>
      </c>
      <c r="C174" s="1" t="str">
        <f>IF(ISERROR(D174),"",IF(D174="","",MAX($C$11:C173)+1))</f>
        <v/>
      </c>
      <c r="D174" t="e">
        <f t="shared" si="54"/>
        <v>#N/A</v>
      </c>
      <c r="F174" s="18" t="e">
        <f t="shared" ca="1" si="49"/>
        <v>#DIV/0!</v>
      </c>
      <c r="G174" s="18" t="str">
        <f t="shared" si="47"/>
        <v>N/A</v>
      </c>
      <c r="H174" s="18" t="str">
        <f t="shared" ca="1" si="52"/>
        <v>N/A</v>
      </c>
      <c r="I174" s="18" t="str">
        <f t="shared" ca="1" si="52"/>
        <v>N/A</v>
      </c>
      <c r="J174" s="18" t="str">
        <f t="shared" ca="1" si="52"/>
        <v>N/A</v>
      </c>
      <c r="K174" s="18" t="str">
        <f t="shared" ca="1" si="52"/>
        <v>N/A</v>
      </c>
      <c r="L174" s="18" t="str">
        <f t="shared" ca="1" si="52"/>
        <v>N/A</v>
      </c>
      <c r="M174" s="18" t="str">
        <f t="shared" ca="1" si="52"/>
        <v>N/A</v>
      </c>
      <c r="N174" s="18" t="str">
        <f t="shared" ca="1" si="52"/>
        <v>N/A</v>
      </c>
      <c r="O174" s="18" t="str">
        <f t="shared" ca="1" si="52"/>
        <v>N/A</v>
      </c>
      <c r="P174" s="18" t="str">
        <f t="shared" ca="1" si="52"/>
        <v>N/A</v>
      </c>
      <c r="Q174" s="18" t="str">
        <f t="shared" ca="1" si="52"/>
        <v>N/A</v>
      </c>
      <c r="R174" s="18" t="str">
        <f t="shared" ca="1" si="52"/>
        <v>N/A</v>
      </c>
      <c r="S174" s="18"/>
      <c r="T174" s="18"/>
      <c r="U174" s="18"/>
    </row>
    <row r="175" spans="1:21">
      <c r="A175" s="32"/>
      <c r="B175" s="32"/>
      <c r="C175" s="1" t="str">
        <f>IF(ISERROR(D175),"",IF(D175="","",MAX($C$11:C174)+1))</f>
        <v/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1">
      <c r="A176" s="32"/>
      <c r="B176" s="32"/>
      <c r="C176" s="1">
        <f>IF(ISERROR(D176),"",IF(D176="","",MAX($C$11:C175)+1))</f>
        <v>128</v>
      </c>
      <c r="D176" t="s">
        <v>99</v>
      </c>
      <c r="F176" s="18">
        <f ca="1">AVERAGE(G176:U176)</f>
        <v>1.6387914311039407</v>
      </c>
      <c r="G176" s="18">
        <f t="shared" ref="G176:R176" si="55">AVERAGE(G131:G175)</f>
        <v>1.7961175648245062</v>
      </c>
      <c r="H176" s="18">
        <f t="shared" ca="1" si="55"/>
        <v>1.7273527963177044</v>
      </c>
      <c r="I176" s="18">
        <f t="shared" ca="1" si="55"/>
        <v>1.7224868343129867</v>
      </c>
      <c r="J176" s="18">
        <f t="shared" ca="1" si="55"/>
        <v>1.62410316480137</v>
      </c>
      <c r="K176" s="18">
        <f t="shared" ca="1" si="55"/>
        <v>1.5351019554961505</v>
      </c>
      <c r="L176" s="18">
        <f t="shared" ca="1" si="55"/>
        <v>1.4581790958505403</v>
      </c>
      <c r="M176" s="18">
        <f t="shared" ca="1" si="55"/>
        <v>1.3732960757965136</v>
      </c>
      <c r="N176" s="18">
        <f t="shared" ca="1" si="55"/>
        <v>1.2707090850371454</v>
      </c>
      <c r="O176" s="18">
        <f t="shared" ca="1" si="55"/>
        <v>1.6492884576682509</v>
      </c>
      <c r="P176" s="18">
        <f t="shared" ca="1" si="55"/>
        <v>1.936111565405644</v>
      </c>
      <c r="Q176" s="18">
        <f t="shared" ca="1" si="55"/>
        <v>1.7806521528285313</v>
      </c>
      <c r="R176" s="18">
        <f t="shared" ca="1" si="55"/>
        <v>1.7920984249079464</v>
      </c>
      <c r="S176" s="18"/>
      <c r="T176" s="18"/>
      <c r="U176" s="18"/>
    </row>
    <row r="177" spans="1:21">
      <c r="A177" s="32"/>
      <c r="B177" s="32"/>
      <c r="C177" s="1">
        <f>IF(ISERROR(D177),"",IF(D177="","",MAX($C$11:C176)+1))</f>
        <v>129</v>
      </c>
      <c r="D177" t="s">
        <v>298</v>
      </c>
      <c r="F177" s="18">
        <f ca="1">AVERAGE(G177:U177)</f>
        <v>1.5187583688488699</v>
      </c>
      <c r="G177" s="18">
        <f>MEDIAN(G131:G175)</f>
        <v>1.6666666666666665</v>
      </c>
      <c r="H177" s="18">
        <f t="shared" ref="H177:R177" ca="1" si="56">MEDIAN(H131:H175)</f>
        <v>1.5839746316562897</v>
      </c>
      <c r="I177" s="18">
        <f t="shared" ca="1" si="56"/>
        <v>1.5411282897869774</v>
      </c>
      <c r="J177" s="18">
        <f t="shared" ca="1" si="56"/>
        <v>1.4953149401353463</v>
      </c>
      <c r="K177" s="18">
        <f t="shared" ca="1" si="56"/>
        <v>1.4643108545684922</v>
      </c>
      <c r="L177" s="18">
        <f t="shared" ca="1" si="56"/>
        <v>1.3559763550746415</v>
      </c>
      <c r="M177" s="18">
        <f t="shared" ca="1" si="56"/>
        <v>1.3144784241588103</v>
      </c>
      <c r="N177" s="18">
        <f t="shared" ca="1" si="56"/>
        <v>1.1509505415435886</v>
      </c>
      <c r="O177" s="18">
        <f t="shared" ca="1" si="56"/>
        <v>1.4829681388372007</v>
      </c>
      <c r="P177" s="18">
        <f t="shared" ca="1" si="56"/>
        <v>1.7367704400569413</v>
      </c>
      <c r="Q177" s="18">
        <f t="shared" ca="1" si="56"/>
        <v>1.7058835599550788</v>
      </c>
      <c r="R177" s="18">
        <f t="shared" ca="1" si="56"/>
        <v>1.7266775837464043</v>
      </c>
      <c r="S177" s="18"/>
      <c r="T177" s="18"/>
      <c r="U177" s="18"/>
    </row>
    <row r="178" spans="1:21">
      <c r="A178" s="32"/>
      <c r="B178" s="32"/>
      <c r="C178" s="1"/>
    </row>
    <row r="179" spans="1:21">
      <c r="A179" s="32"/>
      <c r="B179" s="32"/>
      <c r="D179" s="19"/>
    </row>
    <row r="180" spans="1:21">
      <c r="A180" s="32"/>
      <c r="B180" s="32"/>
      <c r="D180" s="21" t="s">
        <v>108</v>
      </c>
    </row>
    <row r="181" spans="1:21" ht="16.2">
      <c r="A181" s="32"/>
      <c r="B181" s="32"/>
      <c r="D181" s="22" t="s">
        <v>303</v>
      </c>
    </row>
    <row r="182" spans="1:21" ht="16.2">
      <c r="A182" s="32"/>
      <c r="B182" s="32"/>
      <c r="D182" s="22" t="s">
        <v>304</v>
      </c>
    </row>
    <row r="183" spans="1:21">
      <c r="A183" s="32"/>
      <c r="B183" s="32"/>
      <c r="D183" s="21" t="s">
        <v>109</v>
      </c>
    </row>
    <row r="184" spans="1:21" ht="16.2">
      <c r="A184" s="32"/>
      <c r="B184" s="32"/>
      <c r="D184" s="22" t="s">
        <v>282</v>
      </c>
    </row>
    <row r="185" spans="1:21">
      <c r="D185" s="24" t="s">
        <v>305</v>
      </c>
    </row>
  </sheetData>
  <mergeCells count="8">
    <mergeCell ref="F126:U126"/>
    <mergeCell ref="D128:E128"/>
    <mergeCell ref="D67:E67"/>
    <mergeCell ref="C1:T1"/>
    <mergeCell ref="C4:T4"/>
    <mergeCell ref="D9:E9"/>
    <mergeCell ref="F65:U65"/>
    <mergeCell ref="F7:U7"/>
  </mergeCells>
  <printOptions horizontalCentered="1"/>
  <pageMargins left="0.7" right="0.7" top="1" bottom="0.75" header="0.55000000000000004" footer="0.51"/>
  <pageSetup scale="53" fitToHeight="0" orientation="landscape" useFirstPageNumber="1" r:id="rId1"/>
  <headerFooter>
    <oddHeader>&amp;R&amp;20Exhibit No. &amp;A
Page &amp;P of 3</oddHeader>
  </headerFooter>
  <rowBreaks count="2" manualBreakCount="2">
    <brk id="63" min="2" max="20" man="1"/>
    <brk id="124" min="2" max="20" man="1"/>
  </rowBreaks>
  <ignoredErrors>
    <ignoredError sqref="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56"/>
  <sheetViews>
    <sheetView workbookViewId="0">
      <selection activeCell="K9" sqref="K9"/>
    </sheetView>
  </sheetViews>
  <sheetFormatPr defaultRowHeight="13.8"/>
  <cols>
    <col min="2" max="2" width="28.09765625" bestFit="1" customWidth="1"/>
    <col min="3" max="3" width="4.59765625" customWidth="1"/>
    <col min="4" max="4" width="8.3984375" customWidth="1"/>
    <col min="5" max="5" width="8.3984375" bestFit="1" customWidth="1"/>
    <col min="6" max="6" width="9.59765625" customWidth="1"/>
    <col min="7" max="17" width="8.5" bestFit="1" customWidth="1"/>
  </cols>
  <sheetData>
    <row r="1" spans="1:17">
      <c r="A1" t="s">
        <v>253</v>
      </c>
    </row>
    <row r="2" spans="1:17">
      <c r="D2" s="36">
        <f ca="1">MATCH(D3,OFFSET(PEratio,-2,0,1,),0)</f>
        <v>2</v>
      </c>
      <c r="E2" s="36">
        <f ca="1">MATCH(E3,OFFSET(PEratio,-2,0,1,),0)</f>
        <v>3</v>
      </c>
      <c r="F2" s="36">
        <f t="shared" ref="F2:Q2" ca="1" si="0">MATCH(F3,OFFSET(PEratio,-2,0,1,),0)</f>
        <v>4</v>
      </c>
      <c r="G2" s="36">
        <f t="shared" ca="1" si="0"/>
        <v>5</v>
      </c>
      <c r="H2" s="36">
        <f t="shared" ca="1" si="0"/>
        <v>6</v>
      </c>
      <c r="I2" s="36">
        <f t="shared" ca="1" si="0"/>
        <v>7</v>
      </c>
      <c r="J2" s="36">
        <f t="shared" ca="1" si="0"/>
        <v>8</v>
      </c>
      <c r="K2" s="36">
        <f t="shared" ca="1" si="0"/>
        <v>9</v>
      </c>
      <c r="L2" s="36">
        <f t="shared" ca="1" si="0"/>
        <v>10</v>
      </c>
      <c r="M2" s="36">
        <f t="shared" ca="1" si="0"/>
        <v>11</v>
      </c>
      <c r="N2" s="36" t="e">
        <f t="shared" ca="1" si="0"/>
        <v>#N/A</v>
      </c>
      <c r="O2" s="36" t="e">
        <f t="shared" ca="1" si="0"/>
        <v>#N/A</v>
      </c>
      <c r="P2" s="36" t="e">
        <f t="shared" ca="1" si="0"/>
        <v>#N/A</v>
      </c>
      <c r="Q2" s="36" t="e">
        <f t="shared" ca="1" si="0"/>
        <v>#N/A</v>
      </c>
    </row>
    <row r="3" spans="1:17" ht="14.4" thickBot="1">
      <c r="D3" s="50">
        <v>2015</v>
      </c>
      <c r="E3" s="50">
        <v>2014</v>
      </c>
      <c r="F3" s="50">
        <v>2013</v>
      </c>
      <c r="G3" s="50">
        <v>2012</v>
      </c>
      <c r="H3" s="50">
        <v>2011</v>
      </c>
      <c r="I3" s="50">
        <v>2010</v>
      </c>
      <c r="J3" s="50">
        <v>2009</v>
      </c>
      <c r="K3" s="50">
        <v>2008</v>
      </c>
      <c r="L3" s="50">
        <v>2007</v>
      </c>
      <c r="M3" s="50">
        <v>2006</v>
      </c>
      <c r="N3" s="50">
        <v>2005</v>
      </c>
      <c r="O3" s="50">
        <v>2004</v>
      </c>
      <c r="P3" s="50">
        <v>2003</v>
      </c>
      <c r="Q3" s="50">
        <v>2002</v>
      </c>
    </row>
    <row r="4" spans="1:17">
      <c r="A4" t="s">
        <v>0</v>
      </c>
      <c r="B4" t="s">
        <v>91</v>
      </c>
      <c r="C4" s="35">
        <f t="shared" ref="C4:C35" ca="1" si="1">MATCH(A4,OFFSET(PEratio,0,0,,1),0)</f>
        <v>5</v>
      </c>
      <c r="D4" s="29">
        <f t="shared" ref="D4:M19" ca="1" si="2">INDEX(PEratio,$C4,D$2)</f>
        <v>15.055999999999999</v>
      </c>
      <c r="E4" s="29">
        <f t="shared" ca="1" si="2"/>
        <v>17.228999999999999</v>
      </c>
      <c r="F4" s="29">
        <f t="shared" ca="1" si="2"/>
        <v>18.594000000000001</v>
      </c>
      <c r="G4" s="29">
        <f t="shared" ca="1" si="2"/>
        <v>15.881</v>
      </c>
      <c r="H4" s="29">
        <f t="shared" ca="1" si="2"/>
        <v>14.662000000000001</v>
      </c>
      <c r="I4" s="29">
        <f t="shared" ca="1" si="2"/>
        <v>15.976000000000001</v>
      </c>
      <c r="J4" s="29">
        <f t="shared" ca="1" si="2"/>
        <v>16.079999999999998</v>
      </c>
      <c r="K4" s="29">
        <f t="shared" ca="1" si="2"/>
        <v>13.948</v>
      </c>
      <c r="L4" s="29">
        <f t="shared" ca="1" si="2"/>
        <v>14.781000000000001</v>
      </c>
      <c r="M4" s="29">
        <f t="shared" ca="1" si="2"/>
        <v>16.545000000000002</v>
      </c>
      <c r="N4" s="40">
        <v>17.905999999999999</v>
      </c>
      <c r="O4" s="40">
        <v>25.213000000000001</v>
      </c>
      <c r="P4" s="40" t="s">
        <v>107</v>
      </c>
      <c r="Q4" s="40" t="s">
        <v>107</v>
      </c>
    </row>
    <row r="5" spans="1:17">
      <c r="A5" t="s">
        <v>1</v>
      </c>
      <c r="B5" t="s">
        <v>84</v>
      </c>
      <c r="C5" s="35">
        <f t="shared" ca="1" si="1"/>
        <v>42</v>
      </c>
      <c r="D5" s="29">
        <f t="shared" ca="1" si="2"/>
        <v>18.071999999999999</v>
      </c>
      <c r="E5" s="29">
        <f t="shared" ca="1" si="2"/>
        <v>16.603000000000002</v>
      </c>
      <c r="F5" s="29">
        <f t="shared" ca="1" si="2"/>
        <v>15.276</v>
      </c>
      <c r="G5" s="29">
        <f t="shared" ca="1" si="2"/>
        <v>14.497999999999999</v>
      </c>
      <c r="H5" s="29">
        <f t="shared" ca="1" si="2"/>
        <v>14.451000000000001</v>
      </c>
      <c r="I5" s="29">
        <f t="shared" ca="1" si="2"/>
        <v>12.473000000000001</v>
      </c>
      <c r="J5" s="29">
        <f t="shared" ca="1" si="2"/>
        <v>13.861000000000001</v>
      </c>
      <c r="K5" s="29">
        <f t="shared" ca="1" si="2"/>
        <v>13.433</v>
      </c>
      <c r="L5" s="29">
        <f t="shared" ca="1" si="2"/>
        <v>15.077</v>
      </c>
      <c r="M5" s="29">
        <f t="shared" ca="1" si="2"/>
        <v>16.82</v>
      </c>
      <c r="N5" s="40">
        <v>12.587999999999999</v>
      </c>
      <c r="O5" s="40">
        <v>14.002000000000001</v>
      </c>
      <c r="P5" s="40">
        <v>12.692</v>
      </c>
      <c r="Q5" s="40">
        <v>19.934000000000001</v>
      </c>
    </row>
    <row r="6" spans="1:17">
      <c r="A6" t="s">
        <v>2</v>
      </c>
      <c r="B6" t="s">
        <v>104</v>
      </c>
      <c r="C6" s="35">
        <f t="shared" ca="1" si="1"/>
        <v>4</v>
      </c>
      <c r="D6" s="29">
        <f t="shared" ca="1" si="2"/>
        <v>15.769</v>
      </c>
      <c r="E6" s="29">
        <f t="shared" ca="1" si="2"/>
        <v>15.875999999999999</v>
      </c>
      <c r="F6" s="29">
        <f t="shared" ca="1" si="2"/>
        <v>14.494</v>
      </c>
      <c r="G6" s="29">
        <f t="shared" ca="1" si="2"/>
        <v>13.766999999999999</v>
      </c>
      <c r="H6" s="29">
        <f t="shared" ca="1" si="2"/>
        <v>11.917999999999999</v>
      </c>
      <c r="I6" s="29">
        <f t="shared" ca="1" si="2"/>
        <v>13.416</v>
      </c>
      <c r="J6" s="29">
        <f t="shared" ca="1" si="2"/>
        <v>10.032</v>
      </c>
      <c r="K6" s="29">
        <f t="shared" ca="1" si="2"/>
        <v>13.061</v>
      </c>
      <c r="L6" s="29">
        <f t="shared" ca="1" si="2"/>
        <v>16.268000000000001</v>
      </c>
      <c r="M6" s="29">
        <f t="shared" ca="1" si="2"/>
        <v>12.906000000000001</v>
      </c>
      <c r="N6" s="40">
        <v>13.695</v>
      </c>
      <c r="O6" s="40">
        <v>12.420999999999999</v>
      </c>
      <c r="P6" s="40">
        <v>10.662000000000001</v>
      </c>
      <c r="Q6" s="40">
        <v>12.676</v>
      </c>
    </row>
    <row r="7" spans="1:17">
      <c r="A7" t="s">
        <v>3</v>
      </c>
      <c r="B7" t="s">
        <v>80</v>
      </c>
      <c r="C7" s="35">
        <f t="shared" ca="1" si="1"/>
        <v>3</v>
      </c>
      <c r="D7" s="29">
        <f t="shared" ca="1" si="2"/>
        <v>17.545000000000002</v>
      </c>
      <c r="E7" s="29">
        <f t="shared" ca="1" si="2"/>
        <v>16.706</v>
      </c>
      <c r="F7" s="29">
        <f t="shared" ca="1" si="2"/>
        <v>16.516999999999999</v>
      </c>
      <c r="G7" s="29">
        <f t="shared" ca="1" si="2"/>
        <v>13.351000000000001</v>
      </c>
      <c r="H7" s="29">
        <f t="shared" ca="1" si="2"/>
        <v>11.933999999999999</v>
      </c>
      <c r="I7" s="29">
        <f t="shared" ca="1" si="2"/>
        <v>9.6549999999999994</v>
      </c>
      <c r="J7" s="29">
        <f t="shared" ca="1" si="2"/>
        <v>9.2609999999999992</v>
      </c>
      <c r="K7" s="29">
        <f t="shared" ca="1" si="2"/>
        <v>14.205</v>
      </c>
      <c r="L7" s="29">
        <f t="shared" ca="1" si="2"/>
        <v>17.45</v>
      </c>
      <c r="M7" s="29">
        <f t="shared" ca="1" si="2"/>
        <v>19.385000000000002</v>
      </c>
      <c r="N7" s="40">
        <v>16.716000000000001</v>
      </c>
      <c r="O7" s="40">
        <v>16.276</v>
      </c>
      <c r="P7" s="40">
        <v>13.505000000000001</v>
      </c>
      <c r="Q7" s="40">
        <v>15.779</v>
      </c>
    </row>
    <row r="8" spans="1:17">
      <c r="A8" t="s">
        <v>4</v>
      </c>
      <c r="B8" t="s">
        <v>86</v>
      </c>
      <c r="C8" s="35">
        <f t="shared" ca="1" si="1"/>
        <v>9</v>
      </c>
      <c r="D8" s="29">
        <f t="shared" ca="1" si="2"/>
        <v>17.603000000000002</v>
      </c>
      <c r="E8" s="29">
        <f t="shared" ca="1" si="2"/>
        <v>17.282</v>
      </c>
      <c r="F8" s="29">
        <f t="shared" ca="1" si="2"/>
        <v>14.635</v>
      </c>
      <c r="G8" s="29">
        <f t="shared" ca="1" si="2"/>
        <v>19.297000000000001</v>
      </c>
      <c r="H8" s="29">
        <f t="shared" ca="1" si="2"/>
        <v>14.077999999999999</v>
      </c>
      <c r="I8" s="29">
        <f t="shared" ca="1" si="2"/>
        <v>12.739000000000001</v>
      </c>
      <c r="J8" s="29">
        <f t="shared" ca="1" si="2"/>
        <v>11.416</v>
      </c>
      <c r="K8" s="29">
        <f t="shared" ca="1" si="2"/>
        <v>14.972</v>
      </c>
      <c r="L8" s="29">
        <f t="shared" ca="1" si="2"/>
        <v>30.875</v>
      </c>
      <c r="M8" s="29">
        <f t="shared" ca="1" si="2"/>
        <v>15.39</v>
      </c>
      <c r="N8" s="40">
        <v>19.446999999999999</v>
      </c>
      <c r="O8" s="40">
        <v>24.431999999999999</v>
      </c>
      <c r="P8" s="40">
        <v>13.842000000000001</v>
      </c>
      <c r="Q8" s="40">
        <v>19.27</v>
      </c>
    </row>
    <row r="9" spans="1:17">
      <c r="A9" t="s">
        <v>5</v>
      </c>
      <c r="B9" t="s">
        <v>46</v>
      </c>
      <c r="C9" s="35">
        <f t="shared" ca="1" si="1"/>
        <v>12</v>
      </c>
      <c r="D9" s="29">
        <f t="shared" ca="1" si="2"/>
        <v>16.137</v>
      </c>
      <c r="E9" s="29">
        <f t="shared" ca="1" si="2"/>
        <v>19.029</v>
      </c>
      <c r="F9" s="29">
        <f t="shared" ca="1" si="2"/>
        <v>18.238</v>
      </c>
      <c r="G9" s="29">
        <f t="shared" ca="1" si="2"/>
        <v>17.131</v>
      </c>
      <c r="H9" s="29">
        <f t="shared" ca="1" si="2"/>
        <v>31.129000000000001</v>
      </c>
      <c r="I9" s="29">
        <f t="shared" ca="1" si="2"/>
        <v>18.096</v>
      </c>
      <c r="J9" s="29">
        <f t="shared" ca="1" si="2"/>
        <v>9.9260000000000002</v>
      </c>
      <c r="K9" s="29">
        <f t="shared" ca="1" si="2"/>
        <v>0</v>
      </c>
      <c r="L9" s="29">
        <f t="shared" ca="1" si="2"/>
        <v>15.023</v>
      </c>
      <c r="M9" s="29">
        <f t="shared" ca="1" si="2"/>
        <v>15.766999999999999</v>
      </c>
      <c r="N9" s="40">
        <v>17.265000000000001</v>
      </c>
      <c r="O9" s="40">
        <v>17.129000000000001</v>
      </c>
      <c r="P9" s="40">
        <v>15.949</v>
      </c>
      <c r="Q9" s="40">
        <v>12.515000000000001</v>
      </c>
    </row>
    <row r="10" spans="1:17">
      <c r="A10" t="s">
        <v>6</v>
      </c>
      <c r="B10" t="s">
        <v>90</v>
      </c>
      <c r="C10" s="35">
        <f t="shared" ca="1" si="1"/>
        <v>16</v>
      </c>
      <c r="D10" s="29">
        <f t="shared" ca="1" si="2"/>
        <v>18.097999999999999</v>
      </c>
      <c r="E10" s="29">
        <f t="shared" ca="1" si="2"/>
        <v>16.96</v>
      </c>
      <c r="F10" s="29">
        <f t="shared" ca="1" si="2"/>
        <v>18.747</v>
      </c>
      <c r="G10" s="29">
        <f t="shared" ca="1" si="2"/>
        <v>14.847</v>
      </c>
      <c r="H10" s="29">
        <f t="shared" ca="1" si="2"/>
        <v>14.574999999999999</v>
      </c>
      <c r="I10" s="29">
        <f t="shared" ca="1" si="2"/>
        <v>13.781000000000001</v>
      </c>
      <c r="J10" s="29">
        <f t="shared" ca="1" si="2"/>
        <v>11.807</v>
      </c>
      <c r="K10" s="29">
        <f t="shared" ca="1" si="2"/>
        <v>11.272</v>
      </c>
      <c r="L10" s="29">
        <f t="shared" ca="1" si="2"/>
        <v>15.002000000000001</v>
      </c>
      <c r="M10" s="29">
        <f t="shared" ca="1" si="2"/>
        <v>10.265000000000001</v>
      </c>
      <c r="N10" s="40">
        <v>19.055</v>
      </c>
      <c r="O10" s="40">
        <v>17.841000000000001</v>
      </c>
      <c r="P10" s="40">
        <v>6.0469999999999997</v>
      </c>
      <c r="Q10" s="40">
        <v>5.59</v>
      </c>
    </row>
    <row r="11" spans="1:17">
      <c r="A11" t="s">
        <v>7</v>
      </c>
      <c r="B11" t="s">
        <v>48</v>
      </c>
      <c r="C11" s="35" t="e">
        <f t="shared" ca="1" si="1"/>
        <v>#N/A</v>
      </c>
      <c r="D11" s="29" t="e">
        <f t="shared" ca="1" si="2"/>
        <v>#N/A</v>
      </c>
      <c r="E11" s="29" t="e">
        <f t="shared" ca="1" si="2"/>
        <v>#N/A</v>
      </c>
      <c r="F11" s="29" t="e">
        <f t="shared" ca="1" si="2"/>
        <v>#N/A</v>
      </c>
      <c r="G11" s="29" t="e">
        <f t="shared" ca="1" si="2"/>
        <v>#N/A</v>
      </c>
      <c r="H11" s="29" t="e">
        <f t="shared" ca="1" si="2"/>
        <v>#N/A</v>
      </c>
      <c r="I11" s="29" t="e">
        <f t="shared" ca="1" si="2"/>
        <v>#N/A</v>
      </c>
      <c r="J11" s="29" t="e">
        <f t="shared" ca="1" si="2"/>
        <v>#N/A</v>
      </c>
      <c r="K11" s="29" t="e">
        <f t="shared" ca="1" si="2"/>
        <v>#N/A</v>
      </c>
      <c r="L11" s="29" t="e">
        <f t="shared" ca="1" si="2"/>
        <v>#N/A</v>
      </c>
      <c r="M11" s="29" t="e">
        <f t="shared" ca="1" si="2"/>
        <v>#N/A</v>
      </c>
      <c r="N11" s="40" t="e">
        <v>#N/A</v>
      </c>
      <c r="O11" s="40">
        <v>17.190000000000001</v>
      </c>
      <c r="P11" s="40">
        <v>15.709</v>
      </c>
      <c r="Q11" s="40">
        <v>22.559000000000001</v>
      </c>
    </row>
    <row r="12" spans="1:17">
      <c r="A12" t="s">
        <v>8</v>
      </c>
      <c r="B12" t="s">
        <v>49</v>
      </c>
      <c r="C12" s="35" t="e">
        <f t="shared" ca="1" si="1"/>
        <v>#N/A</v>
      </c>
      <c r="D12" s="29" t="e">
        <f t="shared" ca="1" si="2"/>
        <v>#N/A</v>
      </c>
      <c r="E12" s="29" t="e">
        <f t="shared" ca="1" si="2"/>
        <v>#N/A</v>
      </c>
      <c r="F12" s="29" t="e">
        <f t="shared" ca="1" si="2"/>
        <v>#N/A</v>
      </c>
      <c r="G12" s="29" t="e">
        <f t="shared" ca="1" si="2"/>
        <v>#N/A</v>
      </c>
      <c r="H12" s="29" t="e">
        <f t="shared" ca="1" si="2"/>
        <v>#N/A</v>
      </c>
      <c r="I12" s="29" t="e">
        <f t="shared" ca="1" si="2"/>
        <v>#N/A</v>
      </c>
      <c r="J12" s="29" t="e">
        <f t="shared" ca="1" si="2"/>
        <v>#N/A</v>
      </c>
      <c r="K12" s="29" t="e">
        <f t="shared" ca="1" si="2"/>
        <v>#N/A</v>
      </c>
      <c r="L12" s="29" t="e">
        <f t="shared" ca="1" si="2"/>
        <v>#N/A</v>
      </c>
      <c r="M12" s="29" t="e">
        <f t="shared" ca="1" si="2"/>
        <v>#N/A</v>
      </c>
      <c r="N12" s="40" t="e">
        <v>#N/A</v>
      </c>
      <c r="O12" s="40">
        <v>13.757999999999999</v>
      </c>
      <c r="P12" s="40">
        <v>12.385999999999999</v>
      </c>
      <c r="Q12" s="40">
        <v>12.244999999999999</v>
      </c>
    </row>
    <row r="13" spans="1:17">
      <c r="A13" t="s">
        <v>9</v>
      </c>
      <c r="B13" t="s">
        <v>47</v>
      </c>
      <c r="C13" s="35">
        <f t="shared" ca="1" si="1"/>
        <v>14</v>
      </c>
      <c r="D13" s="29">
        <f t="shared" ca="1" si="2"/>
        <v>18.291</v>
      </c>
      <c r="E13" s="29">
        <f t="shared" ca="1" si="2"/>
        <v>17.298999999999999</v>
      </c>
      <c r="F13" s="29">
        <f t="shared" ca="1" si="2"/>
        <v>16.323</v>
      </c>
      <c r="G13" s="29">
        <f t="shared" ca="1" si="2"/>
        <v>15.069000000000001</v>
      </c>
      <c r="H13" s="29">
        <f t="shared" ca="1" si="2"/>
        <v>13.615</v>
      </c>
      <c r="I13" s="29">
        <f t="shared" ca="1" si="2"/>
        <v>12.456</v>
      </c>
      <c r="J13" s="29">
        <f t="shared" ca="1" si="2"/>
        <v>13.555999999999999</v>
      </c>
      <c r="K13" s="29">
        <f t="shared" ca="1" si="2"/>
        <v>10.866</v>
      </c>
      <c r="L13" s="29">
        <f t="shared" ca="1" si="2"/>
        <v>26.837</v>
      </c>
      <c r="M13" s="29">
        <f t="shared" ca="1" si="2"/>
        <v>22.181000000000001</v>
      </c>
      <c r="N13" s="40">
        <v>12.601000000000001</v>
      </c>
      <c r="O13" s="40">
        <v>12.385</v>
      </c>
      <c r="P13" s="40" t="s">
        <v>107</v>
      </c>
      <c r="Q13" s="40" t="s">
        <v>107</v>
      </c>
    </row>
    <row r="14" spans="1:17">
      <c r="A14" t="s">
        <v>10</v>
      </c>
      <c r="B14" t="s">
        <v>50</v>
      </c>
      <c r="C14" s="35">
        <f t="shared" ca="1" si="1"/>
        <v>25</v>
      </c>
      <c r="D14" s="29">
        <f t="shared" ca="1" si="2"/>
        <v>15.589</v>
      </c>
      <c r="E14" s="29">
        <f t="shared" ref="E14:M23" ca="1" si="3">INDEX(PEratio,$C14,E$2)</f>
        <v>15.901</v>
      </c>
      <c r="F14" s="29">
        <f t="shared" ca="1" si="3"/>
        <v>14.723000000000001</v>
      </c>
      <c r="G14" s="29">
        <f t="shared" ca="1" si="3"/>
        <v>15.39</v>
      </c>
      <c r="H14" s="29">
        <f t="shared" ca="1" si="3"/>
        <v>15.074999999999999</v>
      </c>
      <c r="I14" s="29">
        <f t="shared" ca="1" si="3"/>
        <v>13.297000000000001</v>
      </c>
      <c r="J14" s="29">
        <f t="shared" ca="1" si="3"/>
        <v>12.545999999999999</v>
      </c>
      <c r="K14" s="29">
        <f t="shared" ca="1" si="3"/>
        <v>12.285</v>
      </c>
      <c r="L14" s="29">
        <f t="shared" ca="1" si="3"/>
        <v>13.782</v>
      </c>
      <c r="M14" s="29">
        <f t="shared" ca="1" si="3"/>
        <v>15.484999999999999</v>
      </c>
      <c r="N14" s="40">
        <v>15.129</v>
      </c>
      <c r="O14" s="40">
        <v>18.209</v>
      </c>
      <c r="P14" s="40">
        <v>14.3</v>
      </c>
      <c r="Q14" s="40">
        <v>13.278</v>
      </c>
    </row>
    <row r="15" spans="1:17">
      <c r="A15" t="s">
        <v>11</v>
      </c>
      <c r="B15" t="s">
        <v>52</v>
      </c>
      <c r="C15" s="35">
        <f t="shared" ca="1" si="1"/>
        <v>21</v>
      </c>
      <c r="D15" s="29">
        <f t="shared" ca="1" si="2"/>
        <v>22.137</v>
      </c>
      <c r="E15" s="29">
        <f t="shared" ca="1" si="3"/>
        <v>22.972000000000001</v>
      </c>
      <c r="F15" s="29">
        <f t="shared" ca="1" si="3"/>
        <v>19.245000000000001</v>
      </c>
      <c r="G15" s="29">
        <f t="shared" ca="1" si="3"/>
        <v>18.911999999999999</v>
      </c>
      <c r="H15" s="29">
        <f t="shared" ca="1" si="3"/>
        <v>17.27</v>
      </c>
      <c r="I15" s="29">
        <f t="shared" ca="1" si="3"/>
        <v>14.348000000000001</v>
      </c>
      <c r="J15" s="29">
        <f t="shared" ca="1" si="3"/>
        <v>12.742000000000001</v>
      </c>
      <c r="K15" s="29">
        <f t="shared" ca="1" si="3"/>
        <v>13.78</v>
      </c>
      <c r="L15" s="29">
        <f t="shared" ca="1" si="3"/>
        <v>20.626000000000001</v>
      </c>
      <c r="M15" s="29">
        <f t="shared" ca="1" si="3"/>
        <v>15.976000000000001</v>
      </c>
      <c r="N15" s="40">
        <v>24.893999999999998</v>
      </c>
      <c r="O15" s="40">
        <v>15.071999999999999</v>
      </c>
      <c r="P15" s="40">
        <v>15.241</v>
      </c>
      <c r="Q15" s="40">
        <v>12.045</v>
      </c>
    </row>
    <row r="16" spans="1:17">
      <c r="A16" t="s">
        <v>12</v>
      </c>
      <c r="B16" t="s">
        <v>51</v>
      </c>
      <c r="C16" s="35">
        <f t="shared" ca="1" si="1"/>
        <v>23</v>
      </c>
      <c r="D16" s="29">
        <f t="shared" ca="1" si="2"/>
        <v>18.113</v>
      </c>
      <c r="E16" s="29">
        <f t="shared" ca="1" si="3"/>
        <v>14.912000000000001</v>
      </c>
      <c r="F16" s="29">
        <f t="shared" ca="1" si="3"/>
        <v>17.914999999999999</v>
      </c>
      <c r="G16" s="29">
        <f t="shared" ca="1" si="3"/>
        <v>14.888999999999999</v>
      </c>
      <c r="H16" s="29">
        <f t="shared" ca="1" si="3"/>
        <v>13.509</v>
      </c>
      <c r="I16" s="29">
        <f t="shared" ca="1" si="3"/>
        <v>12.266</v>
      </c>
      <c r="J16" s="29">
        <f t="shared" ca="1" si="3"/>
        <v>10.41</v>
      </c>
      <c r="K16" s="29">
        <f t="shared" ca="1" si="3"/>
        <v>14.811</v>
      </c>
      <c r="L16" s="29">
        <f t="shared" ca="1" si="3"/>
        <v>18.265000000000001</v>
      </c>
      <c r="M16" s="29">
        <f t="shared" ca="1" si="3"/>
        <v>17.431000000000001</v>
      </c>
      <c r="N16" s="40">
        <v>13.797000000000001</v>
      </c>
      <c r="O16" s="40">
        <v>16.042999999999999</v>
      </c>
      <c r="P16" s="40">
        <v>13.689</v>
      </c>
      <c r="Q16" s="40">
        <v>11.279</v>
      </c>
    </row>
    <row r="17" spans="1:17">
      <c r="A17" t="s">
        <v>13</v>
      </c>
      <c r="B17" t="s">
        <v>93</v>
      </c>
      <c r="C17" s="35">
        <f t="shared" ca="1" si="1"/>
        <v>24</v>
      </c>
      <c r="D17" s="29">
        <f t="shared" ca="1" si="2"/>
        <v>18.218</v>
      </c>
      <c r="E17" s="29">
        <f t="shared" ca="1" si="3"/>
        <v>17.913</v>
      </c>
      <c r="F17" s="29">
        <f t="shared" ca="1" si="3"/>
        <v>17.449000000000002</v>
      </c>
      <c r="G17" s="29">
        <f t="shared" ca="1" si="3"/>
        <v>17.463999999999999</v>
      </c>
      <c r="H17" s="29">
        <f t="shared" ca="1" si="3"/>
        <v>13.763</v>
      </c>
      <c r="I17" s="29">
        <f t="shared" ca="1" si="3"/>
        <v>12.685</v>
      </c>
      <c r="J17" s="29">
        <f t="shared" ca="1" si="3"/>
        <v>13.317</v>
      </c>
      <c r="K17" s="29">
        <f t="shared" ca="1" si="3"/>
        <v>17.283000000000001</v>
      </c>
      <c r="L17" s="29">
        <f t="shared" ca="1" si="3"/>
        <v>16.129000000000001</v>
      </c>
      <c r="M17" s="29">
        <f t="shared" ca="1" si="3"/>
        <v>0</v>
      </c>
      <c r="N17" s="40">
        <v>0</v>
      </c>
      <c r="O17" s="40" t="s">
        <v>107</v>
      </c>
      <c r="P17" s="40" t="s">
        <v>107</v>
      </c>
      <c r="Q17" s="40" t="s">
        <v>107</v>
      </c>
    </row>
    <row r="18" spans="1:17">
      <c r="A18" t="s">
        <v>14</v>
      </c>
      <c r="B18" t="s">
        <v>53</v>
      </c>
      <c r="C18" s="35">
        <f t="shared" ca="1" si="1"/>
        <v>29</v>
      </c>
      <c r="D18" s="29">
        <f t="shared" ca="1" si="2"/>
        <v>14.766999999999999</v>
      </c>
      <c r="E18" s="29">
        <f t="shared" ca="1" si="3"/>
        <v>13.05</v>
      </c>
      <c r="F18" s="29">
        <f t="shared" ca="1" si="3"/>
        <v>12.699</v>
      </c>
      <c r="G18" s="29">
        <f t="shared" ca="1" si="3"/>
        <v>9.7070000000000007</v>
      </c>
      <c r="H18" s="29">
        <f t="shared" ca="1" si="3"/>
        <v>11.808</v>
      </c>
      <c r="I18" s="29">
        <f t="shared" ca="1" si="3"/>
        <v>10.319000000000001</v>
      </c>
      <c r="J18" s="29">
        <f t="shared" ca="1" si="3"/>
        <v>9.718</v>
      </c>
      <c r="K18" s="29">
        <f t="shared" ca="1" si="3"/>
        <v>12.356999999999999</v>
      </c>
      <c r="L18" s="29">
        <f t="shared" ca="1" si="3"/>
        <v>16.027999999999999</v>
      </c>
      <c r="M18" s="29">
        <f t="shared" ca="1" si="3"/>
        <v>12.988</v>
      </c>
      <c r="N18" s="40">
        <v>11.74</v>
      </c>
      <c r="O18" s="40">
        <v>37.591000000000001</v>
      </c>
      <c r="P18" s="40">
        <v>6.968</v>
      </c>
      <c r="Q18" s="40">
        <v>7.7839999999999998</v>
      </c>
    </row>
    <row r="19" spans="1:17">
      <c r="A19" t="s">
        <v>15</v>
      </c>
      <c r="B19" t="s">
        <v>88</v>
      </c>
      <c r="C19" s="35">
        <f t="shared" ca="1" si="1"/>
        <v>27</v>
      </c>
      <c r="D19" s="29">
        <f t="shared" ca="1" si="2"/>
        <v>18.329000000000001</v>
      </c>
      <c r="E19" s="29">
        <f t="shared" ca="1" si="3"/>
        <v>16.382999999999999</v>
      </c>
      <c r="F19" s="29">
        <f t="shared" ca="1" si="3"/>
        <v>15.879</v>
      </c>
      <c r="G19" s="29">
        <f t="shared" ca="1" si="3"/>
        <v>14.473000000000001</v>
      </c>
      <c r="H19" s="29">
        <f t="shared" ca="1" si="3"/>
        <v>12.595000000000001</v>
      </c>
      <c r="I19" s="29">
        <f t="shared" ca="1" si="3"/>
        <v>10.72</v>
      </c>
      <c r="J19" s="29">
        <f t="shared" ca="1" si="3"/>
        <v>10.792999999999999</v>
      </c>
      <c r="K19" s="29">
        <f t="shared" ca="1" si="3"/>
        <v>11.894</v>
      </c>
      <c r="L19" s="29">
        <f t="shared" ca="1" si="3"/>
        <v>15.26</v>
      </c>
      <c r="M19" s="29">
        <f t="shared" ca="1" si="3"/>
        <v>16.920000000000002</v>
      </c>
      <c r="N19" s="40">
        <v>26.724</v>
      </c>
      <c r="O19" s="40">
        <v>22.033000000000001</v>
      </c>
      <c r="P19" s="40">
        <v>18.263000000000002</v>
      </c>
      <c r="Q19" s="40">
        <v>22.992999999999999</v>
      </c>
    </row>
    <row r="20" spans="1:17">
      <c r="A20" t="s">
        <v>16</v>
      </c>
      <c r="B20" t="s">
        <v>103</v>
      </c>
      <c r="C20" s="35">
        <f t="shared" ca="1" si="1"/>
        <v>26</v>
      </c>
      <c r="D20" s="29">
        <f t="shared" ref="D20:D56" ca="1" si="4">INDEX(PEratio,$C20,D$2)</f>
        <v>18.71</v>
      </c>
      <c r="E20" s="29">
        <f t="shared" ca="1" si="3"/>
        <v>16.212</v>
      </c>
      <c r="F20" s="29">
        <f t="shared" ca="1" si="3"/>
        <v>14.997</v>
      </c>
      <c r="G20" s="29">
        <f t="shared" ca="1" si="3"/>
        <v>15.757999999999999</v>
      </c>
      <c r="H20" s="29">
        <f t="shared" ca="1" si="3"/>
        <v>15.763</v>
      </c>
      <c r="I20" s="29">
        <f t="shared" ca="1" si="3"/>
        <v>16.751999999999999</v>
      </c>
      <c r="J20" s="29">
        <f t="shared" ca="1" si="3"/>
        <v>14.337999999999999</v>
      </c>
      <c r="K20" s="29">
        <f t="shared" ca="1" si="3"/>
        <v>17.254999999999999</v>
      </c>
      <c r="L20" s="29">
        <f t="shared" ca="1" si="3"/>
        <v>21.702000000000002</v>
      </c>
      <c r="M20" s="29">
        <f t="shared" ca="1" si="3"/>
        <v>15.916</v>
      </c>
      <c r="N20" s="40">
        <v>24.498000000000001</v>
      </c>
      <c r="O20" s="40">
        <v>24.806999999999999</v>
      </c>
      <c r="P20" s="40">
        <v>15.827</v>
      </c>
      <c r="Q20" s="40">
        <v>16.18</v>
      </c>
    </row>
    <row r="21" spans="1:17">
      <c r="A21" t="s">
        <v>17</v>
      </c>
      <c r="B21" t="s">
        <v>55</v>
      </c>
      <c r="C21" s="35">
        <f t="shared" ca="1" si="1"/>
        <v>32</v>
      </c>
      <c r="D21" s="29">
        <f t="shared" ca="1" si="4"/>
        <v>12.529</v>
      </c>
      <c r="E21" s="29">
        <f t="shared" ca="1" si="3"/>
        <v>12.885999999999999</v>
      </c>
      <c r="F21" s="29">
        <f t="shared" ca="1" si="3"/>
        <v>13.214</v>
      </c>
      <c r="G21" s="29">
        <f t="shared" ca="1" si="3"/>
        <v>11.224</v>
      </c>
      <c r="H21" s="29">
        <f t="shared" ca="1" si="3"/>
        <v>9.0619999999999994</v>
      </c>
      <c r="I21" s="29">
        <f t="shared" ca="1" si="3"/>
        <v>11.571</v>
      </c>
      <c r="J21" s="29">
        <f t="shared" ca="1" si="3"/>
        <v>11.981</v>
      </c>
      <c r="K21" s="29">
        <f t="shared" ca="1" si="3"/>
        <v>16.556000000000001</v>
      </c>
      <c r="L21" s="29">
        <f t="shared" ca="1" si="3"/>
        <v>19.303000000000001</v>
      </c>
      <c r="M21" s="29">
        <f t="shared" ca="1" si="3"/>
        <v>14.276</v>
      </c>
      <c r="N21" s="40">
        <v>16.282</v>
      </c>
      <c r="O21" s="40">
        <v>15.087</v>
      </c>
      <c r="P21" s="40">
        <v>13.771000000000001</v>
      </c>
      <c r="Q21" s="40">
        <v>11.525</v>
      </c>
    </row>
    <row r="22" spans="1:17">
      <c r="A22" t="s">
        <v>18</v>
      </c>
      <c r="B22" t="s">
        <v>69</v>
      </c>
      <c r="C22" s="35">
        <f t="shared" ca="1" si="1"/>
        <v>33</v>
      </c>
      <c r="D22" s="29">
        <f t="shared" ca="1" si="4"/>
        <v>12.576000000000001</v>
      </c>
      <c r="E22" s="29">
        <f t="shared" ca="1" si="3"/>
        <v>16.018000000000001</v>
      </c>
      <c r="F22" s="29">
        <f t="shared" ca="1" si="3"/>
        <v>13.433</v>
      </c>
      <c r="G22" s="29">
        <f t="shared" ca="1" si="3"/>
        <v>19.077999999999999</v>
      </c>
      <c r="H22" s="29">
        <f t="shared" ca="1" si="3"/>
        <v>11.301</v>
      </c>
      <c r="I22" s="29">
        <f t="shared" ca="1" si="3"/>
        <v>10.97</v>
      </c>
      <c r="J22" s="29">
        <f t="shared" ca="1" si="3"/>
        <v>11.488</v>
      </c>
      <c r="K22" s="29">
        <f t="shared" ca="1" si="3"/>
        <v>17.972000000000001</v>
      </c>
      <c r="L22" s="29">
        <f t="shared" ca="1" si="3"/>
        <v>18.222000000000001</v>
      </c>
      <c r="M22" s="29">
        <f t="shared" ca="1" si="3"/>
        <v>16.529</v>
      </c>
      <c r="N22" s="40">
        <v>15.371</v>
      </c>
      <c r="O22" s="40">
        <v>12.99</v>
      </c>
      <c r="P22" s="40">
        <v>11.765000000000001</v>
      </c>
      <c r="Q22" s="40">
        <v>10.457000000000001</v>
      </c>
    </row>
    <row r="23" spans="1:17">
      <c r="A23" t="s">
        <v>19</v>
      </c>
      <c r="B23" t="s">
        <v>66</v>
      </c>
      <c r="C23" s="35">
        <f t="shared" ca="1" si="1"/>
        <v>34</v>
      </c>
      <c r="D23" s="29">
        <f t="shared" ca="1" si="4"/>
        <v>17.023</v>
      </c>
      <c r="E23" s="29">
        <f t="shared" ca="1" si="3"/>
        <v>39.789000000000001</v>
      </c>
      <c r="F23" s="29">
        <f t="shared" ca="1" si="3"/>
        <v>13.055</v>
      </c>
      <c r="G23" s="29">
        <f t="shared" ca="1" si="3"/>
        <v>21.094999999999999</v>
      </c>
      <c r="H23" s="29">
        <f t="shared" ca="1" si="3"/>
        <v>22.39</v>
      </c>
      <c r="I23" s="29">
        <f t="shared" ca="1" si="3"/>
        <v>11.747999999999999</v>
      </c>
      <c r="J23" s="29">
        <f t="shared" ca="1" si="3"/>
        <v>13.023999999999999</v>
      </c>
      <c r="K23" s="29">
        <f t="shared" ca="1" si="3"/>
        <v>15.643000000000001</v>
      </c>
      <c r="L23" s="29">
        <f t="shared" ca="1" si="3"/>
        <v>15.587</v>
      </c>
      <c r="M23" s="29">
        <f t="shared" ca="1" si="3"/>
        <v>14.228999999999999</v>
      </c>
      <c r="N23" s="40">
        <v>16.065000000000001</v>
      </c>
      <c r="O23" s="40">
        <v>14.127000000000001</v>
      </c>
      <c r="P23" s="40">
        <v>22.47</v>
      </c>
      <c r="Q23" s="40">
        <v>12.954000000000001</v>
      </c>
    </row>
    <row r="24" spans="1:17">
      <c r="A24" t="s">
        <v>57</v>
      </c>
      <c r="B24" t="s">
        <v>56</v>
      </c>
      <c r="C24" s="35" t="e">
        <f t="shared" ca="1" si="1"/>
        <v>#N/A</v>
      </c>
      <c r="D24" s="29" t="e">
        <f t="shared" ca="1" si="4"/>
        <v>#N/A</v>
      </c>
      <c r="E24" s="29" t="e">
        <f t="shared" ref="E24:M33" ca="1" si="5">INDEX(PEratio,$C24,E$2)</f>
        <v>#N/A</v>
      </c>
      <c r="F24" s="29" t="e">
        <f t="shared" ca="1" si="5"/>
        <v>#N/A</v>
      </c>
      <c r="G24" s="29" t="e">
        <f t="shared" ca="1" si="5"/>
        <v>#N/A</v>
      </c>
      <c r="H24" s="29" t="e">
        <f t="shared" ca="1" si="5"/>
        <v>#N/A</v>
      </c>
      <c r="I24" s="29" t="e">
        <f t="shared" ca="1" si="5"/>
        <v>#N/A</v>
      </c>
      <c r="J24" s="29" t="e">
        <f t="shared" ca="1" si="5"/>
        <v>#N/A</v>
      </c>
      <c r="K24" s="29" t="e">
        <f t="shared" ca="1" si="5"/>
        <v>#N/A</v>
      </c>
      <c r="L24" s="29" t="e">
        <f t="shared" ca="1" si="5"/>
        <v>#N/A</v>
      </c>
      <c r="M24" s="29" t="e">
        <f t="shared" ca="1" si="5"/>
        <v>#N/A</v>
      </c>
      <c r="N24" s="40" t="e">
        <v>#N/A</v>
      </c>
      <c r="O24" s="40">
        <v>13.602</v>
      </c>
      <c r="P24" s="40">
        <v>12.646000000000001</v>
      </c>
      <c r="Q24" s="40">
        <v>14.225</v>
      </c>
    </row>
    <row r="25" spans="1:17">
      <c r="A25" t="s">
        <v>20</v>
      </c>
      <c r="B25" t="s">
        <v>105</v>
      </c>
      <c r="C25" s="35">
        <f t="shared" ca="1" si="1"/>
        <v>36</v>
      </c>
      <c r="D25" s="29">
        <f t="shared" ca="1" si="4"/>
        <v>19.366</v>
      </c>
      <c r="E25" s="29">
        <f t="shared" ca="1" si="5"/>
        <v>16.47</v>
      </c>
      <c r="F25" s="29">
        <f t="shared" ca="1" si="5"/>
        <v>14.186</v>
      </c>
      <c r="G25" s="29">
        <f t="shared" ca="1" si="5"/>
        <v>15.534000000000001</v>
      </c>
      <c r="H25" s="29">
        <f t="shared" ca="1" si="5"/>
        <v>16.105</v>
      </c>
      <c r="I25" s="29">
        <f t="shared" ca="1" si="5"/>
        <v>12.095000000000001</v>
      </c>
      <c r="J25" s="29">
        <f t="shared" ca="1" si="5"/>
        <v>16.033000000000001</v>
      </c>
      <c r="K25" s="29">
        <f t="shared" ca="1" si="5"/>
        <v>20.547000000000001</v>
      </c>
      <c r="L25" s="29">
        <f t="shared" ca="1" si="5"/>
        <v>16.347999999999999</v>
      </c>
      <c r="M25" s="29">
        <f t="shared" ca="1" si="5"/>
        <v>18.298999999999999</v>
      </c>
      <c r="N25" s="40">
        <v>13.962</v>
      </c>
      <c r="O25" s="40">
        <v>12.593</v>
      </c>
      <c r="P25" s="40">
        <v>12.228999999999999</v>
      </c>
      <c r="Q25" s="40">
        <v>11.09</v>
      </c>
    </row>
    <row r="26" spans="1:17">
      <c r="A26" t="s">
        <v>21</v>
      </c>
      <c r="B26" t="s">
        <v>58</v>
      </c>
      <c r="C26" s="35">
        <f t="shared" ca="1" si="1"/>
        <v>37</v>
      </c>
      <c r="D26" s="29">
        <f t="shared" ca="1" si="4"/>
        <v>20.402999999999999</v>
      </c>
      <c r="E26" s="29">
        <f t="shared" ca="1" si="5"/>
        <v>15.881</v>
      </c>
      <c r="F26" s="29">
        <f t="shared" ca="1" si="5"/>
        <v>16.213000000000001</v>
      </c>
      <c r="G26" s="29">
        <f t="shared" ca="1" si="5"/>
        <v>15.813000000000001</v>
      </c>
      <c r="H26" s="29">
        <f t="shared" ca="1" si="5"/>
        <v>17.09</v>
      </c>
      <c r="I26" s="29">
        <f t="shared" ca="1" si="5"/>
        <v>18.588000000000001</v>
      </c>
      <c r="J26" s="29">
        <f t="shared" ca="1" si="5"/>
        <v>19.786000000000001</v>
      </c>
      <c r="K26" s="29">
        <f t="shared" ca="1" si="5"/>
        <v>23.161000000000001</v>
      </c>
      <c r="L26" s="29">
        <f t="shared" ca="1" si="5"/>
        <v>21.574000000000002</v>
      </c>
      <c r="M26" s="29">
        <f t="shared" ca="1" si="5"/>
        <v>20.329000000000001</v>
      </c>
      <c r="N26" s="40">
        <v>18.273</v>
      </c>
      <c r="O26" s="40">
        <v>19.181000000000001</v>
      </c>
      <c r="P26" s="40">
        <v>13.759</v>
      </c>
      <c r="Q26" s="40">
        <v>13.474</v>
      </c>
    </row>
    <row r="27" spans="1:17">
      <c r="A27" t="s">
        <v>22</v>
      </c>
      <c r="B27" t="s">
        <v>59</v>
      </c>
      <c r="C27" s="35">
        <f t="shared" ca="1" si="1"/>
        <v>38</v>
      </c>
      <c r="D27" s="29">
        <f t="shared" ca="1" si="4"/>
        <v>16.218</v>
      </c>
      <c r="E27" s="29">
        <f t="shared" ca="1" si="5"/>
        <v>14.664999999999999</v>
      </c>
      <c r="F27" s="29">
        <f t="shared" ca="1" si="5"/>
        <v>13.45</v>
      </c>
      <c r="G27" s="29">
        <f t="shared" ca="1" si="5"/>
        <v>12.409000000000001</v>
      </c>
      <c r="H27" s="29">
        <f t="shared" ca="1" si="5"/>
        <v>11.535</v>
      </c>
      <c r="I27" s="29">
        <f t="shared" ca="1" si="5"/>
        <v>11.827</v>
      </c>
      <c r="J27" s="29">
        <f t="shared" ca="1" si="5"/>
        <v>10.196999999999999</v>
      </c>
      <c r="K27" s="29">
        <f t="shared" ca="1" si="5"/>
        <v>13.925000000000001</v>
      </c>
      <c r="L27" s="29">
        <f t="shared" ca="1" si="5"/>
        <v>18.193999999999999</v>
      </c>
      <c r="M27" s="29">
        <f t="shared" ca="1" si="5"/>
        <v>15.07</v>
      </c>
      <c r="N27" s="40">
        <v>16.699000000000002</v>
      </c>
      <c r="O27" s="40">
        <v>15.488</v>
      </c>
      <c r="P27" s="40">
        <v>26.510999999999999</v>
      </c>
      <c r="Q27" s="40">
        <v>18.875</v>
      </c>
    </row>
    <row r="28" spans="1:17">
      <c r="A28" t="s">
        <v>23</v>
      </c>
      <c r="B28" t="s">
        <v>85</v>
      </c>
      <c r="C28" s="35" t="e">
        <f t="shared" ca="1" si="1"/>
        <v>#N/A</v>
      </c>
      <c r="D28" s="29" t="e">
        <f t="shared" ca="1" si="4"/>
        <v>#N/A</v>
      </c>
      <c r="E28" s="29" t="e">
        <f t="shared" ca="1" si="5"/>
        <v>#N/A</v>
      </c>
      <c r="F28" s="29" t="e">
        <f t="shared" ca="1" si="5"/>
        <v>#N/A</v>
      </c>
      <c r="G28" s="29" t="e">
        <f t="shared" ca="1" si="5"/>
        <v>#N/A</v>
      </c>
      <c r="H28" s="29" t="e">
        <f t="shared" ca="1" si="5"/>
        <v>#N/A</v>
      </c>
      <c r="I28" s="29" t="e">
        <f t="shared" ca="1" si="5"/>
        <v>#N/A</v>
      </c>
      <c r="J28" s="29" t="e">
        <f t="shared" ca="1" si="5"/>
        <v>#N/A</v>
      </c>
      <c r="K28" s="29" t="e">
        <f t="shared" ca="1" si="5"/>
        <v>#N/A</v>
      </c>
      <c r="L28" s="29" t="e">
        <f t="shared" ca="1" si="5"/>
        <v>#N/A</v>
      </c>
      <c r="M28" s="29" t="e">
        <f t="shared" ca="1" si="5"/>
        <v>#N/A</v>
      </c>
      <c r="N28" s="40" t="e">
        <v>#N/A</v>
      </c>
      <c r="O28" s="40">
        <v>11.55</v>
      </c>
      <c r="P28" s="40">
        <v>14.875</v>
      </c>
      <c r="Q28" s="40">
        <v>13.955</v>
      </c>
    </row>
    <row r="29" spans="1:17">
      <c r="A29" t="s">
        <v>24</v>
      </c>
      <c r="B29" t="s">
        <v>60</v>
      </c>
      <c r="C29" s="35">
        <f t="shared" ca="1" si="1"/>
        <v>43</v>
      </c>
      <c r="D29" s="29">
        <f t="shared" ca="1" si="4"/>
        <v>22.023</v>
      </c>
      <c r="E29" s="29">
        <f t="shared" ca="1" si="5"/>
        <v>22.056000000000001</v>
      </c>
      <c r="F29" s="29">
        <f t="shared" ca="1" si="5"/>
        <v>17.417999999999999</v>
      </c>
      <c r="G29" s="29">
        <f t="shared" ca="1" si="5"/>
        <v>18.989999999999998</v>
      </c>
      <c r="H29" s="29">
        <f t="shared" ca="1" si="5"/>
        <v>18.03</v>
      </c>
      <c r="I29" s="29">
        <f t="shared" ca="1" si="5"/>
        <v>15.769</v>
      </c>
      <c r="J29" s="29">
        <f t="shared" ca="1" si="5"/>
        <v>13.686999999999999</v>
      </c>
      <c r="K29" s="29">
        <f t="shared" ca="1" si="5"/>
        <v>13.169</v>
      </c>
      <c r="L29" s="29">
        <f t="shared" ca="1" si="5"/>
        <v>15.744999999999999</v>
      </c>
      <c r="M29" s="29">
        <f t="shared" ca="1" si="5"/>
        <v>13.749000000000001</v>
      </c>
      <c r="N29" s="40">
        <v>13.023999999999999</v>
      </c>
      <c r="O29" s="40">
        <v>13.635999999999999</v>
      </c>
      <c r="P29" s="40">
        <v>12.965999999999999</v>
      </c>
      <c r="Q29" s="40">
        <v>14.363</v>
      </c>
    </row>
    <row r="30" spans="1:17">
      <c r="A30" t="s">
        <v>25</v>
      </c>
      <c r="B30" t="s">
        <v>61</v>
      </c>
      <c r="C30" s="35">
        <f t="shared" ca="1" si="1"/>
        <v>44</v>
      </c>
      <c r="D30" s="29">
        <f t="shared" ca="1" si="4"/>
        <v>20.279</v>
      </c>
      <c r="E30" s="29">
        <f t="shared" ca="1" si="5"/>
        <v>17.190999999999999</v>
      </c>
      <c r="F30" s="29">
        <f t="shared" ca="1" si="5"/>
        <v>17.013999999999999</v>
      </c>
      <c r="G30" s="29">
        <f t="shared" ca="1" si="5"/>
        <v>17.231000000000002</v>
      </c>
      <c r="H30" s="29">
        <f t="shared" ca="1" si="5"/>
        <v>15.823</v>
      </c>
      <c r="I30" s="29">
        <f t="shared" ca="1" si="5"/>
        <v>14.977</v>
      </c>
      <c r="J30" s="29">
        <f t="shared" ca="1" si="5"/>
        <v>15.138999999999999</v>
      </c>
      <c r="K30" s="29">
        <f t="shared" ca="1" si="5"/>
        <v>14.221</v>
      </c>
      <c r="L30" s="29">
        <f t="shared" ca="1" si="5"/>
        <v>15.007</v>
      </c>
      <c r="M30" s="29">
        <f t="shared" ca="1" si="5"/>
        <v>15.879</v>
      </c>
      <c r="N30" s="40">
        <v>22.401</v>
      </c>
      <c r="O30" s="40">
        <v>17.983000000000001</v>
      </c>
      <c r="P30" s="40">
        <v>17.55</v>
      </c>
      <c r="Q30" s="40">
        <v>15.957000000000001</v>
      </c>
    </row>
    <row r="31" spans="1:17">
      <c r="A31" t="s">
        <v>146</v>
      </c>
      <c r="B31" t="s">
        <v>237</v>
      </c>
      <c r="C31" s="35">
        <f t="shared" ca="1" si="1"/>
        <v>46</v>
      </c>
      <c r="D31" s="29">
        <f t="shared" ca="1" si="4"/>
        <v>16.893999999999998</v>
      </c>
      <c r="E31" s="29">
        <f t="shared" ca="1" si="5"/>
        <v>17.254000000000001</v>
      </c>
      <c r="F31" s="29">
        <f t="shared" ca="1" si="5"/>
        <v>16.571000000000002</v>
      </c>
      <c r="G31" s="29">
        <f t="shared" ca="1" si="5"/>
        <v>14.433999999999999</v>
      </c>
      <c r="H31" s="29">
        <f t="shared" ca="1" si="5"/>
        <v>11.536</v>
      </c>
      <c r="I31" s="29">
        <f t="shared" ca="1" si="5"/>
        <v>10.827999999999999</v>
      </c>
      <c r="J31" s="29">
        <f t="shared" ca="1" si="5"/>
        <v>13.416</v>
      </c>
      <c r="K31" s="29">
        <f t="shared" ca="1" si="5"/>
        <v>14.481999999999999</v>
      </c>
      <c r="L31" s="29">
        <f t="shared" ca="1" si="5"/>
        <v>18.896999999999998</v>
      </c>
      <c r="M31" s="29">
        <f t="shared" ca="1" si="5"/>
        <v>13.651999999999999</v>
      </c>
      <c r="N31" s="40">
        <v>17.884</v>
      </c>
      <c r="O31" s="40">
        <v>13.651999999999999</v>
      </c>
      <c r="P31" s="40">
        <v>17.884</v>
      </c>
      <c r="Q31" s="40">
        <v>13.602</v>
      </c>
    </row>
    <row r="32" spans="1:17">
      <c r="A32" t="s">
        <v>26</v>
      </c>
      <c r="B32" t="s">
        <v>62</v>
      </c>
      <c r="C32" s="35">
        <f t="shared" ca="1" si="1"/>
        <v>47</v>
      </c>
      <c r="D32" s="29">
        <f t="shared" ca="1" si="4"/>
        <v>37.340000000000003</v>
      </c>
      <c r="E32" s="29">
        <f t="shared" ca="1" si="5"/>
        <v>22.742000000000001</v>
      </c>
      <c r="F32" s="29">
        <f t="shared" ca="1" si="5"/>
        <v>18.888999999999999</v>
      </c>
      <c r="G32" s="29">
        <f t="shared" ca="1" si="5"/>
        <v>17.87</v>
      </c>
      <c r="H32" s="29">
        <f t="shared" ca="1" si="5"/>
        <v>19.363</v>
      </c>
      <c r="I32" s="29">
        <f t="shared" ca="1" si="5"/>
        <v>15.327</v>
      </c>
      <c r="J32" s="29">
        <f t="shared" ca="1" si="5"/>
        <v>14.335000000000001</v>
      </c>
      <c r="K32" s="29">
        <f t="shared" ca="1" si="5"/>
        <v>12.065</v>
      </c>
      <c r="L32" s="29">
        <f t="shared" ca="1" si="5"/>
        <v>18.815999999999999</v>
      </c>
      <c r="M32" s="29">
        <f t="shared" ca="1" si="5"/>
        <v>19.16</v>
      </c>
      <c r="N32" s="40">
        <v>21.427</v>
      </c>
      <c r="O32" s="40">
        <v>13.035</v>
      </c>
      <c r="P32" s="40">
        <v>12.23</v>
      </c>
      <c r="Q32" s="40">
        <v>10.752000000000001</v>
      </c>
    </row>
    <row r="33" spans="1:17">
      <c r="A33" t="s">
        <v>239</v>
      </c>
      <c r="B33" t="s">
        <v>241</v>
      </c>
      <c r="C33" s="35">
        <f t="shared" ca="1" si="1"/>
        <v>31</v>
      </c>
      <c r="D33" s="29">
        <f t="shared" ca="1" si="4"/>
        <v>18.11</v>
      </c>
      <c r="E33" s="29">
        <f t="shared" ca="1" si="5"/>
        <v>17.920000000000002</v>
      </c>
      <c r="F33" s="29">
        <f t="shared" ca="1" si="5"/>
        <v>16.940999999999999</v>
      </c>
      <c r="G33" s="29">
        <f t="shared" ca="1" si="5"/>
        <v>19.855</v>
      </c>
      <c r="H33" s="29">
        <f t="shared" ca="1" si="5"/>
        <v>15.35</v>
      </c>
      <c r="I33" s="29">
        <f t="shared" ca="1" si="5"/>
        <v>13.423</v>
      </c>
      <c r="J33" s="29">
        <f t="shared" ca="1" si="5"/>
        <v>11.96</v>
      </c>
      <c r="K33" s="29">
        <f t="shared" ca="1" si="5"/>
        <v>13.662000000000001</v>
      </c>
      <c r="L33" s="29">
        <f t="shared" ca="1" si="5"/>
        <v>18.745999999999999</v>
      </c>
      <c r="M33" s="29">
        <f t="shared" ca="1" si="5"/>
        <v>27.065000000000001</v>
      </c>
      <c r="N33" s="40">
        <v>19.757000000000001</v>
      </c>
      <c r="O33" s="40">
        <v>20.768000000000001</v>
      </c>
      <c r="P33" s="40">
        <v>13.353999999999999</v>
      </c>
      <c r="Q33" s="40">
        <v>16.065999999999999</v>
      </c>
    </row>
    <row r="34" spans="1:17">
      <c r="A34" t="str">
        <f>"NWE"</f>
        <v>NWE</v>
      </c>
      <c r="B34" t="s">
        <v>94</v>
      </c>
      <c r="C34" s="35">
        <f t="shared" ca="1" si="1"/>
        <v>50</v>
      </c>
      <c r="D34" s="29">
        <f t="shared" ca="1" si="4"/>
        <v>18.361999999999998</v>
      </c>
      <c r="E34" s="29">
        <f t="shared" ref="E34:M43" ca="1" si="6">INDEX(PEratio,$C34,E$2)</f>
        <v>16.234999999999999</v>
      </c>
      <c r="F34" s="29">
        <f t="shared" ca="1" si="6"/>
        <v>16.86</v>
      </c>
      <c r="G34" s="29">
        <f t="shared" ca="1" si="6"/>
        <v>15.717000000000001</v>
      </c>
      <c r="H34" s="29">
        <f t="shared" ca="1" si="6"/>
        <v>12.622999999999999</v>
      </c>
      <c r="I34" s="29">
        <f t="shared" ca="1" si="6"/>
        <v>12.895</v>
      </c>
      <c r="J34" s="29">
        <f t="shared" ca="1" si="6"/>
        <v>11.538</v>
      </c>
      <c r="K34" s="29">
        <f t="shared" ca="1" si="6"/>
        <v>13.866</v>
      </c>
      <c r="L34" s="29">
        <f t="shared" ca="1" si="6"/>
        <v>21.734999999999999</v>
      </c>
      <c r="M34" s="29">
        <f t="shared" ca="1" si="6"/>
        <v>25.952999999999999</v>
      </c>
      <c r="N34" s="40">
        <v>17.091000000000001</v>
      </c>
      <c r="O34" s="40" t="s">
        <v>107</v>
      </c>
      <c r="P34" s="40" t="s">
        <v>107</v>
      </c>
      <c r="Q34" s="40" t="s">
        <v>107</v>
      </c>
    </row>
    <row r="35" spans="1:17">
      <c r="A35" t="s">
        <v>27</v>
      </c>
      <c r="B35" t="s">
        <v>67</v>
      </c>
      <c r="C35" s="35">
        <f t="shared" ca="1" si="1"/>
        <v>52</v>
      </c>
      <c r="D35" s="29">
        <f t="shared" ca="1" si="4"/>
        <v>17.689</v>
      </c>
      <c r="E35" s="29">
        <f t="shared" ca="1" si="6"/>
        <v>18.265999999999998</v>
      </c>
      <c r="F35" s="29">
        <f t="shared" ca="1" si="6"/>
        <v>17.693000000000001</v>
      </c>
      <c r="G35" s="29">
        <f t="shared" ca="1" si="6"/>
        <v>15.156000000000001</v>
      </c>
      <c r="H35" s="29">
        <f t="shared" ca="1" si="6"/>
        <v>14.366</v>
      </c>
      <c r="I35" s="29">
        <f t="shared" ca="1" si="6"/>
        <v>13.314</v>
      </c>
      <c r="J35" s="29">
        <f t="shared" ca="1" si="6"/>
        <v>10.834</v>
      </c>
      <c r="K35" s="29">
        <f t="shared" ca="1" si="6"/>
        <v>12.407999999999999</v>
      </c>
      <c r="L35" s="29">
        <f t="shared" ca="1" si="6"/>
        <v>13.750999999999999</v>
      </c>
      <c r="M35" s="29">
        <f t="shared" ca="1" si="6"/>
        <v>13.675000000000001</v>
      </c>
      <c r="N35" s="40">
        <v>14.95</v>
      </c>
      <c r="O35" s="40">
        <v>14.131</v>
      </c>
      <c r="P35" s="40">
        <v>11.837999999999999</v>
      </c>
      <c r="Q35" s="40">
        <v>14.122999999999999</v>
      </c>
    </row>
    <row r="36" spans="1:17">
      <c r="A36" t="s">
        <v>28</v>
      </c>
      <c r="B36" t="s">
        <v>68</v>
      </c>
      <c r="C36" s="35">
        <f t="shared" ref="C36:C56" ca="1" si="7">MATCH(A36,OFFSET(PEratio,0,0,,1),0)</f>
        <v>53</v>
      </c>
      <c r="D36" s="29">
        <f t="shared" ca="1" si="4"/>
        <v>18.199000000000002</v>
      </c>
      <c r="E36" s="29">
        <f t="shared" ca="1" si="6"/>
        <v>18.838000000000001</v>
      </c>
      <c r="F36" s="29">
        <f t="shared" ca="1" si="6"/>
        <v>21.12</v>
      </c>
      <c r="G36" s="29">
        <f t="shared" ca="1" si="6"/>
        <v>21.75</v>
      </c>
      <c r="H36" s="29">
        <f t="shared" ca="1" si="6"/>
        <v>47.481999999999999</v>
      </c>
      <c r="I36" s="29">
        <f t="shared" ca="1" si="6"/>
        <v>55.097000000000001</v>
      </c>
      <c r="J36" s="29">
        <f t="shared" ca="1" si="6"/>
        <v>31.158999999999999</v>
      </c>
      <c r="K36" s="29">
        <f t="shared" ca="1" si="6"/>
        <v>30.056000000000001</v>
      </c>
      <c r="L36" s="29">
        <f t="shared" ca="1" si="6"/>
        <v>19.02</v>
      </c>
      <c r="M36" s="29">
        <f t="shared" ca="1" si="6"/>
        <v>17.349</v>
      </c>
      <c r="N36" s="40">
        <v>15.4</v>
      </c>
      <c r="O36" s="40">
        <v>17.335000000000001</v>
      </c>
      <c r="P36" s="40">
        <v>17.766999999999999</v>
      </c>
      <c r="Q36" s="40">
        <v>16.010999999999999</v>
      </c>
    </row>
    <row r="37" spans="1:17">
      <c r="A37" t="s">
        <v>29</v>
      </c>
      <c r="B37" t="s">
        <v>73</v>
      </c>
      <c r="C37" s="35" t="e">
        <f t="shared" ca="1" si="7"/>
        <v>#N/A</v>
      </c>
      <c r="D37" s="29" t="e">
        <f t="shared" ca="1" si="4"/>
        <v>#N/A</v>
      </c>
      <c r="E37" s="29" t="e">
        <f t="shared" ca="1" si="6"/>
        <v>#N/A</v>
      </c>
      <c r="F37" s="29" t="e">
        <f t="shared" ca="1" si="6"/>
        <v>#N/A</v>
      </c>
      <c r="G37" s="29" t="e">
        <f t="shared" ca="1" si="6"/>
        <v>#N/A</v>
      </c>
      <c r="H37" s="29" t="e">
        <f t="shared" ca="1" si="6"/>
        <v>#N/A</v>
      </c>
      <c r="I37" s="29" t="e">
        <f t="shared" ca="1" si="6"/>
        <v>#N/A</v>
      </c>
      <c r="J37" s="29" t="e">
        <f t="shared" ca="1" si="6"/>
        <v>#N/A</v>
      </c>
      <c r="K37" s="29" t="e">
        <f t="shared" ca="1" si="6"/>
        <v>#N/A</v>
      </c>
      <c r="L37" s="29" t="e">
        <f t="shared" ca="1" si="6"/>
        <v>#N/A</v>
      </c>
      <c r="M37" s="29" t="e">
        <f t="shared" ca="1" si="6"/>
        <v>#N/A</v>
      </c>
      <c r="N37" s="40" t="e">
        <v>#N/A</v>
      </c>
      <c r="O37" s="40">
        <v>13.571999999999999</v>
      </c>
      <c r="P37" s="40">
        <v>13.358000000000001</v>
      </c>
      <c r="Q37" s="40">
        <v>11.256</v>
      </c>
    </row>
    <row r="38" spans="1:17">
      <c r="A38" t="s">
        <v>30</v>
      </c>
      <c r="B38" t="s">
        <v>71</v>
      </c>
      <c r="C38" s="35">
        <f t="shared" ca="1" si="7"/>
        <v>54</v>
      </c>
      <c r="D38" s="29">
        <f t="shared" ca="1" si="4"/>
        <v>26.399000000000001</v>
      </c>
      <c r="E38" s="29">
        <f t="shared" ca="1" si="6"/>
        <v>15.003</v>
      </c>
      <c r="F38" s="29">
        <f t="shared" ca="1" si="6"/>
        <v>23.666</v>
      </c>
      <c r="G38" s="29">
        <f t="shared" ca="1" si="6"/>
        <v>20.702000000000002</v>
      </c>
      <c r="H38" s="29">
        <f t="shared" ca="1" si="6"/>
        <v>15.458</v>
      </c>
      <c r="I38" s="29">
        <f t="shared" ca="1" si="6"/>
        <v>15.803000000000001</v>
      </c>
      <c r="J38" s="29">
        <f t="shared" ca="1" si="6"/>
        <v>13.01</v>
      </c>
      <c r="K38" s="29">
        <f t="shared" ca="1" si="6"/>
        <v>12.084</v>
      </c>
      <c r="L38" s="29">
        <f t="shared" ca="1" si="6"/>
        <v>16.847000000000001</v>
      </c>
      <c r="M38" s="29">
        <f t="shared" ca="1" si="6"/>
        <v>14.842000000000001</v>
      </c>
      <c r="N38" s="40">
        <v>15.366</v>
      </c>
      <c r="O38" s="40">
        <v>13.808</v>
      </c>
      <c r="P38" s="40">
        <v>9.4990000000000006</v>
      </c>
      <c r="Q38" s="40"/>
    </row>
    <row r="39" spans="1:17">
      <c r="A39" t="s">
        <v>31</v>
      </c>
      <c r="B39" t="s">
        <v>72</v>
      </c>
      <c r="C39" s="35">
        <f t="shared" ca="1" si="7"/>
        <v>57</v>
      </c>
      <c r="D39" s="29">
        <f t="shared" ca="1" si="4"/>
        <v>16.036000000000001</v>
      </c>
      <c r="E39" s="29">
        <f t="shared" ca="1" si="6"/>
        <v>15.885999999999999</v>
      </c>
      <c r="F39" s="29">
        <f t="shared" ca="1" si="6"/>
        <v>15.268000000000001</v>
      </c>
      <c r="G39" s="29">
        <f t="shared" ca="1" si="6"/>
        <v>14.346</v>
      </c>
      <c r="H39" s="29">
        <f t="shared" ca="1" si="6"/>
        <v>14.603999999999999</v>
      </c>
      <c r="I39" s="29">
        <f t="shared" ca="1" si="6"/>
        <v>12.565</v>
      </c>
      <c r="J39" s="29">
        <f t="shared" ca="1" si="6"/>
        <v>13.742000000000001</v>
      </c>
      <c r="K39" s="29">
        <f t="shared" ca="1" si="6"/>
        <v>16.065999999999999</v>
      </c>
      <c r="L39" s="29">
        <f t="shared" ca="1" si="6"/>
        <v>14.930999999999999</v>
      </c>
      <c r="M39" s="29">
        <f t="shared" ca="1" si="6"/>
        <v>13.691000000000001</v>
      </c>
      <c r="N39" s="40">
        <v>19.236000000000001</v>
      </c>
      <c r="O39" s="40">
        <v>15.798999999999999</v>
      </c>
      <c r="P39" s="40">
        <v>13.961</v>
      </c>
      <c r="Q39" s="40">
        <v>14.430999999999999</v>
      </c>
    </row>
    <row r="40" spans="1:17">
      <c r="A40" t="s">
        <v>32</v>
      </c>
      <c r="B40" t="s">
        <v>74</v>
      </c>
      <c r="C40" s="35">
        <f t="shared" ca="1" si="7"/>
        <v>56</v>
      </c>
      <c r="D40" s="29">
        <f t="shared" ca="1" si="4"/>
        <v>0</v>
      </c>
      <c r="E40" s="29">
        <f t="shared" ca="1" si="6"/>
        <v>18.675999999999998</v>
      </c>
      <c r="F40" s="29">
        <f t="shared" ca="1" si="6"/>
        <v>16.131</v>
      </c>
      <c r="G40" s="29">
        <f t="shared" ca="1" si="6"/>
        <v>14.971</v>
      </c>
      <c r="H40" s="29">
        <f t="shared" ca="1" si="6"/>
        <v>14.532</v>
      </c>
      <c r="I40" s="29">
        <f t="shared" ca="1" si="6"/>
        <v>14.045</v>
      </c>
      <c r="J40" s="29">
        <f t="shared" ca="1" si="6"/>
        <v>18.093</v>
      </c>
      <c r="K40" s="29">
        <f t="shared" ca="1" si="6"/>
        <v>0</v>
      </c>
      <c r="L40" s="29">
        <f t="shared" ca="1" si="6"/>
        <v>35.649000000000001</v>
      </c>
      <c r="M40" s="29">
        <f t="shared" ca="1" si="6"/>
        <v>15.573</v>
      </c>
      <c r="N40" s="40">
        <v>17.379000000000001</v>
      </c>
      <c r="O40" s="40">
        <v>15.021000000000001</v>
      </c>
      <c r="P40" s="40">
        <v>14.73</v>
      </c>
      <c r="Q40" s="40">
        <v>15.079000000000001</v>
      </c>
    </row>
    <row r="41" spans="1:17">
      <c r="A41" t="s">
        <v>33</v>
      </c>
      <c r="B41" t="s">
        <v>92</v>
      </c>
      <c r="C41" s="35">
        <f t="shared" ca="1" si="7"/>
        <v>59</v>
      </c>
      <c r="D41" s="29">
        <f t="shared" ca="1" si="4"/>
        <v>17.713999999999999</v>
      </c>
      <c r="E41" s="29">
        <f t="shared" ca="1" si="6"/>
        <v>15.318</v>
      </c>
      <c r="F41" s="29">
        <f t="shared" ca="1" si="6"/>
        <v>16.88</v>
      </c>
      <c r="G41" s="29">
        <f t="shared" ca="1" si="6"/>
        <v>13.978999999999999</v>
      </c>
      <c r="H41" s="29">
        <f t="shared" ca="1" si="6"/>
        <v>12.37</v>
      </c>
      <c r="I41" s="29">
        <f t="shared" ca="1" si="6"/>
        <v>12</v>
      </c>
      <c r="J41" s="29">
        <f t="shared" ca="1" si="6"/>
        <v>14.395</v>
      </c>
      <c r="K41" s="29">
        <f t="shared" ca="1" si="6"/>
        <v>16.295999999999999</v>
      </c>
      <c r="L41" s="29">
        <f t="shared" ca="1" si="6"/>
        <v>11.942</v>
      </c>
      <c r="M41" s="29">
        <f t="shared" ca="1" si="6"/>
        <v>23.35</v>
      </c>
      <c r="N41" s="40">
        <v>0</v>
      </c>
      <c r="O41" s="40" t="s">
        <v>107</v>
      </c>
      <c r="P41" s="40" t="s">
        <v>107</v>
      </c>
      <c r="Q41" s="40" t="s">
        <v>107</v>
      </c>
    </row>
    <row r="42" spans="1:17">
      <c r="A42" t="s">
        <v>34</v>
      </c>
      <c r="B42" t="s">
        <v>70</v>
      </c>
      <c r="C42" s="35">
        <f t="shared" ca="1" si="7"/>
        <v>60</v>
      </c>
      <c r="D42" s="29">
        <f t="shared" ca="1" si="4"/>
        <v>13.914999999999999</v>
      </c>
      <c r="E42" s="29">
        <f t="shared" ca="1" si="6"/>
        <v>14.076000000000001</v>
      </c>
      <c r="F42" s="29">
        <f t="shared" ca="1" si="6"/>
        <v>12.843999999999999</v>
      </c>
      <c r="G42" s="29">
        <f t="shared" ca="1" si="6"/>
        <v>10.882</v>
      </c>
      <c r="H42" s="29">
        <f t="shared" ca="1" si="6"/>
        <v>10.516</v>
      </c>
      <c r="I42" s="29">
        <f t="shared" ca="1" si="6"/>
        <v>11.93</v>
      </c>
      <c r="J42" s="29">
        <f t="shared" ca="1" si="6"/>
        <v>25.687000000000001</v>
      </c>
      <c r="K42" s="29">
        <f t="shared" ca="1" si="6"/>
        <v>17.638000000000002</v>
      </c>
      <c r="L42" s="29">
        <f t="shared" ca="1" si="6"/>
        <v>17.262</v>
      </c>
      <c r="M42" s="29">
        <f t="shared" ca="1" si="6"/>
        <v>14.1</v>
      </c>
      <c r="N42" s="40">
        <v>15.116</v>
      </c>
      <c r="O42" s="40">
        <v>12.513</v>
      </c>
      <c r="P42" s="40">
        <v>10.587999999999999</v>
      </c>
      <c r="Q42" s="40">
        <v>11.064</v>
      </c>
    </row>
    <row r="43" spans="1:17">
      <c r="A43" t="s">
        <v>35</v>
      </c>
      <c r="B43" t="s">
        <v>75</v>
      </c>
      <c r="C43" s="35">
        <f t="shared" ca="1" si="7"/>
        <v>55</v>
      </c>
      <c r="D43" s="29">
        <f t="shared" ca="1" si="4"/>
        <v>12.412000000000001</v>
      </c>
      <c r="E43" s="29">
        <f t="shared" ca="1" si="6"/>
        <v>12.614000000000001</v>
      </c>
      <c r="F43" s="29">
        <f t="shared" ca="1" si="6"/>
        <v>13.5</v>
      </c>
      <c r="G43" s="29">
        <f t="shared" ca="1" si="6"/>
        <v>12.788</v>
      </c>
      <c r="H43" s="29">
        <f t="shared" ca="1" si="6"/>
        <v>10.395</v>
      </c>
      <c r="I43" s="29">
        <f t="shared" ca="1" si="6"/>
        <v>10.369</v>
      </c>
      <c r="J43" s="29">
        <f t="shared" ca="1" si="6"/>
        <v>10.039</v>
      </c>
      <c r="K43" s="29">
        <f t="shared" ca="1" si="6"/>
        <v>13.646000000000001</v>
      </c>
      <c r="L43" s="29">
        <f t="shared" ca="1" si="6"/>
        <v>16.542999999999999</v>
      </c>
      <c r="M43" s="29">
        <f t="shared" ca="1" si="6"/>
        <v>17.808</v>
      </c>
      <c r="N43" s="40">
        <v>16.738</v>
      </c>
      <c r="O43" s="40">
        <v>14.255000000000001</v>
      </c>
      <c r="P43" s="40">
        <v>10.576000000000001</v>
      </c>
      <c r="Q43" s="40">
        <v>9.9949999999999992</v>
      </c>
    </row>
    <row r="44" spans="1:17">
      <c r="A44" t="s">
        <v>36</v>
      </c>
      <c r="B44" t="s">
        <v>76</v>
      </c>
      <c r="C44" s="35">
        <f t="shared" ca="1" si="7"/>
        <v>62</v>
      </c>
      <c r="D44" s="29">
        <f t="shared" ca="1" si="4"/>
        <v>14.664999999999999</v>
      </c>
      <c r="E44" s="29">
        <f t="shared" ref="E44:M56" ca="1" si="8">INDEX(PEratio,$C44,E$2)</f>
        <v>13.677</v>
      </c>
      <c r="F44" s="29">
        <f t="shared" ca="1" si="8"/>
        <v>14.427</v>
      </c>
      <c r="G44" s="29">
        <f t="shared" ca="1" si="8"/>
        <v>14.798999999999999</v>
      </c>
      <c r="H44" s="29">
        <f t="shared" ca="1" si="8"/>
        <v>13.670999999999999</v>
      </c>
      <c r="I44" s="29">
        <f t="shared" ca="1" si="8"/>
        <v>12.933999999999999</v>
      </c>
      <c r="J44" s="29">
        <f t="shared" ca="1" si="8"/>
        <v>11.625999999999999</v>
      </c>
      <c r="K44" s="29">
        <f t="shared" ca="1" si="8"/>
        <v>12.667</v>
      </c>
      <c r="L44" s="29">
        <f t="shared" ca="1" si="8"/>
        <v>14.957000000000001</v>
      </c>
      <c r="M44" s="29">
        <f t="shared" ca="1" si="8"/>
        <v>15.42</v>
      </c>
      <c r="N44" s="40">
        <v>14.444000000000001</v>
      </c>
      <c r="O44" s="40">
        <v>13.568</v>
      </c>
      <c r="P44" s="40">
        <v>13.045</v>
      </c>
      <c r="Q44" s="40">
        <v>12.167</v>
      </c>
    </row>
    <row r="45" spans="1:17">
      <c r="A45" t="s">
        <v>37</v>
      </c>
      <c r="B45" t="s">
        <v>54</v>
      </c>
      <c r="C45" s="35">
        <f t="shared" ca="1" si="7"/>
        <v>67</v>
      </c>
      <c r="D45" s="29">
        <f t="shared" ca="1" si="4"/>
        <v>19.725999999999999</v>
      </c>
      <c r="E45" s="29">
        <f t="shared" ca="1" si="8"/>
        <v>21.870999999999999</v>
      </c>
      <c r="F45" s="29">
        <f t="shared" ca="1" si="8"/>
        <v>19.684000000000001</v>
      </c>
      <c r="G45" s="29">
        <f t="shared" ca="1" si="8"/>
        <v>14.888</v>
      </c>
      <c r="H45" s="29">
        <f t="shared" ca="1" si="8"/>
        <v>11.771000000000001</v>
      </c>
      <c r="I45" s="29">
        <f t="shared" ca="1" si="8"/>
        <v>12.595000000000001</v>
      </c>
      <c r="J45" s="29">
        <f t="shared" ca="1" si="8"/>
        <v>10.09</v>
      </c>
      <c r="K45" s="29">
        <f t="shared" ca="1" si="8"/>
        <v>11.8</v>
      </c>
      <c r="L45" s="29">
        <f t="shared" ca="1" si="8"/>
        <v>14.007</v>
      </c>
      <c r="M45" s="29">
        <f t="shared" ca="1" si="8"/>
        <v>11.500999999999999</v>
      </c>
      <c r="N45" s="40">
        <v>11.794</v>
      </c>
      <c r="O45" s="40">
        <v>8.6470000000000002</v>
      </c>
      <c r="P45" s="40">
        <v>8.9589999999999996</v>
      </c>
      <c r="Q45" s="40">
        <v>8.19</v>
      </c>
    </row>
    <row r="46" spans="1:17">
      <c r="A46" t="s">
        <v>64</v>
      </c>
      <c r="B46" t="s">
        <v>63</v>
      </c>
      <c r="C46" s="35" t="e">
        <f t="shared" ca="1" si="7"/>
        <v>#N/A</v>
      </c>
      <c r="D46" s="29" t="e">
        <f t="shared" ca="1" si="4"/>
        <v>#N/A</v>
      </c>
      <c r="E46" s="29" t="e">
        <f t="shared" ca="1" si="8"/>
        <v>#N/A</v>
      </c>
      <c r="F46" s="29" t="e">
        <f t="shared" ca="1" si="8"/>
        <v>#N/A</v>
      </c>
      <c r="G46" s="29" t="e">
        <f t="shared" ca="1" si="8"/>
        <v>#N/A</v>
      </c>
      <c r="H46" s="29" t="e">
        <f t="shared" ca="1" si="8"/>
        <v>#N/A</v>
      </c>
      <c r="I46" s="29" t="e">
        <f t="shared" ca="1" si="8"/>
        <v>#N/A</v>
      </c>
      <c r="J46" s="29" t="e">
        <f t="shared" ca="1" si="8"/>
        <v>#N/A</v>
      </c>
      <c r="K46" s="29" t="e">
        <f t="shared" ca="1" si="8"/>
        <v>#N/A</v>
      </c>
      <c r="L46" s="29" t="e">
        <f t="shared" ca="1" si="8"/>
        <v>#N/A</v>
      </c>
      <c r="M46" s="29" t="e">
        <f t="shared" ca="1" si="8"/>
        <v>#N/A</v>
      </c>
      <c r="N46" s="40" t="e">
        <v>#N/A</v>
      </c>
      <c r="O46" s="40">
        <v>20.948</v>
      </c>
      <c r="P46" s="40" t="s">
        <v>107</v>
      </c>
      <c r="Q46" s="40" t="s">
        <v>107</v>
      </c>
    </row>
    <row r="47" spans="1:17">
      <c r="A47" t="s">
        <v>38</v>
      </c>
      <c r="B47" t="s">
        <v>77</v>
      </c>
      <c r="C47" s="35">
        <f t="shared" ca="1" si="7"/>
        <v>66</v>
      </c>
      <c r="D47" s="29">
        <f t="shared" ca="1" si="4"/>
        <v>15.849</v>
      </c>
      <c r="E47" s="29">
        <f t="shared" ca="1" si="8"/>
        <v>16.044</v>
      </c>
      <c r="F47" s="29">
        <f t="shared" ca="1" si="8"/>
        <v>16.186</v>
      </c>
      <c r="G47" s="29">
        <f t="shared" ca="1" si="8"/>
        <v>16.968</v>
      </c>
      <c r="H47" s="29">
        <f t="shared" ca="1" si="8"/>
        <v>15.847</v>
      </c>
      <c r="I47" s="29">
        <f t="shared" ca="1" si="8"/>
        <v>14.897</v>
      </c>
      <c r="J47" s="29">
        <f t="shared" ca="1" si="8"/>
        <v>13.521000000000001</v>
      </c>
      <c r="K47" s="29">
        <f t="shared" ca="1" si="8"/>
        <v>16.126999999999999</v>
      </c>
      <c r="L47" s="29">
        <f t="shared" ca="1" si="8"/>
        <v>15.952</v>
      </c>
      <c r="M47" s="29">
        <f t="shared" ca="1" si="8"/>
        <v>16.189</v>
      </c>
      <c r="N47" s="40">
        <v>15.917</v>
      </c>
      <c r="O47" s="40">
        <v>14.683999999999999</v>
      </c>
      <c r="P47" s="40">
        <v>14.831</v>
      </c>
      <c r="Q47" s="40">
        <v>14.632</v>
      </c>
    </row>
    <row r="48" spans="1:17">
      <c r="A48" t="s">
        <v>39</v>
      </c>
      <c r="B48" t="s">
        <v>78</v>
      </c>
      <c r="C48" s="35" t="e">
        <f t="shared" ca="1" si="7"/>
        <v>#N/A</v>
      </c>
      <c r="D48" s="29" t="e">
        <f t="shared" ca="1" si="4"/>
        <v>#N/A</v>
      </c>
      <c r="E48" s="29" t="e">
        <f t="shared" ca="1" si="8"/>
        <v>#N/A</v>
      </c>
      <c r="F48" s="29" t="e">
        <f t="shared" ca="1" si="8"/>
        <v>#N/A</v>
      </c>
      <c r="G48" s="29" t="e">
        <f t="shared" ca="1" si="8"/>
        <v>#N/A</v>
      </c>
      <c r="H48" s="29" t="e">
        <f t="shared" ca="1" si="8"/>
        <v>#N/A</v>
      </c>
      <c r="I48" s="29" t="e">
        <f t="shared" ca="1" si="8"/>
        <v>#N/A</v>
      </c>
      <c r="J48" s="29" t="e">
        <f t="shared" ca="1" si="8"/>
        <v>#N/A</v>
      </c>
      <c r="K48" s="29" t="e">
        <f t="shared" ca="1" si="8"/>
        <v>#N/A</v>
      </c>
      <c r="L48" s="29" t="e">
        <f t="shared" ca="1" si="8"/>
        <v>#N/A</v>
      </c>
      <c r="M48" s="29" t="e">
        <f t="shared" ca="1" si="8"/>
        <v>#N/A</v>
      </c>
      <c r="N48" s="40">
        <v>17.085000000000001</v>
      </c>
      <c r="O48" s="40">
        <v>19.3</v>
      </c>
      <c r="P48" s="40" t="s">
        <v>106</v>
      </c>
      <c r="Q48" s="40">
        <v>10.968</v>
      </c>
    </row>
    <row r="49" spans="1:17">
      <c r="A49" t="s">
        <v>40</v>
      </c>
      <c r="B49" t="s">
        <v>81</v>
      </c>
      <c r="C49" s="35" t="e">
        <f t="shared" ca="1" si="7"/>
        <v>#N/A</v>
      </c>
      <c r="D49" s="29" t="e">
        <f t="shared" ca="1" si="4"/>
        <v>#N/A</v>
      </c>
      <c r="E49" s="29" t="e">
        <f t="shared" ca="1" si="8"/>
        <v>#N/A</v>
      </c>
      <c r="F49" s="29" t="e">
        <f t="shared" ca="1" si="8"/>
        <v>#N/A</v>
      </c>
      <c r="G49" s="29" t="e">
        <f t="shared" ca="1" si="8"/>
        <v>#N/A</v>
      </c>
      <c r="H49" s="29" t="e">
        <f t="shared" ca="1" si="8"/>
        <v>#N/A</v>
      </c>
      <c r="I49" s="29" t="e">
        <f t="shared" ca="1" si="8"/>
        <v>#N/A</v>
      </c>
      <c r="J49" s="29" t="e">
        <f t="shared" ca="1" si="8"/>
        <v>#N/A</v>
      </c>
      <c r="K49" s="29" t="e">
        <f t="shared" ca="1" si="8"/>
        <v>#N/A</v>
      </c>
      <c r="L49" s="29" t="e">
        <f t="shared" ca="1" si="8"/>
        <v>#N/A</v>
      </c>
      <c r="M49" s="29" t="e">
        <f t="shared" ca="1" si="8"/>
        <v>#N/A</v>
      </c>
      <c r="N49" s="40" t="e">
        <v>#N/A</v>
      </c>
      <c r="O49" s="40">
        <v>18.701000000000001</v>
      </c>
      <c r="P49" s="40">
        <v>18.036999999999999</v>
      </c>
      <c r="Q49" s="40">
        <v>14.98</v>
      </c>
    </row>
    <row r="50" spans="1:17">
      <c r="A50" t="s">
        <v>41</v>
      </c>
      <c r="B50" t="s">
        <v>79</v>
      </c>
      <c r="C50" s="35" t="e">
        <f t="shared" ca="1" si="7"/>
        <v>#N/A</v>
      </c>
      <c r="D50" s="29" t="e">
        <f t="shared" ca="1" si="4"/>
        <v>#N/A</v>
      </c>
      <c r="E50" s="29" t="e">
        <f t="shared" ca="1" si="8"/>
        <v>#N/A</v>
      </c>
      <c r="F50" s="29" t="e">
        <f t="shared" ca="1" si="8"/>
        <v>#N/A</v>
      </c>
      <c r="G50" s="29" t="e">
        <f t="shared" ca="1" si="8"/>
        <v>#N/A</v>
      </c>
      <c r="H50" s="29" t="e">
        <f t="shared" ca="1" si="8"/>
        <v>#N/A</v>
      </c>
      <c r="I50" s="29" t="e">
        <f t="shared" ca="1" si="8"/>
        <v>#N/A</v>
      </c>
      <c r="J50" s="29" t="e">
        <f t="shared" ca="1" si="8"/>
        <v>#N/A</v>
      </c>
      <c r="K50" s="29" t="e">
        <f t="shared" ca="1" si="8"/>
        <v>#N/A</v>
      </c>
      <c r="L50" s="29" t="e">
        <f t="shared" ca="1" si="8"/>
        <v>#N/A</v>
      </c>
      <c r="M50" s="29" t="e">
        <f t="shared" ca="1" si="8"/>
        <v>#N/A</v>
      </c>
      <c r="N50" s="40" t="e">
        <v>#N/A</v>
      </c>
      <c r="O50" s="40">
        <v>18.716999999999999</v>
      </c>
      <c r="P50" s="40">
        <v>14.595000000000001</v>
      </c>
      <c r="Q50" s="40">
        <v>18.231999999999999</v>
      </c>
    </row>
    <row r="51" spans="1:17">
      <c r="A51" t="s">
        <v>83</v>
      </c>
      <c r="B51" t="s">
        <v>82</v>
      </c>
      <c r="C51" s="35">
        <f t="shared" ca="1" si="7"/>
        <v>71</v>
      </c>
      <c r="D51" s="29">
        <f t="shared" ca="1" si="4"/>
        <v>18.53</v>
      </c>
      <c r="E51" s="29">
        <f t="shared" ca="1" si="8"/>
        <v>18.391999999999999</v>
      </c>
      <c r="F51" s="29">
        <f t="shared" ca="1" si="8"/>
        <v>18.495000000000001</v>
      </c>
      <c r="G51" s="29">
        <f t="shared" ca="1" si="8"/>
        <v>18.684999999999999</v>
      </c>
      <c r="H51" s="29">
        <f t="shared" ca="1" si="8"/>
        <v>16.785</v>
      </c>
      <c r="I51" s="29">
        <f t="shared" ca="1" si="8"/>
        <v>25.105</v>
      </c>
      <c r="J51" s="29">
        <f t="shared" ca="1" si="8"/>
        <v>20.309999999999999</v>
      </c>
      <c r="K51" s="29">
        <f t="shared" ca="1" si="8"/>
        <v>15.818</v>
      </c>
      <c r="L51" s="29">
        <f t="shared" ca="1" si="8"/>
        <v>18.376000000000001</v>
      </c>
      <c r="M51" s="29">
        <f t="shared" ca="1" si="8"/>
        <v>17.617999999999999</v>
      </c>
      <c r="N51" s="40">
        <v>17.774999999999999</v>
      </c>
      <c r="O51" s="40">
        <v>18.581</v>
      </c>
      <c r="P51" s="40">
        <v>15.772</v>
      </c>
      <c r="Q51" s="40">
        <v>21.882000000000001</v>
      </c>
    </row>
    <row r="52" spans="1:17">
      <c r="A52" t="s">
        <v>42</v>
      </c>
      <c r="B52" t="s">
        <v>89</v>
      </c>
      <c r="C52" s="35">
        <f t="shared" ca="1" si="7"/>
        <v>72</v>
      </c>
      <c r="D52" s="29">
        <f t="shared" ca="1" si="4"/>
        <v>17.922000000000001</v>
      </c>
      <c r="E52" s="29">
        <f t="shared" ca="1" si="8"/>
        <v>19.983000000000001</v>
      </c>
      <c r="F52" s="29">
        <f t="shared" ca="1" si="8"/>
        <v>20.664000000000001</v>
      </c>
      <c r="G52" s="29">
        <f t="shared" ca="1" si="8"/>
        <v>15.018000000000001</v>
      </c>
      <c r="H52" s="29">
        <f t="shared" ca="1" si="8"/>
        <v>15.826000000000001</v>
      </c>
      <c r="I52" s="29">
        <f t="shared" ca="1" si="8"/>
        <v>15.102</v>
      </c>
      <c r="J52" s="29">
        <f t="shared" ca="1" si="8"/>
        <v>12.891</v>
      </c>
      <c r="K52" s="29">
        <f t="shared" ca="1" si="8"/>
        <v>16.788</v>
      </c>
      <c r="L52" s="29">
        <f t="shared" ca="1" si="8"/>
        <v>15.334</v>
      </c>
      <c r="M52" s="29">
        <f t="shared" ca="1" si="8"/>
        <v>18.917000000000002</v>
      </c>
      <c r="N52" s="40">
        <v>15.106</v>
      </c>
      <c r="O52" s="40">
        <v>17.57</v>
      </c>
      <c r="P52" s="40">
        <v>14.795999999999999</v>
      </c>
      <c r="Q52" s="40">
        <v>14.157</v>
      </c>
    </row>
    <row r="53" spans="1:17">
      <c r="A53" t="s">
        <v>43</v>
      </c>
      <c r="B53" t="s">
        <v>87</v>
      </c>
      <c r="C53" s="35">
        <f t="shared" ca="1" si="7"/>
        <v>76</v>
      </c>
      <c r="D53" s="29">
        <f t="shared" ca="1" si="4"/>
        <v>18.454000000000001</v>
      </c>
      <c r="E53" s="29">
        <f t="shared" ca="1" si="8"/>
        <v>15.358000000000001</v>
      </c>
      <c r="F53" s="29">
        <f t="shared" ca="1" si="8"/>
        <v>14.037000000000001</v>
      </c>
      <c r="G53" s="29">
        <f t="shared" ca="1" si="8"/>
        <v>13.43</v>
      </c>
      <c r="H53" s="29">
        <f t="shared" ca="1" si="8"/>
        <v>14.778</v>
      </c>
      <c r="I53" s="29">
        <f t="shared" ca="1" si="8"/>
        <v>12.957000000000001</v>
      </c>
      <c r="J53" s="29">
        <f t="shared" ca="1" si="8"/>
        <v>14.946999999999999</v>
      </c>
      <c r="K53" s="29">
        <f t="shared" ca="1" si="8"/>
        <v>16.963000000000001</v>
      </c>
      <c r="L53" s="29">
        <f t="shared" ca="1" si="8"/>
        <v>14.103</v>
      </c>
      <c r="M53" s="29">
        <f t="shared" ca="1" si="8"/>
        <v>12.177</v>
      </c>
      <c r="N53" s="40">
        <v>14.785</v>
      </c>
      <c r="O53" s="40">
        <v>17.436</v>
      </c>
      <c r="P53" s="40">
        <v>10.781000000000001</v>
      </c>
      <c r="Q53" s="40">
        <v>14.023</v>
      </c>
    </row>
    <row r="54" spans="1:17">
      <c r="A54" t="s">
        <v>44</v>
      </c>
      <c r="B54" t="s">
        <v>249</v>
      </c>
      <c r="C54" s="35">
        <f t="shared" ca="1" si="7"/>
        <v>74</v>
      </c>
      <c r="D54" s="29">
        <f t="shared" ca="1" si="4"/>
        <v>21.334</v>
      </c>
      <c r="E54" s="29">
        <f t="shared" ca="1" si="8"/>
        <v>17.71</v>
      </c>
      <c r="F54" s="29">
        <f t="shared" ca="1" si="8"/>
        <v>16.504000000000001</v>
      </c>
      <c r="G54" s="29">
        <f t="shared" ca="1" si="8"/>
        <v>15.757</v>
      </c>
      <c r="H54" s="29">
        <f t="shared" ca="1" si="8"/>
        <v>14.249000000000001</v>
      </c>
      <c r="I54" s="29">
        <f t="shared" ca="1" si="8"/>
        <v>14.01</v>
      </c>
      <c r="J54" s="29">
        <f t="shared" ca="1" si="8"/>
        <v>13.346</v>
      </c>
      <c r="K54" s="29">
        <f t="shared" ca="1" si="8"/>
        <v>14.772</v>
      </c>
      <c r="L54" s="29">
        <f t="shared" ca="1" si="8"/>
        <v>16.472000000000001</v>
      </c>
      <c r="M54" s="29">
        <f t="shared" ca="1" si="8"/>
        <v>15.967000000000001</v>
      </c>
      <c r="N54" s="40">
        <v>14.462999999999999</v>
      </c>
      <c r="O54" s="40">
        <v>17.513999999999999</v>
      </c>
      <c r="P54" s="40">
        <v>12.427</v>
      </c>
      <c r="Q54" s="40">
        <v>10.459</v>
      </c>
    </row>
    <row r="55" spans="1:17">
      <c r="A55" t="s">
        <v>45</v>
      </c>
      <c r="B55" t="s">
        <v>65</v>
      </c>
      <c r="C55" s="35">
        <f t="shared" ca="1" si="7"/>
        <v>78</v>
      </c>
      <c r="D55" s="29">
        <f t="shared" ca="1" si="4"/>
        <v>16.538</v>
      </c>
      <c r="E55" s="29">
        <f t="shared" ca="1" si="8"/>
        <v>15.44</v>
      </c>
      <c r="F55" s="29">
        <f t="shared" ca="1" si="8"/>
        <v>15.039</v>
      </c>
      <c r="G55" s="29">
        <f t="shared" ca="1" si="8"/>
        <v>14.821999999999999</v>
      </c>
      <c r="H55" s="29">
        <f t="shared" ca="1" si="8"/>
        <v>14.242000000000001</v>
      </c>
      <c r="I55" s="29">
        <f t="shared" ca="1" si="8"/>
        <v>14.129</v>
      </c>
      <c r="J55" s="29">
        <f t="shared" ca="1" si="8"/>
        <v>12.664</v>
      </c>
      <c r="K55" s="29">
        <f t="shared" ca="1" si="8"/>
        <v>13.686</v>
      </c>
      <c r="L55" s="29">
        <f t="shared" ca="1" si="8"/>
        <v>16.652999999999999</v>
      </c>
      <c r="M55" s="29">
        <f t="shared" ca="1" si="8"/>
        <v>14.801</v>
      </c>
      <c r="N55" s="40">
        <v>15.362</v>
      </c>
      <c r="O55" s="40">
        <v>13.648</v>
      </c>
      <c r="P55" s="40">
        <v>11.616</v>
      </c>
      <c r="Q55" s="40">
        <v>40.799999999999997</v>
      </c>
    </row>
    <row r="56" spans="1:17">
      <c r="A56" t="s">
        <v>176</v>
      </c>
      <c r="B56" t="s">
        <v>175</v>
      </c>
      <c r="C56" s="35">
        <f t="shared" ca="1" si="7"/>
        <v>39</v>
      </c>
      <c r="D56" s="29">
        <f t="shared" ca="1" si="4"/>
        <v>22.841000000000001</v>
      </c>
      <c r="E56" s="29">
        <f t="shared" ca="1" si="8"/>
        <v>23.751000000000001</v>
      </c>
      <c r="F56" s="29">
        <f t="shared" ca="1" si="8"/>
        <v>20.381</v>
      </c>
      <c r="G56" s="29">
        <f t="shared" ca="1" si="8"/>
        <v>20.707000000000001</v>
      </c>
      <c r="H56" s="29">
        <f t="shared" ca="1" si="8"/>
        <v>21.439</v>
      </c>
      <c r="I56" s="29">
        <f t="shared" ca="1" si="8"/>
        <v>19.951000000000001</v>
      </c>
      <c r="J56" s="29">
        <f t="shared" ca="1" si="8"/>
        <v>17.056999999999999</v>
      </c>
      <c r="K56" s="29">
        <f t="shared" ca="1" si="8"/>
        <v>23.207000000000001</v>
      </c>
      <c r="L56" s="29">
        <f t="shared" ca="1" si="8"/>
        <v>27.588999999999999</v>
      </c>
      <c r="M56" s="29">
        <f t="shared" ca="1" si="8"/>
        <v>32.941000000000003</v>
      </c>
      <c r="N56" s="40">
        <v>26.367999999999999</v>
      </c>
      <c r="O56" s="40"/>
      <c r="P56" s="40"/>
      <c r="Q56" s="40"/>
    </row>
  </sheetData>
  <sortState ref="B1:N70">
    <sortCondition ref="B1"/>
  </sortState>
  <pageMargins left="0.7" right="0.7" top="0.75" bottom="0.75" header="0.3" footer="0.3"/>
  <pageSetup scale="69" fitToHeight="0" orientation="landscape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S57"/>
  <sheetViews>
    <sheetView topLeftCell="D1" workbookViewId="0">
      <selection activeCell="Q5" sqref="Q5"/>
    </sheetView>
  </sheetViews>
  <sheetFormatPr defaultRowHeight="13.8"/>
  <cols>
    <col min="2" max="2" width="28.09765625" bestFit="1" customWidth="1"/>
    <col min="3" max="3" width="3.296875" bestFit="1" customWidth="1"/>
    <col min="4" max="4" width="2.8984375" bestFit="1" customWidth="1"/>
    <col min="5" max="5" width="2.8984375" customWidth="1"/>
    <col min="6" max="7" width="9.296875" customWidth="1"/>
    <col min="8" max="19" width="9.19921875" customWidth="1"/>
  </cols>
  <sheetData>
    <row r="1" spans="1:19">
      <c r="A1" t="s">
        <v>252</v>
      </c>
    </row>
    <row r="2" spans="1:19">
      <c r="D2" s="36"/>
      <c r="E2" s="36"/>
      <c r="F2" s="36">
        <f ca="1">MATCH(F3,OFFSET(CashFlow,-2,0,1,),0)</f>
        <v>2</v>
      </c>
      <c r="G2" s="36">
        <f ca="1">MATCH(G3,OFFSET(CashFlow,-2,0,1,),0)</f>
        <v>3</v>
      </c>
      <c r="H2" s="36">
        <f t="shared" ref="H2:S2" ca="1" si="0">MATCH(H3,OFFSET(CashFlow,-2,0,1,),0)</f>
        <v>4</v>
      </c>
      <c r="I2" s="36">
        <f t="shared" ca="1" si="0"/>
        <v>5</v>
      </c>
      <c r="J2" s="36">
        <f t="shared" ca="1" si="0"/>
        <v>6</v>
      </c>
      <c r="K2" s="36">
        <f t="shared" ca="1" si="0"/>
        <v>7</v>
      </c>
      <c r="L2" s="36">
        <f t="shared" ca="1" si="0"/>
        <v>8</v>
      </c>
      <c r="M2" s="36">
        <f t="shared" ca="1" si="0"/>
        <v>9</v>
      </c>
      <c r="N2" s="36">
        <f t="shared" ca="1" si="0"/>
        <v>10</v>
      </c>
      <c r="O2" s="36">
        <f t="shared" ca="1" si="0"/>
        <v>11</v>
      </c>
      <c r="P2" s="36" t="e">
        <f t="shared" ca="1" si="0"/>
        <v>#N/A</v>
      </c>
      <c r="Q2" s="36" t="e">
        <f t="shared" ca="1" si="0"/>
        <v>#N/A</v>
      </c>
      <c r="R2" s="36" t="e">
        <f t="shared" ca="1" si="0"/>
        <v>#N/A</v>
      </c>
      <c r="S2" s="36" t="e">
        <f t="shared" ca="1" si="0"/>
        <v>#N/A</v>
      </c>
    </row>
    <row r="3" spans="1:19" ht="14.4" thickBot="1">
      <c r="C3" s="36" t="s">
        <v>242</v>
      </c>
      <c r="D3" s="36" t="s">
        <v>243</v>
      </c>
      <c r="E3" s="36"/>
      <c r="F3" s="50">
        <v>2015</v>
      </c>
      <c r="G3" s="31">
        <v>2014</v>
      </c>
      <c r="H3" s="28">
        <v>2013</v>
      </c>
      <c r="I3" s="3">
        <v>2012</v>
      </c>
      <c r="J3" s="3">
        <v>2011</v>
      </c>
      <c r="K3" s="3">
        <v>2010</v>
      </c>
      <c r="L3" s="3">
        <v>2009</v>
      </c>
      <c r="M3" s="3">
        <v>2008</v>
      </c>
      <c r="N3" s="3">
        <v>2007</v>
      </c>
      <c r="O3" s="3">
        <v>2006</v>
      </c>
      <c r="P3" s="3">
        <v>2005</v>
      </c>
      <c r="Q3" s="3">
        <v>2004</v>
      </c>
      <c r="R3" s="3">
        <v>2003</v>
      </c>
      <c r="S3" s="3">
        <v>2002</v>
      </c>
    </row>
    <row r="4" spans="1:19">
      <c r="C4" s="36"/>
      <c r="D4" s="36"/>
      <c r="E4" s="36"/>
      <c r="F4" s="36"/>
    </row>
    <row r="5" spans="1:19">
      <c r="A5" t="s">
        <v>0</v>
      </c>
      <c r="B5" t="s">
        <v>91</v>
      </c>
      <c r="C5" s="36">
        <f t="shared" ref="C5:C36" ca="1" si="1">MATCH(A5,OFFSET(MarketPrice,0,0,,1),0)</f>
        <v>5</v>
      </c>
      <c r="D5" s="36">
        <f t="shared" ref="D5:D36" ca="1" si="2">MATCH(A5,OFFSET(CashFlow,0,0,,1),0)</f>
        <v>5</v>
      </c>
      <c r="E5" s="36"/>
      <c r="F5" s="18">
        <f t="shared" ref="F5:F36" ca="1" si="3">IFERROR(INDEX(MarketPrice,$C5,F$2)/INDEX(CashFlow,$D5,F$2),"N/A")</f>
        <v>7.4948453608247423</v>
      </c>
      <c r="G5" s="18">
        <f t="shared" ref="G5:O14" ca="1" si="4">IFERROR(INDEX(MarketPrice,$C5,G$2)/INDEX(CashFlow,$D5,G$2),"N/A")</f>
        <v>8.8042290748898679</v>
      </c>
      <c r="H5" s="18">
        <f t="shared" ca="1" si="4"/>
        <v>9.1492984097287184</v>
      </c>
      <c r="I5" s="18">
        <f t="shared" ca="1" si="4"/>
        <v>8.1817092651757175</v>
      </c>
      <c r="J5" s="18">
        <f t="shared" ca="1" si="4"/>
        <v>7.9102198697068395</v>
      </c>
      <c r="K5" s="18">
        <f t="shared" ca="1" si="4"/>
        <v>8.0392922794117645</v>
      </c>
      <c r="L5" s="18">
        <f t="shared" ca="1" si="4"/>
        <v>8.5107812937552509</v>
      </c>
      <c r="M5" s="18">
        <f t="shared" ca="1" si="4"/>
        <v>9.2917552563193961</v>
      </c>
      <c r="N5" s="18">
        <f t="shared" ca="1" si="4"/>
        <v>10.302330844082373</v>
      </c>
      <c r="O5" s="18">
        <f t="shared" ca="1" si="4"/>
        <v>11.056694813027745</v>
      </c>
      <c r="P5" s="38">
        <v>11.543020535482194</v>
      </c>
      <c r="Q5" s="38">
        <v>11.46027</v>
      </c>
      <c r="R5" s="39" t="s">
        <v>107</v>
      </c>
      <c r="S5" s="39" t="s">
        <v>107</v>
      </c>
    </row>
    <row r="6" spans="1:19">
      <c r="A6" t="s">
        <v>1</v>
      </c>
      <c r="B6" t="s">
        <v>84</v>
      </c>
      <c r="C6" s="36">
        <f t="shared" ca="1" si="1"/>
        <v>42</v>
      </c>
      <c r="D6" s="36">
        <f t="shared" ca="1" si="2"/>
        <v>42</v>
      </c>
      <c r="E6" s="36"/>
      <c r="F6" s="18">
        <f t="shared" ca="1" si="3"/>
        <v>8.8627394080092863</v>
      </c>
      <c r="G6" s="18">
        <f t="shared" ca="1" si="4"/>
        <v>8.3958151700087189</v>
      </c>
      <c r="H6" s="18">
        <f t="shared" ca="1" si="4"/>
        <v>7.5191502094554163</v>
      </c>
      <c r="I6" s="18">
        <f t="shared" ca="1" si="4"/>
        <v>7.4996607869742204</v>
      </c>
      <c r="J6" s="18">
        <f t="shared" ca="1" si="4"/>
        <v>7.2149600580973132</v>
      </c>
      <c r="K6" s="18">
        <f t="shared" ca="1" si="4"/>
        <v>6.5860215053763431</v>
      </c>
      <c r="L6" s="18">
        <f t="shared" ca="1" si="4"/>
        <v>6.2287208749405609</v>
      </c>
      <c r="M6" s="18">
        <f t="shared" ca="1" si="4"/>
        <v>7.4890254609306401</v>
      </c>
      <c r="N6" s="18">
        <f t="shared" ca="1" si="4"/>
        <v>7.924579914028917</v>
      </c>
      <c r="O6" s="18">
        <f t="shared" ca="1" si="4"/>
        <v>8.0023094688221708</v>
      </c>
      <c r="P6" s="38">
        <v>5.0915080527086376</v>
      </c>
      <c r="Q6" s="38">
        <v>5.5218499999999997</v>
      </c>
      <c r="R6" s="38">
        <v>4.7578800000000001</v>
      </c>
      <c r="S6" s="38">
        <v>5.2005309999999998</v>
      </c>
    </row>
    <row r="7" spans="1:19">
      <c r="A7" t="s">
        <v>2</v>
      </c>
      <c r="B7" t="s">
        <v>104</v>
      </c>
      <c r="C7" s="36">
        <f t="shared" ca="1" si="1"/>
        <v>4</v>
      </c>
      <c r="D7" s="36">
        <f t="shared" ca="1" si="2"/>
        <v>4</v>
      </c>
      <c r="E7" s="36"/>
      <c r="F7" s="18">
        <f t="shared" ca="1" si="3"/>
        <v>7.0949993733550567</v>
      </c>
      <c r="G7" s="18">
        <f t="shared" ca="1" si="4"/>
        <v>7</v>
      </c>
      <c r="H7" s="18">
        <f t="shared" ca="1" si="4"/>
        <v>6.5675406098603597</v>
      </c>
      <c r="I7" s="18">
        <f t="shared" ca="1" si="4"/>
        <v>5.9286127167630065</v>
      </c>
      <c r="J7" s="18">
        <f t="shared" ca="1" si="4"/>
        <v>5.4648403164371517</v>
      </c>
      <c r="K7" s="18">
        <f t="shared" ca="1" si="4"/>
        <v>5.5438652256834073</v>
      </c>
      <c r="L7" s="18">
        <f t="shared" ca="1" si="4"/>
        <v>4.7136529030216741</v>
      </c>
      <c r="M7" s="18">
        <f t="shared" ca="1" si="4"/>
        <v>5.7125511995318901</v>
      </c>
      <c r="N7" s="18">
        <f t="shared" ca="1" si="4"/>
        <v>6.8440717858193594</v>
      </c>
      <c r="O7" s="18">
        <f t="shared" ca="1" si="4"/>
        <v>5.5355428914217155</v>
      </c>
      <c r="P7" s="38">
        <v>6.0654252642174127</v>
      </c>
      <c r="Q7" s="38">
        <v>5.5033099999999999</v>
      </c>
      <c r="R7" s="38">
        <v>4.6854269999999998</v>
      </c>
      <c r="S7" s="38">
        <v>5.1870079999999996</v>
      </c>
    </row>
    <row r="8" spans="1:19">
      <c r="A8" t="s">
        <v>3</v>
      </c>
      <c r="B8" t="s">
        <v>80</v>
      </c>
      <c r="C8" s="36">
        <f t="shared" ca="1" si="1"/>
        <v>3</v>
      </c>
      <c r="D8" s="36">
        <f t="shared" ca="1" si="2"/>
        <v>3</v>
      </c>
      <c r="E8" s="36"/>
      <c r="F8" s="18">
        <f t="shared" ca="1" si="3"/>
        <v>6.8692219114986024</v>
      </c>
      <c r="G8" s="18">
        <f t="shared" ca="1" si="4"/>
        <v>6.9488734835355288</v>
      </c>
      <c r="H8" s="18">
        <f t="shared" ca="1" si="4"/>
        <v>6.6104440632742527</v>
      </c>
      <c r="I8" s="18">
        <f t="shared" ca="1" si="4"/>
        <v>5.4788012940575515</v>
      </c>
      <c r="J8" s="18">
        <f t="shared" ca="1" si="4"/>
        <v>5.0182158665304737</v>
      </c>
      <c r="K8" s="18">
        <f t="shared" ca="1" si="4"/>
        <v>4.2268057531215426</v>
      </c>
      <c r="L8" s="18">
        <f t="shared" ca="1" si="4"/>
        <v>4.2504540201419845</v>
      </c>
      <c r="M8" s="18">
        <f t="shared" ca="1" si="4"/>
        <v>6.3536263394937107</v>
      </c>
      <c r="N8" s="18">
        <f t="shared" ca="1" si="4"/>
        <v>7.6877587226493196</v>
      </c>
      <c r="O8" s="18">
        <f t="shared" ca="1" si="4"/>
        <v>8.5713098404255312</v>
      </c>
      <c r="P8" s="38">
        <v>8.5745657161586362</v>
      </c>
      <c r="Q8" s="38">
        <v>8.241695</v>
      </c>
      <c r="R8" s="38">
        <v>6.7395110000000003</v>
      </c>
      <c r="S8" s="38">
        <v>7.9554590000000003</v>
      </c>
    </row>
    <row r="9" spans="1:19">
      <c r="A9" t="s">
        <v>4</v>
      </c>
      <c r="B9" t="s">
        <v>86</v>
      </c>
      <c r="C9" s="36">
        <f t="shared" ca="1" si="1"/>
        <v>9</v>
      </c>
      <c r="D9" s="36">
        <f t="shared" ca="1" si="2"/>
        <v>9</v>
      </c>
      <c r="E9" s="36"/>
      <c r="F9" s="18">
        <f t="shared" ca="1" si="3"/>
        <v>6.7580743449116394</v>
      </c>
      <c r="G9" s="18">
        <f t="shared" ca="1" si="4"/>
        <v>7.3000459136822773</v>
      </c>
      <c r="H9" s="18">
        <f t="shared" ca="1" si="4"/>
        <v>6.2096330275229361</v>
      </c>
      <c r="I9" s="18">
        <f t="shared" ca="1" si="4"/>
        <v>6.882464198865172</v>
      </c>
      <c r="J9" s="18">
        <f t="shared" ca="1" si="4"/>
        <v>6.404125892620999</v>
      </c>
      <c r="K9" s="18">
        <f t="shared" ca="1" si="4"/>
        <v>5.8034235229155167</v>
      </c>
      <c r="L9" s="18">
        <f t="shared" ca="1" si="4"/>
        <v>4.0559928041376203</v>
      </c>
      <c r="M9" s="18">
        <f t="shared" ca="1" si="4"/>
        <v>5.1186525892408241</v>
      </c>
      <c r="N9" s="18">
        <f t="shared" ca="1" si="4"/>
        <v>7.5844421699078817</v>
      </c>
      <c r="O9" s="18">
        <f t="shared" ca="1" si="4"/>
        <v>5.2971201123858576</v>
      </c>
      <c r="P9" s="38">
        <v>6.582413539367181</v>
      </c>
      <c r="Q9" s="38">
        <v>7.5796849999999996</v>
      </c>
      <c r="R9" s="38">
        <v>5.3602889999999999</v>
      </c>
      <c r="S9" s="38">
        <v>5.8981279999999998</v>
      </c>
    </row>
    <row r="10" spans="1:19">
      <c r="A10" t="s">
        <v>5</v>
      </c>
      <c r="B10" t="s">
        <v>46</v>
      </c>
      <c r="C10" s="36">
        <f t="shared" ca="1" si="1"/>
        <v>12</v>
      </c>
      <c r="D10" s="36">
        <f t="shared" ca="1" si="2"/>
        <v>12</v>
      </c>
      <c r="E10" s="36"/>
      <c r="F10" s="18">
        <f t="shared" ca="1" si="3"/>
        <v>8.0614298323036184</v>
      </c>
      <c r="G10" s="18">
        <f t="shared" ca="1" si="4"/>
        <v>8.8062449959967974</v>
      </c>
      <c r="H10" s="18">
        <f t="shared" ca="1" si="4"/>
        <v>8.0283353010625742</v>
      </c>
      <c r="I10" s="18">
        <f t="shared" ca="1" si="4"/>
        <v>6.0373881932021476</v>
      </c>
      <c r="J10" s="18">
        <f t="shared" ca="1" si="4"/>
        <v>7.8482276585122319</v>
      </c>
      <c r="K10" s="18">
        <f t="shared" ca="1" si="4"/>
        <v>6.1607875307629199</v>
      </c>
      <c r="L10" s="18">
        <f t="shared" ca="1" si="4"/>
        <v>4.2542028450027702</v>
      </c>
      <c r="M10" s="18">
        <f t="shared" ca="1" si="4"/>
        <v>11.257026752455131</v>
      </c>
      <c r="N10" s="18">
        <f t="shared" ca="1" si="4"/>
        <v>7.6150936258747874</v>
      </c>
      <c r="O10" s="18">
        <f t="shared" ca="1" si="4"/>
        <v>6.9166335847558544</v>
      </c>
      <c r="P10" s="38">
        <v>7.5738045738045745</v>
      </c>
      <c r="Q10" s="38">
        <v>6.6870099999999999</v>
      </c>
      <c r="R10" s="38">
        <v>6.8855000000000004</v>
      </c>
      <c r="S10" s="38">
        <v>5.9184089999999996</v>
      </c>
    </row>
    <row r="11" spans="1:19">
      <c r="A11" t="s">
        <v>6</v>
      </c>
      <c r="B11" t="s">
        <v>90</v>
      </c>
      <c r="C11" s="36">
        <f t="shared" ca="1" si="1"/>
        <v>16</v>
      </c>
      <c r="D11" s="36">
        <f t="shared" ca="1" si="2"/>
        <v>16</v>
      </c>
      <c r="E11" s="36"/>
      <c r="F11" s="18">
        <f t="shared" ca="1" si="3"/>
        <v>5.7488235294117649</v>
      </c>
      <c r="G11" s="18">
        <f t="shared" ca="1" si="4"/>
        <v>6.2537003375746556</v>
      </c>
      <c r="H11" s="18">
        <f t="shared" ca="1" si="4"/>
        <v>6.5611064069997171</v>
      </c>
      <c r="I11" s="18">
        <f t="shared" ca="1" si="4"/>
        <v>5.1511179645335385</v>
      </c>
      <c r="J11" s="18">
        <f t="shared" ca="1" si="4"/>
        <v>5.3933566433566442</v>
      </c>
      <c r="K11" s="18">
        <f t="shared" ca="1" si="4"/>
        <v>4.6976744186046515</v>
      </c>
      <c r="L11" s="18">
        <f t="shared" ca="1" si="4"/>
        <v>4.0547432845970759</v>
      </c>
      <c r="M11" s="18">
        <f t="shared" ca="1" si="4"/>
        <v>4.2873025160912812</v>
      </c>
      <c r="N11" s="18">
        <f t="shared" ca="1" si="4"/>
        <v>5.1730032419687593</v>
      </c>
      <c r="O11" s="18">
        <f t="shared" ca="1" si="4"/>
        <v>3.938834391229082</v>
      </c>
      <c r="P11" s="38">
        <v>4.698932646301067</v>
      </c>
      <c r="Q11" s="38">
        <v>4.2561600000000004</v>
      </c>
      <c r="R11" s="38">
        <v>2.080613</v>
      </c>
      <c r="S11" s="38">
        <v>2.1596289999999998</v>
      </c>
    </row>
    <row r="12" spans="1:19">
      <c r="A12" t="s">
        <v>7</v>
      </c>
      <c r="B12" t="s">
        <v>48</v>
      </c>
      <c r="C12" s="36" t="e">
        <f t="shared" ca="1" si="1"/>
        <v>#N/A</v>
      </c>
      <c r="D12" s="36" t="e">
        <f t="shared" ca="1" si="2"/>
        <v>#N/A</v>
      </c>
      <c r="E12" s="36"/>
      <c r="F12" s="18" t="str">
        <f t="shared" ca="1" si="3"/>
        <v>N/A</v>
      </c>
      <c r="G12" s="18" t="str">
        <f t="shared" ca="1" si="4"/>
        <v>N/A</v>
      </c>
      <c r="H12" s="18" t="str">
        <f t="shared" ca="1" si="4"/>
        <v>N/A</v>
      </c>
      <c r="I12" s="18" t="str">
        <f t="shared" ca="1" si="4"/>
        <v>N/A</v>
      </c>
      <c r="J12" s="18" t="str">
        <f t="shared" ca="1" si="4"/>
        <v>N/A</v>
      </c>
      <c r="K12" s="18" t="str">
        <f t="shared" ca="1" si="4"/>
        <v>N/A</v>
      </c>
      <c r="L12" s="18" t="str">
        <f t="shared" ca="1" si="4"/>
        <v>N/A</v>
      </c>
      <c r="M12" s="18" t="str">
        <f t="shared" ca="1" si="4"/>
        <v>N/A</v>
      </c>
      <c r="N12" s="18" t="str">
        <f t="shared" ca="1" si="4"/>
        <v>N/A</v>
      </c>
      <c r="O12" s="18" t="str">
        <f t="shared" ca="1" si="4"/>
        <v>N/A</v>
      </c>
      <c r="P12" s="38" t="s">
        <v>107</v>
      </c>
      <c r="Q12" s="38">
        <v>9.4581719999999994</v>
      </c>
      <c r="R12" s="38">
        <v>8.6922759999999997</v>
      </c>
      <c r="S12" s="38">
        <v>11.4496</v>
      </c>
    </row>
    <row r="13" spans="1:19">
      <c r="A13" t="s">
        <v>8</v>
      </c>
      <c r="B13" t="s">
        <v>49</v>
      </c>
      <c r="C13" s="36" t="e">
        <f t="shared" ca="1" si="1"/>
        <v>#N/A</v>
      </c>
      <c r="D13" s="36" t="e">
        <f t="shared" ca="1" si="2"/>
        <v>#N/A</v>
      </c>
      <c r="E13" s="36"/>
      <c r="F13" s="18" t="str">
        <f t="shared" ca="1" si="3"/>
        <v>N/A</v>
      </c>
      <c r="G13" s="18" t="str">
        <f t="shared" ca="1" si="4"/>
        <v>N/A</v>
      </c>
      <c r="H13" s="18" t="str">
        <f t="shared" ca="1" si="4"/>
        <v>N/A</v>
      </c>
      <c r="I13" s="18" t="str">
        <f t="shared" ca="1" si="4"/>
        <v>N/A</v>
      </c>
      <c r="J13" s="18" t="str">
        <f t="shared" ca="1" si="4"/>
        <v>N/A</v>
      </c>
      <c r="K13" s="18" t="str">
        <f t="shared" ca="1" si="4"/>
        <v>N/A</v>
      </c>
      <c r="L13" s="18" t="str">
        <f t="shared" ca="1" si="4"/>
        <v>N/A</v>
      </c>
      <c r="M13" s="18" t="str">
        <f t="shared" ca="1" si="4"/>
        <v>N/A</v>
      </c>
      <c r="N13" s="18" t="str">
        <f t="shared" ca="1" si="4"/>
        <v>N/A</v>
      </c>
      <c r="O13" s="18" t="str">
        <f t="shared" ca="1" si="4"/>
        <v>N/A</v>
      </c>
      <c r="P13" s="38" t="s">
        <v>107</v>
      </c>
      <c r="Q13" s="38">
        <v>7.0826840000000004</v>
      </c>
      <c r="R13" s="38">
        <v>5.2404299999999999</v>
      </c>
      <c r="S13" s="38">
        <v>6.100295</v>
      </c>
    </row>
    <row r="14" spans="1:19">
      <c r="A14" t="s">
        <v>9</v>
      </c>
      <c r="B14" t="s">
        <v>47</v>
      </c>
      <c r="C14" s="36">
        <f t="shared" ca="1" si="1"/>
        <v>14</v>
      </c>
      <c r="D14" s="36">
        <f t="shared" ca="1" si="2"/>
        <v>14</v>
      </c>
      <c r="E14" s="36"/>
      <c r="F14" s="18">
        <f t="shared" ca="1" si="3"/>
        <v>7.5266710211190944</v>
      </c>
      <c r="G14" s="18">
        <f t="shared" ca="1" si="4"/>
        <v>7.1293225959261006</v>
      </c>
      <c r="H14" s="18">
        <f t="shared" ca="1" si="4"/>
        <v>6.6755358462675529</v>
      </c>
      <c r="I14" s="18">
        <f t="shared" ca="1" si="4"/>
        <v>6.0340225071970686</v>
      </c>
      <c r="J14" s="18">
        <f t="shared" ca="1" si="4"/>
        <v>5.405805038335159</v>
      </c>
      <c r="K14" s="18">
        <f t="shared" ca="1" si="4"/>
        <v>4.4751485683414369</v>
      </c>
      <c r="L14" s="18">
        <f t="shared" ca="1" si="4"/>
        <v>3.6362849725987885</v>
      </c>
      <c r="M14" s="18">
        <f t="shared" ca="1" si="4"/>
        <v>3.4463641052088705</v>
      </c>
      <c r="N14" s="18">
        <f t="shared" ca="1" si="4"/>
        <v>5.5730045425048669</v>
      </c>
      <c r="O14" s="18">
        <f t="shared" ca="1" si="4"/>
        <v>4.4045919950356813</v>
      </c>
      <c r="P14" s="38">
        <v>4.0422863808690588</v>
      </c>
      <c r="Q14" s="38">
        <v>3.1967210000000001</v>
      </c>
      <c r="R14" s="38">
        <v>2.876099</v>
      </c>
      <c r="S14" s="38" t="s">
        <v>106</v>
      </c>
    </row>
    <row r="15" spans="1:19">
      <c r="A15" t="s">
        <v>10</v>
      </c>
      <c r="B15" t="s">
        <v>50</v>
      </c>
      <c r="C15" s="36">
        <f t="shared" ca="1" si="1"/>
        <v>25</v>
      </c>
      <c r="D15" s="36">
        <f t="shared" ca="1" si="2"/>
        <v>25</v>
      </c>
      <c r="E15" s="36"/>
      <c r="F15" s="18">
        <f t="shared" ca="1" si="3"/>
        <v>7.963546922300706</v>
      </c>
      <c r="G15" s="18">
        <f t="shared" ref="G15:O24" ca="1" si="5">IFERROR(INDEX(MarketPrice,$C15,G$2)/INDEX(CashFlow,$D15,G$2),"N/A")</f>
        <v>7.8885843497327679</v>
      </c>
      <c r="H15" s="18">
        <f t="shared" ca="1" si="5"/>
        <v>7.7697059218477236</v>
      </c>
      <c r="I15" s="18">
        <f t="shared" ca="1" si="5"/>
        <v>8.3131821998320738</v>
      </c>
      <c r="J15" s="18">
        <f t="shared" ca="1" si="5"/>
        <v>8.1457545028000613</v>
      </c>
      <c r="K15" s="18">
        <f t="shared" ca="1" si="5"/>
        <v>7.3884707766212969</v>
      </c>
      <c r="L15" s="18">
        <f t="shared" ca="1" si="5"/>
        <v>6.7200614124872056</v>
      </c>
      <c r="M15" s="18">
        <f t="shared" ca="1" si="5"/>
        <v>6.8936205744822976</v>
      </c>
      <c r="N15" s="18">
        <f t="shared" ca="1" si="5"/>
        <v>8.3095980595980592</v>
      </c>
      <c r="O15" s="18">
        <f t="shared" ca="1" si="5"/>
        <v>8.6531540064406141</v>
      </c>
      <c r="P15" s="38">
        <v>8.5887602050503133</v>
      </c>
      <c r="Q15" s="38">
        <v>9.3134920000000001</v>
      </c>
      <c r="R15" s="38">
        <v>7.8992769999999997</v>
      </c>
      <c r="S15" s="38">
        <v>7.6411100000000003</v>
      </c>
    </row>
    <row r="16" spans="1:19">
      <c r="A16" t="s">
        <v>11</v>
      </c>
      <c r="B16" t="s">
        <v>52</v>
      </c>
      <c r="C16" s="36">
        <f t="shared" ca="1" si="1"/>
        <v>21</v>
      </c>
      <c r="D16" s="36">
        <f t="shared" ca="1" si="2"/>
        <v>21</v>
      </c>
      <c r="E16" s="36"/>
      <c r="F16" s="18">
        <f t="shared" ca="1" si="3"/>
        <v>11.837733957219251</v>
      </c>
      <c r="G16" s="18">
        <f t="shared" ca="1" si="5"/>
        <v>12.270753064798599</v>
      </c>
      <c r="H16" s="18">
        <f t="shared" ca="1" si="5"/>
        <v>10.877263581488934</v>
      </c>
      <c r="I16" s="18">
        <f t="shared" ca="1" si="5"/>
        <v>9.9176201372997728</v>
      </c>
      <c r="J16" s="18">
        <f t="shared" ca="1" si="5"/>
        <v>9.4481665014866199</v>
      </c>
      <c r="K16" s="18">
        <f t="shared" ca="1" si="5"/>
        <v>8.1228207639569039</v>
      </c>
      <c r="L16" s="18">
        <f t="shared" ca="1" si="5"/>
        <v>6.9848421926910307</v>
      </c>
      <c r="M16" s="18">
        <f t="shared" ca="1" si="5"/>
        <v>8.2672192618906646</v>
      </c>
      <c r="N16" s="18">
        <f t="shared" ca="1" si="5"/>
        <v>8.6465262743554412</v>
      </c>
      <c r="O16" s="18">
        <f t="shared" ca="1" si="5"/>
        <v>7.8091649694501024</v>
      </c>
      <c r="P16" s="38">
        <v>10.089435287760065</v>
      </c>
      <c r="Q16" s="38">
        <v>7.6822210000000002</v>
      </c>
      <c r="R16" s="38">
        <v>7.50718</v>
      </c>
      <c r="S16" s="38">
        <v>6.5263039999999997</v>
      </c>
    </row>
    <row r="17" spans="1:19">
      <c r="A17" t="s">
        <v>12</v>
      </c>
      <c r="B17" t="s">
        <v>51</v>
      </c>
      <c r="C17" s="36">
        <f t="shared" ca="1" si="1"/>
        <v>23</v>
      </c>
      <c r="D17" s="36">
        <f t="shared" ca="1" si="2"/>
        <v>23</v>
      </c>
      <c r="E17" s="36"/>
      <c r="F17" s="18">
        <f t="shared" ca="1" si="3"/>
        <v>8.5202881661192933</v>
      </c>
      <c r="G17" s="18">
        <f t="shared" ca="1" si="5"/>
        <v>6.4158090096170071</v>
      </c>
      <c r="H17" s="18">
        <f t="shared" ca="1" si="5"/>
        <v>6.6529382716049383</v>
      </c>
      <c r="I17" s="18">
        <f t="shared" ca="1" si="5"/>
        <v>5.9124961621123733</v>
      </c>
      <c r="J17" s="18">
        <f t="shared" ca="1" si="5"/>
        <v>5.1828350407693913</v>
      </c>
      <c r="K17" s="18">
        <f t="shared" ca="1" si="5"/>
        <v>4.6905930470347652</v>
      </c>
      <c r="L17" s="18">
        <f t="shared" ca="1" si="5"/>
        <v>3.5945859533198341</v>
      </c>
      <c r="M17" s="18">
        <f t="shared" ca="1" si="5"/>
        <v>4.8969359331476321</v>
      </c>
      <c r="N17" s="18">
        <f t="shared" ca="1" si="5"/>
        <v>5.7259870359457867</v>
      </c>
      <c r="O17" s="18">
        <f t="shared" ca="1" si="5"/>
        <v>5.2138932975216701</v>
      </c>
      <c r="P17" s="38">
        <v>5.5403413975193416</v>
      </c>
      <c r="Q17" s="38">
        <v>6.0036690000000004</v>
      </c>
      <c r="R17" s="38">
        <v>5.6177109999999999</v>
      </c>
      <c r="S17" s="38">
        <v>5.20106</v>
      </c>
    </row>
    <row r="18" spans="1:19">
      <c r="A18" t="s">
        <v>13</v>
      </c>
      <c r="B18" t="s">
        <v>93</v>
      </c>
      <c r="C18" s="36">
        <f t="shared" ca="1" si="1"/>
        <v>24</v>
      </c>
      <c r="D18" s="36">
        <f t="shared" ca="1" si="2"/>
        <v>24</v>
      </c>
      <c r="E18" s="36"/>
      <c r="F18" s="18">
        <f t="shared" ca="1" si="3"/>
        <v>7.9461702127659573</v>
      </c>
      <c r="G18" s="18">
        <f t="shared" ca="1" si="5"/>
        <v>8.1206366630076836</v>
      </c>
      <c r="H18" s="18">
        <f t="shared" ca="1" si="5"/>
        <v>8.1148632858144438</v>
      </c>
      <c r="I18" s="18">
        <f t="shared" ca="1" si="5"/>
        <v>9.5307443365695796</v>
      </c>
      <c r="J18" s="18">
        <f t="shared" ca="1" si="5"/>
        <v>6.5644009216589865</v>
      </c>
      <c r="K18" s="18">
        <f t="shared" ca="1" si="5"/>
        <v>6.0090737685599809</v>
      </c>
      <c r="L18" s="18">
        <f t="shared" ca="1" si="5"/>
        <v>5.9555408970976256</v>
      </c>
      <c r="M18" s="18">
        <f t="shared" ca="1" si="5"/>
        <v>7.1315538608198281</v>
      </c>
      <c r="N18" s="18">
        <f t="shared" ca="1" si="5"/>
        <v>7.1623288516097201</v>
      </c>
      <c r="O18" s="18" t="s">
        <v>107</v>
      </c>
      <c r="P18" s="38" t="s">
        <v>107</v>
      </c>
      <c r="Q18" s="39" t="s">
        <v>107</v>
      </c>
      <c r="R18" s="39" t="s">
        <v>107</v>
      </c>
      <c r="S18" s="39" t="s">
        <v>107</v>
      </c>
    </row>
    <row r="19" spans="1:19">
      <c r="A19" t="s">
        <v>14</v>
      </c>
      <c r="B19" t="s">
        <v>53</v>
      </c>
      <c r="C19" s="36">
        <f t="shared" ca="1" si="1"/>
        <v>29</v>
      </c>
      <c r="D19" s="36">
        <f t="shared" ca="1" si="2"/>
        <v>29</v>
      </c>
      <c r="E19" s="36"/>
      <c r="F19" s="18">
        <f t="shared" ca="1" si="3"/>
        <v>5.9209661835748788</v>
      </c>
      <c r="G19" s="18">
        <f t="shared" ca="1" si="5"/>
        <v>5.6784242789669381</v>
      </c>
      <c r="H19" s="18">
        <f t="shared" ca="1" si="5"/>
        <v>5.4568602932817996</v>
      </c>
      <c r="I19" s="18">
        <f t="shared" ca="1" si="5"/>
        <v>4.5871416701287906</v>
      </c>
      <c r="J19" s="18">
        <f t="shared" ca="1" si="5"/>
        <v>4.22358803986711</v>
      </c>
      <c r="K19" s="18">
        <f t="shared" ca="1" si="5"/>
        <v>4.1089979793177225</v>
      </c>
      <c r="L19" s="18">
        <f t="shared" ca="1" si="5"/>
        <v>3.9531701192718138</v>
      </c>
      <c r="M19" s="18">
        <f t="shared" ca="1" si="5"/>
        <v>5.6253092528451267</v>
      </c>
      <c r="N19" s="18">
        <f t="shared" ca="1" si="5"/>
        <v>7.0055292259083721</v>
      </c>
      <c r="O19" s="18">
        <f t="shared" ca="1" si="5"/>
        <v>5.873293809458155</v>
      </c>
      <c r="P19" s="38">
        <v>5.6129401660463794</v>
      </c>
      <c r="Q19" s="38">
        <v>6.8365840000000002</v>
      </c>
      <c r="R19" s="38">
        <v>2.8197589999999999</v>
      </c>
      <c r="S19" s="38">
        <v>2.960502</v>
      </c>
    </row>
    <row r="20" spans="1:19">
      <c r="A20" t="s">
        <v>15</v>
      </c>
      <c r="B20" t="s">
        <v>88</v>
      </c>
      <c r="C20" s="36">
        <f t="shared" ca="1" si="1"/>
        <v>27</v>
      </c>
      <c r="D20" s="36">
        <f t="shared" ca="1" si="2"/>
        <v>27</v>
      </c>
      <c r="E20" s="36"/>
      <c r="F20" s="18">
        <f t="shared" ca="1" si="3"/>
        <v>6.4707826086956519</v>
      </c>
      <c r="G20" s="18">
        <f t="shared" ca="1" si="5"/>
        <v>6.3323684658607178</v>
      </c>
      <c r="H20" s="18">
        <f t="shared" ca="1" si="5"/>
        <v>6.1883082373782115</v>
      </c>
      <c r="I20" s="18">
        <f t="shared" ca="1" si="5"/>
        <v>5.77813107224872</v>
      </c>
      <c r="J20" s="18">
        <f t="shared" ca="1" si="5"/>
        <v>5.1629752066115708</v>
      </c>
      <c r="K20" s="18">
        <f t="shared" ca="1" si="5"/>
        <v>4.3062293809431402</v>
      </c>
      <c r="L20" s="18">
        <f t="shared" ca="1" si="5"/>
        <v>3.9808212441603148</v>
      </c>
      <c r="M20" s="18">
        <f t="shared" ca="1" si="5"/>
        <v>4.9475835537388804</v>
      </c>
      <c r="N20" s="18">
        <f t="shared" ca="1" si="5"/>
        <v>6.4357050452781364</v>
      </c>
      <c r="O20" s="18">
        <f t="shared" ca="1" si="5"/>
        <v>6.2486187845303869</v>
      </c>
      <c r="P20" s="38">
        <v>6.6677609980302037</v>
      </c>
      <c r="Q20" s="38">
        <v>4.6549300000000002</v>
      </c>
      <c r="R20" s="38">
        <v>3.8985989999999999</v>
      </c>
      <c r="S20" s="38">
        <v>4.3862110000000003</v>
      </c>
    </row>
    <row r="21" spans="1:19">
      <c r="A21" t="s">
        <v>16</v>
      </c>
      <c r="B21" t="s">
        <v>103</v>
      </c>
      <c r="C21" s="36">
        <f t="shared" ca="1" si="1"/>
        <v>26</v>
      </c>
      <c r="D21" s="36">
        <f t="shared" ca="1" si="2"/>
        <v>26</v>
      </c>
      <c r="E21" s="36"/>
      <c r="F21" s="18">
        <f t="shared" ca="1" si="3"/>
        <v>7.2742616033755274</v>
      </c>
      <c r="G21" s="18">
        <f t="shared" ca="1" si="5"/>
        <v>7.2901073397156955</v>
      </c>
      <c r="H21" s="18">
        <f t="shared" ca="1" si="5"/>
        <v>7.0684713375796173</v>
      </c>
      <c r="I21" s="18">
        <f t="shared" ca="1" si="5"/>
        <v>6.9661754855994635</v>
      </c>
      <c r="J21" s="18">
        <f t="shared" ca="1" si="5"/>
        <v>6.4347148644437517</v>
      </c>
      <c r="K21" s="18">
        <f t="shared" ca="1" si="5"/>
        <v>6.8796068796068797</v>
      </c>
      <c r="L21" s="18">
        <f t="shared" ca="1" si="5"/>
        <v>6.227088700772911</v>
      </c>
      <c r="M21" s="18">
        <f t="shared" ca="1" si="5"/>
        <v>6.9446164430684547</v>
      </c>
      <c r="N21" s="18">
        <f t="shared" ca="1" si="5"/>
        <v>8.7838841440772377</v>
      </c>
      <c r="O21" s="18">
        <f t="shared" ca="1" si="5"/>
        <v>8.1666666666666661</v>
      </c>
      <c r="P21" s="38">
        <v>9.1954304365565083</v>
      </c>
      <c r="Q21" s="38">
        <v>9.6012599999999999</v>
      </c>
      <c r="R21" s="38">
        <v>8.2227139999999999</v>
      </c>
      <c r="S21" s="38">
        <v>7.9267190000000003</v>
      </c>
    </row>
    <row r="22" spans="1:19">
      <c r="A22" t="s">
        <v>17</v>
      </c>
      <c r="B22" t="s">
        <v>55</v>
      </c>
      <c r="C22" s="36">
        <f t="shared" ca="1" si="1"/>
        <v>32</v>
      </c>
      <c r="D22" s="36">
        <f t="shared" ca="1" si="2"/>
        <v>32</v>
      </c>
      <c r="E22" s="36"/>
      <c r="F22" s="18">
        <f t="shared" ca="1" si="3"/>
        <v>4.1113181972212809</v>
      </c>
      <c r="G22" s="18">
        <f t="shared" ca="1" si="5"/>
        <v>4.2062683865127859</v>
      </c>
      <c r="H22" s="18">
        <f t="shared" ca="1" si="5"/>
        <v>4.0342238089375853</v>
      </c>
      <c r="I22" s="18">
        <f t="shared" ca="1" si="5"/>
        <v>4.2285499718380377</v>
      </c>
      <c r="J22" s="18">
        <f t="shared" ca="1" si="5"/>
        <v>3.9024070271503537</v>
      </c>
      <c r="K22" s="18">
        <f t="shared" ca="1" si="5"/>
        <v>4.6604172966434838</v>
      </c>
      <c r="L22" s="18">
        <f t="shared" ca="1" si="5"/>
        <v>5.6803883202889818</v>
      </c>
      <c r="M22" s="18">
        <f t="shared" ca="1" si="5"/>
        <v>7.963460046547711</v>
      </c>
      <c r="N22" s="18">
        <f t="shared" ca="1" si="5"/>
        <v>9.2136890555744984</v>
      </c>
      <c r="O22" s="18">
        <f t="shared" ca="1" si="5"/>
        <v>7.1561769381838589</v>
      </c>
      <c r="P22" s="38">
        <v>8.756049865558543</v>
      </c>
      <c r="Q22" s="38">
        <v>7.1220420000000004</v>
      </c>
      <c r="R22" s="38">
        <v>6.8374600000000001</v>
      </c>
      <c r="S22" s="38">
        <v>5.5696649999999996</v>
      </c>
    </row>
    <row r="23" spans="1:19">
      <c r="A23" t="s">
        <v>18</v>
      </c>
      <c r="B23" t="s">
        <v>69</v>
      </c>
      <c r="C23" s="36">
        <f t="shared" ca="1" si="1"/>
        <v>33</v>
      </c>
      <c r="D23" s="36">
        <f t="shared" ca="1" si="2"/>
        <v>33</v>
      </c>
      <c r="E23" s="36"/>
      <c r="F23" s="18">
        <f t="shared" ca="1" si="3"/>
        <v>4.6968092927510661</v>
      </c>
      <c r="G23" s="18">
        <f t="shared" ca="1" si="5"/>
        <v>5.0912668382019071</v>
      </c>
      <c r="H23" s="18">
        <f t="shared" ca="1" si="5"/>
        <v>4.6141263940520449</v>
      </c>
      <c r="I23" s="18">
        <f t="shared" ca="1" si="5"/>
        <v>5.5449591280653951</v>
      </c>
      <c r="J23" s="18">
        <f t="shared" ca="1" si="5"/>
        <v>5.858446226154272</v>
      </c>
      <c r="K23" s="18">
        <f t="shared" ca="1" si="5"/>
        <v>5.1031373963216735</v>
      </c>
      <c r="L23" s="18">
        <f t="shared" ca="1" si="5"/>
        <v>5.9759912695525648</v>
      </c>
      <c r="M23" s="18">
        <f t="shared" ca="1" si="5"/>
        <v>9.6510805500982322</v>
      </c>
      <c r="N23" s="18">
        <f t="shared" ca="1" si="5"/>
        <v>9.8861066235864303</v>
      </c>
      <c r="O23" s="18">
        <f t="shared" ca="1" si="5"/>
        <v>8.615040953090098</v>
      </c>
      <c r="P23" s="38">
        <v>7.9709208400646201</v>
      </c>
      <c r="Q23" s="38">
        <v>6.2868700000000004</v>
      </c>
      <c r="R23" s="38">
        <v>5.7122630000000001</v>
      </c>
      <c r="S23" s="38">
        <v>4.9749699999999999</v>
      </c>
    </row>
    <row r="24" spans="1:19">
      <c r="A24" t="s">
        <v>19</v>
      </c>
      <c r="B24" t="s">
        <v>66</v>
      </c>
      <c r="C24" s="36">
        <f t="shared" ca="1" si="1"/>
        <v>34</v>
      </c>
      <c r="D24" s="36">
        <f t="shared" ca="1" si="2"/>
        <v>34</v>
      </c>
      <c r="E24" s="36"/>
      <c r="F24" s="18">
        <f t="shared" ca="1" si="3"/>
        <v>5.3809072230124864</v>
      </c>
      <c r="G24" s="18">
        <f t="shared" ca="1" si="5"/>
        <v>7.4331868131868131</v>
      </c>
      <c r="H24" s="18">
        <f t="shared" ca="1" si="5"/>
        <v>6.1523325928276735</v>
      </c>
      <c r="I24" s="18">
        <f t="shared" ca="1" si="5"/>
        <v>7.4218698381235546</v>
      </c>
      <c r="J24" s="18">
        <f t="shared" ca="1" si="5"/>
        <v>7.3257918552036196</v>
      </c>
      <c r="K24" s="18">
        <f t="shared" ca="1" si="5"/>
        <v>4.4901799364930026</v>
      </c>
      <c r="L24" s="18">
        <f t="shared" ca="1" si="5"/>
        <v>4.9147533530347811</v>
      </c>
      <c r="M24" s="18">
        <f t="shared" ca="1" si="5"/>
        <v>7.5785864395531464</v>
      </c>
      <c r="N24" s="18">
        <f t="shared" ca="1" si="5"/>
        <v>7.8850395588587867</v>
      </c>
      <c r="O24" s="18">
        <f t="shared" ca="1" si="5"/>
        <v>7.5272122974657245</v>
      </c>
      <c r="P24" s="38">
        <v>6.0413135593220346</v>
      </c>
      <c r="Q24" s="38">
        <v>5.149756</v>
      </c>
      <c r="R24" s="38">
        <v>6.8987049999999996</v>
      </c>
      <c r="S24" s="38">
        <v>5.104406</v>
      </c>
    </row>
    <row r="25" spans="1:19">
      <c r="A25" t="s">
        <v>57</v>
      </c>
      <c r="B25" t="s">
        <v>56</v>
      </c>
      <c r="C25" s="36" t="e">
        <f t="shared" ca="1" si="1"/>
        <v>#N/A</v>
      </c>
      <c r="D25" s="36" t="e">
        <f t="shared" ca="1" si="2"/>
        <v>#N/A</v>
      </c>
      <c r="E25" s="36"/>
      <c r="F25" s="18" t="str">
        <f t="shared" ca="1" si="3"/>
        <v>N/A</v>
      </c>
      <c r="G25" s="18" t="str">
        <f t="shared" ref="G25:O34" ca="1" si="6">IFERROR(INDEX(MarketPrice,$C25,G$2)/INDEX(CashFlow,$D25,G$2),"N/A")</f>
        <v>N/A</v>
      </c>
      <c r="H25" s="18" t="str">
        <f t="shared" ca="1" si="6"/>
        <v>N/A</v>
      </c>
      <c r="I25" s="18" t="str">
        <f t="shared" ca="1" si="6"/>
        <v>N/A</v>
      </c>
      <c r="J25" s="18" t="str">
        <f t="shared" ca="1" si="6"/>
        <v>N/A</v>
      </c>
      <c r="K25" s="18" t="str">
        <f t="shared" ca="1" si="6"/>
        <v>N/A</v>
      </c>
      <c r="L25" s="18" t="str">
        <f t="shared" ca="1" si="6"/>
        <v>N/A</v>
      </c>
      <c r="M25" s="18" t="str">
        <f t="shared" ca="1" si="6"/>
        <v>N/A</v>
      </c>
      <c r="N25" s="18" t="str">
        <f t="shared" ca="1" si="6"/>
        <v>N/A</v>
      </c>
      <c r="O25" s="18" t="str">
        <f t="shared" ca="1" si="6"/>
        <v>N/A</v>
      </c>
      <c r="P25" s="38" t="s">
        <v>107</v>
      </c>
      <c r="Q25" s="38">
        <v>5.974291</v>
      </c>
      <c r="R25" s="38">
        <v>5.7684699999999998</v>
      </c>
      <c r="S25" s="38">
        <v>6.3455389999999996</v>
      </c>
    </row>
    <row r="26" spans="1:19">
      <c r="A26" t="s">
        <v>20</v>
      </c>
      <c r="B26" t="s">
        <v>105</v>
      </c>
      <c r="C26" s="36">
        <f t="shared" ca="1" si="1"/>
        <v>36</v>
      </c>
      <c r="D26" s="36">
        <f t="shared" ca="1" si="2"/>
        <v>36</v>
      </c>
      <c r="E26" s="36"/>
      <c r="F26" s="18">
        <f t="shared" ca="1" si="3"/>
        <v>6.66273229532898</v>
      </c>
      <c r="G26" s="18">
        <f t="shared" ca="1" si="6"/>
        <v>6.4499875280618602</v>
      </c>
      <c r="H26" s="18">
        <f t="shared" ca="1" si="6"/>
        <v>5.7326016462958336</v>
      </c>
      <c r="I26" s="18">
        <f t="shared" ca="1" si="6"/>
        <v>6.087373004354137</v>
      </c>
      <c r="J26" s="18">
        <f t="shared" ca="1" si="6"/>
        <v>5.7353276353276357</v>
      </c>
      <c r="K26" s="18">
        <f t="shared" ca="1" si="6"/>
        <v>4.491504854368932</v>
      </c>
      <c r="L26" s="18">
        <f t="shared" ca="1" si="6"/>
        <v>5.0578866768759569</v>
      </c>
      <c r="M26" s="18">
        <f t="shared" ca="1" si="6"/>
        <v>7.7057872615583571</v>
      </c>
      <c r="N26" s="18">
        <f t="shared" ca="1" si="6"/>
        <v>7.132783018867924</v>
      </c>
      <c r="O26" s="18">
        <f t="shared" ca="1" si="6"/>
        <v>7.6797927461139892</v>
      </c>
      <c r="P26" s="38">
        <v>6.6982834507042259</v>
      </c>
      <c r="Q26" s="38">
        <v>6.5216839999999996</v>
      </c>
      <c r="R26" s="38">
        <v>5.9151930000000004</v>
      </c>
      <c r="S26" s="38">
        <v>5.1369210000000001</v>
      </c>
    </row>
    <row r="27" spans="1:19">
      <c r="A27" t="s">
        <v>21</v>
      </c>
      <c r="B27" t="s">
        <v>58</v>
      </c>
      <c r="C27" s="36">
        <f t="shared" ca="1" si="1"/>
        <v>37</v>
      </c>
      <c r="D27" s="36">
        <f t="shared" ca="1" si="2"/>
        <v>37</v>
      </c>
      <c r="E27" s="36"/>
      <c r="F27" s="18">
        <f t="shared" ca="1" si="3"/>
        <v>9.2515114873035067</v>
      </c>
      <c r="G27" s="18">
        <f t="shared" ca="1" si="6"/>
        <v>7.6423122065727709</v>
      </c>
      <c r="H27" s="18">
        <f t="shared" ca="1" si="6"/>
        <v>8.1517690875232773</v>
      </c>
      <c r="I27" s="18">
        <f t="shared" ca="1" si="6"/>
        <v>8.0463132236441197</v>
      </c>
      <c r="J27" s="18">
        <f t="shared" ca="1" si="6"/>
        <v>7.731385485391141</v>
      </c>
      <c r="K27" s="18">
        <f t="shared" ca="1" si="6"/>
        <v>7.8093750000000002</v>
      </c>
      <c r="L27" s="18">
        <f t="shared" ca="1" si="6"/>
        <v>6.9490544191431871</v>
      </c>
      <c r="M27" s="18">
        <f t="shared" ca="1" si="6"/>
        <v>9.104335047759001</v>
      </c>
      <c r="N27" s="18">
        <f t="shared" ca="1" si="6"/>
        <v>7.945255474452555</v>
      </c>
      <c r="O27" s="18">
        <f t="shared" ca="1" si="6"/>
        <v>8.473205891570041</v>
      </c>
      <c r="P27" s="38">
        <v>8.290553138595401</v>
      </c>
      <c r="Q27" s="38">
        <v>8.4448039999999995</v>
      </c>
      <c r="R27" s="38">
        <v>6.1214690000000003</v>
      </c>
      <c r="S27" s="38">
        <v>6.1993749999999999</v>
      </c>
    </row>
    <row r="28" spans="1:19">
      <c r="A28" t="s">
        <v>22</v>
      </c>
      <c r="B28" t="s">
        <v>59</v>
      </c>
      <c r="C28" s="36">
        <f t="shared" ca="1" si="1"/>
        <v>38</v>
      </c>
      <c r="D28" s="36">
        <f t="shared" ca="1" si="2"/>
        <v>38</v>
      </c>
      <c r="E28" s="36"/>
      <c r="F28" s="18">
        <f t="shared" ca="1" si="3"/>
        <v>9.3677611940298515</v>
      </c>
      <c r="G28" s="18">
        <f t="shared" ca="1" si="6"/>
        <v>8.5856143552311437</v>
      </c>
      <c r="H28" s="18">
        <f t="shared" ca="1" si="6"/>
        <v>7.7771247021445591</v>
      </c>
      <c r="I28" s="18">
        <f t="shared" ca="1" si="6"/>
        <v>7.0498988536749829</v>
      </c>
      <c r="J28" s="18">
        <f t="shared" ca="1" si="6"/>
        <v>6.6411925976696367</v>
      </c>
      <c r="K28" s="18">
        <f t="shared" ca="1" si="6"/>
        <v>6.5214953271028042</v>
      </c>
      <c r="L28" s="18">
        <f t="shared" ca="1" si="6"/>
        <v>5.3067218608318543</v>
      </c>
      <c r="M28" s="18">
        <f t="shared" ca="1" si="6"/>
        <v>7.104376316405336</v>
      </c>
      <c r="N28" s="18">
        <f t="shared" ca="1" si="6"/>
        <v>8.2275711159737419</v>
      </c>
      <c r="O28" s="18">
        <f t="shared" ca="1" si="6"/>
        <v>7.7289393278044525</v>
      </c>
      <c r="P28" s="38">
        <v>7.5475206611570247</v>
      </c>
      <c r="Q28" s="38">
        <v>7.1459450000000002</v>
      </c>
      <c r="R28" s="38">
        <v>7.2654870000000003</v>
      </c>
      <c r="S28" s="38">
        <v>7.5333009999999998</v>
      </c>
    </row>
    <row r="29" spans="1:19">
      <c r="A29" t="s">
        <v>23</v>
      </c>
      <c r="B29" t="s">
        <v>85</v>
      </c>
      <c r="C29" s="36" t="e">
        <f t="shared" ca="1" si="1"/>
        <v>#N/A</v>
      </c>
      <c r="D29" s="36" t="e">
        <f t="shared" ca="1" si="2"/>
        <v>#N/A</v>
      </c>
      <c r="E29" s="36"/>
      <c r="F29" s="18" t="str">
        <f t="shared" ca="1" si="3"/>
        <v>N/A</v>
      </c>
      <c r="G29" s="18" t="str">
        <f t="shared" ca="1" si="6"/>
        <v>N/A</v>
      </c>
      <c r="H29" s="18" t="str">
        <f t="shared" ca="1" si="6"/>
        <v>N/A</v>
      </c>
      <c r="I29" s="18" t="str">
        <f t="shared" ca="1" si="6"/>
        <v>N/A</v>
      </c>
      <c r="J29" s="18" t="str">
        <f t="shared" ca="1" si="6"/>
        <v>N/A</v>
      </c>
      <c r="K29" s="18" t="str">
        <f t="shared" ca="1" si="6"/>
        <v>N/A</v>
      </c>
      <c r="L29" s="18" t="str">
        <f t="shared" ca="1" si="6"/>
        <v>N/A</v>
      </c>
      <c r="M29" s="18" t="str">
        <f t="shared" ca="1" si="6"/>
        <v>N/A</v>
      </c>
      <c r="N29" s="18" t="str">
        <f t="shared" ca="1" si="6"/>
        <v>N/A</v>
      </c>
      <c r="O29" s="18" t="str">
        <f t="shared" ca="1" si="6"/>
        <v>N/A</v>
      </c>
      <c r="P29" s="38" t="s">
        <v>107</v>
      </c>
      <c r="Q29" s="38">
        <v>6.7337059999999997</v>
      </c>
      <c r="R29" s="38">
        <v>6.5950199999999999</v>
      </c>
      <c r="S29" s="38">
        <v>6.4653359999999997</v>
      </c>
    </row>
    <row r="30" spans="1:19">
      <c r="A30" t="s">
        <v>24</v>
      </c>
      <c r="B30" t="s">
        <v>60</v>
      </c>
      <c r="C30" s="36">
        <f t="shared" ca="1" si="1"/>
        <v>43</v>
      </c>
      <c r="D30" s="36">
        <f t="shared" ca="1" si="2"/>
        <v>43</v>
      </c>
      <c r="E30" s="36"/>
      <c r="F30" s="18">
        <f t="shared" ca="1" si="3"/>
        <v>9.6171761280931598</v>
      </c>
      <c r="G30" s="18">
        <f t="shared" ca="1" si="6"/>
        <v>8.9947567725021855</v>
      </c>
      <c r="H30" s="18">
        <f t="shared" ca="1" si="6"/>
        <v>7.4358258928571423</v>
      </c>
      <c r="I30" s="18">
        <f t="shared" ca="1" si="6"/>
        <v>7.1788297172912561</v>
      </c>
      <c r="J30" s="18">
        <f t="shared" ca="1" si="6"/>
        <v>7.1235059760956174</v>
      </c>
      <c r="K30" s="18">
        <f t="shared" ca="1" si="6"/>
        <v>6.7113163972286367</v>
      </c>
      <c r="L30" s="18">
        <f t="shared" ca="1" si="6"/>
        <v>6.1360890302066764</v>
      </c>
      <c r="M30" s="18">
        <f t="shared" ca="1" si="6"/>
        <v>6.675568743818002</v>
      </c>
      <c r="N30" s="18">
        <f t="shared" ca="1" si="6"/>
        <v>8.124303723248314</v>
      </c>
      <c r="O30" s="18">
        <f t="shared" ca="1" si="6"/>
        <v>7.3965570242852747</v>
      </c>
      <c r="P30" s="38">
        <v>7.1101179835538071</v>
      </c>
      <c r="Q30" s="38">
        <v>6.9013080000000002</v>
      </c>
      <c r="R30" s="38">
        <v>6.4263430000000001</v>
      </c>
      <c r="S30" s="38">
        <v>6.7717580000000002</v>
      </c>
    </row>
    <row r="31" spans="1:19">
      <c r="A31" t="s">
        <v>25</v>
      </c>
      <c r="B31" t="s">
        <v>61</v>
      </c>
      <c r="C31" s="36">
        <f t="shared" ca="1" si="1"/>
        <v>44</v>
      </c>
      <c r="D31" s="36">
        <f t="shared" ca="1" si="2"/>
        <v>44</v>
      </c>
      <c r="E31" s="36"/>
      <c r="F31" s="18">
        <f t="shared" ca="1" si="3"/>
        <v>12.529994001199759</v>
      </c>
      <c r="G31" s="18">
        <f t="shared" ca="1" si="6"/>
        <v>11.424520194786595</v>
      </c>
      <c r="H31" s="18">
        <f t="shared" ca="1" si="6"/>
        <v>11.201158183480645</v>
      </c>
      <c r="I31" s="18">
        <f t="shared" ca="1" si="6"/>
        <v>10.772773109243698</v>
      </c>
      <c r="J31" s="18">
        <f t="shared" ca="1" si="6"/>
        <v>9.4788972089857033</v>
      </c>
      <c r="K31" s="18">
        <f t="shared" ca="1" si="6"/>
        <v>9.0492932221819498</v>
      </c>
      <c r="L31" s="18">
        <f t="shared" ca="1" si="6"/>
        <v>8.3960843373493983</v>
      </c>
      <c r="M31" s="18">
        <f t="shared" ca="1" si="6"/>
        <v>8.4240388204553955</v>
      </c>
      <c r="N31" s="18">
        <f t="shared" ca="1" si="6"/>
        <v>9.2263307598537185</v>
      </c>
      <c r="O31" s="18">
        <f t="shared" ca="1" si="6"/>
        <v>9.3011945392491473</v>
      </c>
      <c r="P31" s="38">
        <v>11.727</v>
      </c>
      <c r="Q31" s="38">
        <v>11.044409999999999</v>
      </c>
      <c r="R31" s="38">
        <v>10.19708</v>
      </c>
      <c r="S31" s="38">
        <v>8.0936369999999993</v>
      </c>
    </row>
    <row r="32" spans="1:19">
      <c r="A32" t="s">
        <v>146</v>
      </c>
      <c r="B32" t="s">
        <v>237</v>
      </c>
      <c r="C32" s="36">
        <f t="shared" ca="1" si="1"/>
        <v>46</v>
      </c>
      <c r="D32" s="36">
        <f t="shared" ca="1" si="2"/>
        <v>46</v>
      </c>
      <c r="E32" s="36"/>
      <c r="F32" s="18">
        <f t="shared" ca="1" si="3"/>
        <v>7.9253754451153426</v>
      </c>
      <c r="G32" s="18">
        <f t="shared" ca="1" si="6"/>
        <v>7.9842174847132705</v>
      </c>
      <c r="H32" s="18">
        <f t="shared" ca="1" si="6"/>
        <v>7.5967160212604412</v>
      </c>
      <c r="I32" s="18">
        <f t="shared" ca="1" si="6"/>
        <v>7.5773658761224949</v>
      </c>
      <c r="J32" s="18">
        <f t="shared" ca="1" si="6"/>
        <v>5.9845011301259277</v>
      </c>
      <c r="K32" s="18">
        <f t="shared" ca="1" si="6"/>
        <v>5.33489242282507</v>
      </c>
      <c r="L32" s="18">
        <f t="shared" ca="1" si="6"/>
        <v>6.0868571428571423</v>
      </c>
      <c r="M32" s="18">
        <f t="shared" ca="1" si="6"/>
        <v>7.3440069773236978</v>
      </c>
      <c r="N32" s="18">
        <f t="shared" ca="1" si="6"/>
        <v>9.0182428488032684</v>
      </c>
      <c r="O32" s="18">
        <f t="shared" ca="1" si="6"/>
        <v>6.5145516324420152</v>
      </c>
      <c r="P32" s="38">
        <v>6.7148405890920859</v>
      </c>
      <c r="Q32" s="38">
        <v>6.7148405890920859</v>
      </c>
      <c r="R32" s="38">
        <v>5.9742903053026248</v>
      </c>
      <c r="S32" s="38">
        <v>5.7684701492537309</v>
      </c>
    </row>
    <row r="33" spans="1:19">
      <c r="A33" t="s">
        <v>26</v>
      </c>
      <c r="B33" t="s">
        <v>62</v>
      </c>
      <c r="C33" s="36">
        <f t="shared" ca="1" si="1"/>
        <v>47</v>
      </c>
      <c r="D33" s="36">
        <f t="shared" ca="1" si="2"/>
        <v>47</v>
      </c>
      <c r="E33" s="36"/>
      <c r="F33" s="18">
        <f t="shared" ca="1" si="3"/>
        <v>10.381288614298324</v>
      </c>
      <c r="G33" s="18">
        <f t="shared" ca="1" si="6"/>
        <v>10.564394993045896</v>
      </c>
      <c r="H33" s="18">
        <f t="shared" ca="1" si="6"/>
        <v>8.7092511013215859</v>
      </c>
      <c r="I33" s="18">
        <f t="shared" ca="1" si="6"/>
        <v>7.8117421825143589</v>
      </c>
      <c r="J33" s="18">
        <f t="shared" ca="1" si="6"/>
        <v>6.8133378016085793</v>
      </c>
      <c r="K33" s="18">
        <f t="shared" ca="1" si="6"/>
        <v>5.0931034482758619</v>
      </c>
      <c r="L33" s="18">
        <f t="shared" ca="1" si="6"/>
        <v>4.0637867026662171</v>
      </c>
      <c r="M33" s="18">
        <f t="shared" ca="1" si="6"/>
        <v>4.8725135623869802</v>
      </c>
      <c r="N33" s="18">
        <f t="shared" ca="1" si="6"/>
        <v>6.6947565543071157</v>
      </c>
      <c r="O33" s="18">
        <f t="shared" ca="1" si="6"/>
        <v>6.866394215655454</v>
      </c>
      <c r="P33" s="38">
        <v>7.3603689567430015</v>
      </c>
      <c r="Q33" s="38">
        <v>6.0803339999999997</v>
      </c>
      <c r="R33" s="38">
        <v>5.6005190000000002</v>
      </c>
      <c r="S33" s="38">
        <v>5.2161540000000004</v>
      </c>
    </row>
    <row r="34" spans="1:19">
      <c r="A34" t="s">
        <v>239</v>
      </c>
      <c r="B34" t="s">
        <v>241</v>
      </c>
      <c r="C34" s="36">
        <f t="shared" ca="1" si="1"/>
        <v>31</v>
      </c>
      <c r="D34" s="36">
        <f t="shared" ca="1" si="2"/>
        <v>31</v>
      </c>
      <c r="E34" s="36"/>
      <c r="F34" s="18">
        <f t="shared" ca="1" si="3"/>
        <v>10.12006479044341</v>
      </c>
      <c r="G34" s="18">
        <f t="shared" ca="1" si="6"/>
        <v>10.143264589732338</v>
      </c>
      <c r="H34" s="18">
        <f t="shared" ca="1" si="6"/>
        <v>8.0810344827586214</v>
      </c>
      <c r="I34" s="18">
        <f t="shared" ca="1" si="6"/>
        <v>9.3024293505205762</v>
      </c>
      <c r="J34" s="18">
        <f t="shared" ca="1" si="6"/>
        <v>6.9887202625102534</v>
      </c>
      <c r="K34" s="18">
        <f t="shared" ca="1" si="6"/>
        <v>4.9663495419309376</v>
      </c>
      <c r="L34" s="18">
        <f t="shared" ca="1" si="6"/>
        <v>4.6065739060294417</v>
      </c>
      <c r="M34" s="18">
        <f t="shared" ca="1" si="6"/>
        <v>4.1233165666071718</v>
      </c>
      <c r="N34" s="18">
        <f t="shared" ca="1" si="6"/>
        <v>6.1838174273858924</v>
      </c>
      <c r="O34" s="18">
        <f t="shared" ca="1" si="6"/>
        <v>6.0159934941718625</v>
      </c>
      <c r="P34" s="38">
        <v>3.5481033534909288</v>
      </c>
      <c r="Q34" s="38">
        <v>3.782826</v>
      </c>
      <c r="R34" s="38">
        <v>2.852541</v>
      </c>
      <c r="S34" s="38">
        <v>2.746715</v>
      </c>
    </row>
    <row r="35" spans="1:19">
      <c r="A35" t="str">
        <f>"NWE"</f>
        <v>NWE</v>
      </c>
      <c r="B35" t="s">
        <v>94</v>
      </c>
      <c r="C35" s="36">
        <f t="shared" ca="1" si="1"/>
        <v>50</v>
      </c>
      <c r="D35" s="36">
        <f t="shared" ca="1" si="2"/>
        <v>50</v>
      </c>
      <c r="E35" s="36"/>
      <c r="F35" s="18">
        <f t="shared" ca="1" si="3"/>
        <v>8.9886900742741389</v>
      </c>
      <c r="G35" s="18">
        <f t="shared" ref="G35:O44" ca="1" si="7">IFERROR(INDEX(MarketPrice,$C35,G$2)/INDEX(CashFlow,$D35,G$2),"N/A")</f>
        <v>9.0096510764662217</v>
      </c>
      <c r="H35" s="18">
        <f t="shared" ca="1" si="7"/>
        <v>7.607300073367572</v>
      </c>
      <c r="I35" s="18">
        <f t="shared" ca="1" si="7"/>
        <v>6.8546893091470471</v>
      </c>
      <c r="J35" s="18">
        <f t="shared" ca="1" si="7"/>
        <v>5.8909795240730487</v>
      </c>
      <c r="K35" s="18">
        <f t="shared" ca="1" si="7"/>
        <v>5.7926112510495376</v>
      </c>
      <c r="L35" s="18">
        <f t="shared" ca="1" si="7"/>
        <v>5.0469900389779117</v>
      </c>
      <c r="M35" s="18">
        <f t="shared" ca="1" si="7"/>
        <v>5.5741539859186924</v>
      </c>
      <c r="N35" s="18">
        <f t="shared" ca="1" si="7"/>
        <v>8.4497840172786169</v>
      </c>
      <c r="O35" s="18">
        <f t="shared" ca="1" si="7"/>
        <v>9.3943078198397334</v>
      </c>
      <c r="P35" s="38">
        <v>7.3119839879909936</v>
      </c>
      <c r="Q35" s="38">
        <v>8.1297280000000001</v>
      </c>
      <c r="R35" s="39" t="s">
        <v>107</v>
      </c>
      <c r="S35" s="39" t="s">
        <v>107</v>
      </c>
    </row>
    <row r="36" spans="1:19">
      <c r="A36" t="s">
        <v>27</v>
      </c>
      <c r="B36" t="s">
        <v>67</v>
      </c>
      <c r="C36" s="36">
        <f t="shared" ca="1" si="1"/>
        <v>52</v>
      </c>
      <c r="D36" s="36">
        <f t="shared" ca="1" si="2"/>
        <v>52</v>
      </c>
      <c r="E36" s="36"/>
      <c r="F36" s="18">
        <f t="shared" ca="1" si="3"/>
        <v>9.2496905940594054</v>
      </c>
      <c r="G36" s="18">
        <f t="shared" ca="1" si="7"/>
        <v>10.649587750294463</v>
      </c>
      <c r="H36" s="18">
        <f t="shared" ca="1" si="7"/>
        <v>9.9288400347121772</v>
      </c>
      <c r="I36" s="18">
        <f t="shared" ca="1" si="7"/>
        <v>7.3460601137286758</v>
      </c>
      <c r="J36" s="18">
        <f t="shared" ca="1" si="7"/>
        <v>7.4802293993359488</v>
      </c>
      <c r="K36" s="18">
        <f t="shared" ca="1" si="7"/>
        <v>6.6104284290933242</v>
      </c>
      <c r="L36" s="18">
        <f t="shared" ca="1" si="7"/>
        <v>5.3664804469273744</v>
      </c>
      <c r="M36" s="18">
        <f t="shared" ca="1" si="7"/>
        <v>6.4339858392336531</v>
      </c>
      <c r="N36" s="18">
        <f t="shared" ca="1" si="7"/>
        <v>7.5818713450292394</v>
      </c>
      <c r="O36" s="18">
        <f t="shared" ca="1" si="7"/>
        <v>7.498657117278424</v>
      </c>
      <c r="P36" s="38">
        <v>7.0365226337448563</v>
      </c>
      <c r="Q36" s="38">
        <v>6.7290000000000001</v>
      </c>
      <c r="R36" s="38">
        <v>5.6171150000000001</v>
      </c>
      <c r="S36" s="38">
        <v>5.3884740000000004</v>
      </c>
    </row>
    <row r="37" spans="1:19">
      <c r="A37" t="s">
        <v>28</v>
      </c>
      <c r="B37" t="s">
        <v>68</v>
      </c>
      <c r="C37" s="36">
        <f t="shared" ref="C37:C57" ca="1" si="8">MATCH(A37,OFFSET(MarketPrice,0,0,,1),0)</f>
        <v>53</v>
      </c>
      <c r="D37" s="36">
        <f t="shared" ref="D37:D57" ca="1" si="9">MATCH(A37,OFFSET(CashFlow,0,0,,1),0)</f>
        <v>53</v>
      </c>
      <c r="E37" s="36"/>
      <c r="F37" s="18">
        <f t="shared" ref="F37:F57" ca="1" si="10">IFERROR(INDEX(MarketPrice,$C37,F$2)/INDEX(CashFlow,$D37,F$2),"N/A")</f>
        <v>9.0356460852959906</v>
      </c>
      <c r="G37" s="18">
        <f t="shared" ca="1" si="7"/>
        <v>9.4525736484299134</v>
      </c>
      <c r="H37" s="18">
        <f t="shared" ca="1" si="7"/>
        <v>9.5807947019867559</v>
      </c>
      <c r="I37" s="18">
        <f t="shared" ca="1" si="7"/>
        <v>8.430047988187523</v>
      </c>
      <c r="J37" s="18">
        <f t="shared" ca="1" si="7"/>
        <v>9.03849407783418</v>
      </c>
      <c r="K37" s="18">
        <f t="shared" ca="1" si="7"/>
        <v>8.0651001540832059</v>
      </c>
      <c r="L37" s="18">
        <f t="shared" ca="1" si="7"/>
        <v>8.0097755249818974</v>
      </c>
      <c r="M37" s="18">
        <f t="shared" ca="1" si="7"/>
        <v>11.65457132692992</v>
      </c>
      <c r="N37" s="18">
        <f t="shared" ca="1" si="7"/>
        <v>9.5285674078243723</v>
      </c>
      <c r="O37" s="18">
        <f t="shared" ca="1" si="7"/>
        <v>8.6563330380868013</v>
      </c>
      <c r="P37" s="38">
        <v>8.1753653444676395</v>
      </c>
      <c r="Q37" s="38">
        <v>9.0128249999999994</v>
      </c>
      <c r="R37" s="38">
        <v>8.1296970000000002</v>
      </c>
      <c r="S37" s="38">
        <v>8.3335279999999994</v>
      </c>
    </row>
    <row r="38" spans="1:19">
      <c r="A38" t="s">
        <v>29</v>
      </c>
      <c r="B38" t="s">
        <v>73</v>
      </c>
      <c r="C38" s="36" t="e">
        <f t="shared" ca="1" si="8"/>
        <v>#N/A</v>
      </c>
      <c r="D38" s="36" t="e">
        <f t="shared" ca="1" si="9"/>
        <v>#N/A</v>
      </c>
      <c r="E38" s="36"/>
      <c r="F38" s="18" t="str">
        <f t="shared" ca="1" si="10"/>
        <v>N/A</v>
      </c>
      <c r="G38" s="18" t="str">
        <f t="shared" ca="1" si="7"/>
        <v>N/A</v>
      </c>
      <c r="H38" s="18" t="str">
        <f t="shared" ca="1" si="7"/>
        <v>N/A</v>
      </c>
      <c r="I38" s="18" t="str">
        <f t="shared" ca="1" si="7"/>
        <v>N/A</v>
      </c>
      <c r="J38" s="18" t="str">
        <f t="shared" ca="1" si="7"/>
        <v>N/A</v>
      </c>
      <c r="K38" s="18" t="str">
        <f t="shared" ca="1" si="7"/>
        <v>N/A</v>
      </c>
      <c r="L38" s="18" t="str">
        <f t="shared" ca="1" si="7"/>
        <v>N/A</v>
      </c>
      <c r="M38" s="18" t="str">
        <f t="shared" ca="1" si="7"/>
        <v>N/A</v>
      </c>
      <c r="N38" s="18" t="str">
        <f t="shared" ca="1" si="7"/>
        <v>N/A</v>
      </c>
      <c r="O38" s="18" t="str">
        <f t="shared" ca="1" si="7"/>
        <v>N/A</v>
      </c>
      <c r="P38" s="38" t="s">
        <v>107</v>
      </c>
      <c r="Q38" s="38">
        <v>5.3380929999999998</v>
      </c>
      <c r="R38" s="38">
        <v>4.7405369999999998</v>
      </c>
      <c r="S38" s="38">
        <v>6.4597629999999997</v>
      </c>
    </row>
    <row r="39" spans="1:19">
      <c r="A39" t="s">
        <v>30</v>
      </c>
      <c r="B39" t="s">
        <v>71</v>
      </c>
      <c r="C39" s="36">
        <f t="shared" ca="1" si="8"/>
        <v>54</v>
      </c>
      <c r="D39" s="36">
        <f t="shared" ca="1" si="9"/>
        <v>54</v>
      </c>
      <c r="E39" s="36"/>
      <c r="F39" s="18">
        <f t="shared" ca="1" si="10"/>
        <v>7.2443743139407237</v>
      </c>
      <c r="G39" s="18">
        <f t="shared" ca="1" si="7"/>
        <v>5.6468634686346855</v>
      </c>
      <c r="H39" s="18">
        <f t="shared" ca="1" si="7"/>
        <v>6.8407834465329325</v>
      </c>
      <c r="I39" s="18">
        <f t="shared" ca="1" si="7"/>
        <v>5.8574357572443958</v>
      </c>
      <c r="J39" s="18">
        <f t="shared" ca="1" si="7"/>
        <v>5.3151515151515145</v>
      </c>
      <c r="K39" s="18">
        <f t="shared" ca="1" si="7"/>
        <v>5.4195549069682594</v>
      </c>
      <c r="L39" s="18">
        <f t="shared" ca="1" si="7"/>
        <v>4.7112465638819163</v>
      </c>
      <c r="M39" s="18">
        <f t="shared" ca="1" si="7"/>
        <v>4.6108543666311173</v>
      </c>
      <c r="N39" s="18">
        <f t="shared" ca="1" si="7"/>
        <v>5.8399002493765586</v>
      </c>
      <c r="O39" s="18">
        <f t="shared" ca="1" si="7"/>
        <v>5.2815884476534292</v>
      </c>
      <c r="P39" s="38">
        <v>5.069493191071178</v>
      </c>
      <c r="Q39" s="38">
        <v>5.1284159999999996</v>
      </c>
      <c r="R39" s="38">
        <v>4.0549770000000001</v>
      </c>
      <c r="S39" s="38">
        <v>14.685969999999999</v>
      </c>
    </row>
    <row r="40" spans="1:19">
      <c r="A40" t="s">
        <v>31</v>
      </c>
      <c r="B40" t="s">
        <v>72</v>
      </c>
      <c r="C40" s="36">
        <f t="shared" ca="1" si="8"/>
        <v>57</v>
      </c>
      <c r="D40" s="36">
        <f t="shared" ca="1" si="9"/>
        <v>57</v>
      </c>
      <c r="E40" s="36"/>
      <c r="F40" s="18">
        <f t="shared" ca="1" si="10"/>
        <v>6.9145308546914537</v>
      </c>
      <c r="G40" s="18">
        <f t="shared" ca="1" si="7"/>
        <v>7.033391046252782</v>
      </c>
      <c r="H40" s="18">
        <f t="shared" ca="1" si="7"/>
        <v>6.8530782438067206</v>
      </c>
      <c r="I40" s="18">
        <f t="shared" ca="1" si="7"/>
        <v>6.3436512950094759</v>
      </c>
      <c r="J40" s="18">
        <f t="shared" ca="1" si="7"/>
        <v>5.8035619351408823</v>
      </c>
      <c r="K40" s="18">
        <f t="shared" ca="1" si="7"/>
        <v>5.6503139144400638</v>
      </c>
      <c r="L40" s="18">
        <f t="shared" ca="1" si="7"/>
        <v>3.8445159692993318</v>
      </c>
      <c r="M40" s="18">
        <f t="shared" ca="1" si="7"/>
        <v>4.1873616916646181</v>
      </c>
      <c r="N40" s="18">
        <f t="shared" ca="1" si="7"/>
        <v>4.7558377273216399</v>
      </c>
      <c r="O40" s="18">
        <f t="shared" ca="1" si="7"/>
        <v>4.4759694719471952</v>
      </c>
      <c r="P40" s="38">
        <v>7.479257073424753</v>
      </c>
      <c r="Q40" s="38">
        <v>5.8802649999999996</v>
      </c>
      <c r="R40" s="38">
        <v>4.8030030000000004</v>
      </c>
      <c r="S40" s="38">
        <v>5.2054470000000004</v>
      </c>
    </row>
    <row r="41" spans="1:19">
      <c r="A41" t="s">
        <v>32</v>
      </c>
      <c r="B41" t="s">
        <v>74</v>
      </c>
      <c r="C41" s="36">
        <f t="shared" ca="1" si="8"/>
        <v>56</v>
      </c>
      <c r="D41" s="36">
        <f t="shared" ca="1" si="9"/>
        <v>56</v>
      </c>
      <c r="E41" s="36"/>
      <c r="F41" s="18">
        <f t="shared" ca="1" si="10"/>
        <v>10.946513470681458</v>
      </c>
      <c r="G41" s="18">
        <f t="shared" ca="1" si="7"/>
        <v>7.4806629834254137</v>
      </c>
      <c r="H41" s="18">
        <f t="shared" ca="1" si="7"/>
        <v>6.4745231995445494</v>
      </c>
      <c r="I41" s="18">
        <f t="shared" ca="1" si="7"/>
        <v>5.8023668639053252</v>
      </c>
      <c r="J41" s="18">
        <f t="shared" ca="1" si="7"/>
        <v>4.9386406544996859</v>
      </c>
      <c r="K41" s="18">
        <f t="shared" ca="1" si="7"/>
        <v>4.5815523059617549</v>
      </c>
      <c r="L41" s="18">
        <f t="shared" ca="1" si="7"/>
        <v>4.5271786022433131</v>
      </c>
      <c r="M41" s="18">
        <f t="shared" ca="1" si="7"/>
        <v>7.1007972665148058</v>
      </c>
      <c r="N41" s="18">
        <f t="shared" ca="1" si="7"/>
        <v>10.670736510437179</v>
      </c>
      <c r="O41" s="18">
        <f t="shared" ca="1" si="7"/>
        <v>7.4967814161768827</v>
      </c>
      <c r="P41" s="38">
        <v>7.6200112422709383</v>
      </c>
      <c r="Q41" s="38">
        <v>6.8385860000000003</v>
      </c>
      <c r="R41" s="38">
        <v>5.5484400000000003</v>
      </c>
      <c r="S41" s="38">
        <v>5.7152950000000002</v>
      </c>
    </row>
    <row r="42" spans="1:19">
      <c r="A42" t="s">
        <v>33</v>
      </c>
      <c r="B42" t="s">
        <v>92</v>
      </c>
      <c r="C42" s="36">
        <f t="shared" ca="1" si="8"/>
        <v>59</v>
      </c>
      <c r="D42" s="36">
        <f t="shared" ca="1" si="9"/>
        <v>59</v>
      </c>
      <c r="E42" s="36"/>
      <c r="F42" s="18">
        <f t="shared" ca="1" si="10"/>
        <v>6.7269173492181684</v>
      </c>
      <c r="G42" s="18">
        <f t="shared" ca="1" si="7"/>
        <v>5.4877567789646671</v>
      </c>
      <c r="H42" s="18">
        <f t="shared" ca="1" si="7"/>
        <v>6.0602434077079108</v>
      </c>
      <c r="I42" s="18">
        <f t="shared" ca="1" si="7"/>
        <v>5.0777000777000785</v>
      </c>
      <c r="J42" s="18">
        <f t="shared" ca="1" si="7"/>
        <v>4.8601652226475922</v>
      </c>
      <c r="K42" s="18">
        <f t="shared" ca="1" si="7"/>
        <v>4.1327800829875523</v>
      </c>
      <c r="L42" s="18">
        <f t="shared" ca="1" si="7"/>
        <v>4.6343081838289502</v>
      </c>
      <c r="M42" s="18">
        <f t="shared" ca="1" si="7"/>
        <v>4.8050487908358077</v>
      </c>
      <c r="N42" s="18">
        <f t="shared" ca="1" si="7"/>
        <v>5.3364019946298429</v>
      </c>
      <c r="O42" s="18">
        <f t="shared" ca="1" si="7"/>
        <v>5.7368534482758626</v>
      </c>
      <c r="P42" s="38" t="s">
        <v>107</v>
      </c>
      <c r="Q42" s="39" t="s">
        <v>107</v>
      </c>
      <c r="R42" s="39" t="s">
        <v>107</v>
      </c>
      <c r="S42" s="39" t="s">
        <v>107</v>
      </c>
    </row>
    <row r="43" spans="1:19">
      <c r="A43" t="s">
        <v>34</v>
      </c>
      <c r="B43" t="s">
        <v>70</v>
      </c>
      <c r="C43" s="36">
        <f t="shared" ca="1" si="8"/>
        <v>60</v>
      </c>
      <c r="D43" s="36">
        <f t="shared" ca="1" si="9"/>
        <v>60</v>
      </c>
      <c r="E43" s="36"/>
      <c r="F43" s="18">
        <f t="shared" ca="1" si="10"/>
        <v>8.7315329626687834</v>
      </c>
      <c r="G43" s="18">
        <f t="shared" ca="1" si="7"/>
        <v>7.3180428134556577</v>
      </c>
      <c r="H43" s="18">
        <f t="shared" ca="1" si="7"/>
        <v>6.58935115326579</v>
      </c>
      <c r="I43" s="18">
        <f t="shared" ca="1" si="7"/>
        <v>5.8655514250309793</v>
      </c>
      <c r="J43" s="18">
        <f t="shared" ca="1" si="7"/>
        <v>5.9795206971677564</v>
      </c>
      <c r="K43" s="18">
        <f t="shared" ca="1" si="7"/>
        <v>7.4642076502732237</v>
      </c>
      <c r="L43" s="18">
        <f t="shared" ca="1" si="7"/>
        <v>8.821645021645022</v>
      </c>
      <c r="M43" s="18">
        <f t="shared" ca="1" si="7"/>
        <v>9.1652173913043473</v>
      </c>
      <c r="N43" s="18">
        <f t="shared" ca="1" si="7"/>
        <v>8.9002156439913733</v>
      </c>
      <c r="O43" s="18">
        <f t="shared" ca="1" si="7"/>
        <v>7.5813571260859351</v>
      </c>
      <c r="P43" s="38">
        <v>7.5679269882659712</v>
      </c>
      <c r="Q43" s="38">
        <v>6.493322</v>
      </c>
      <c r="R43" s="38">
        <v>5.4071610000000003</v>
      </c>
      <c r="S43" s="38">
        <v>5.3008740000000003</v>
      </c>
    </row>
    <row r="44" spans="1:19">
      <c r="A44" t="s">
        <v>35</v>
      </c>
      <c r="B44" t="s">
        <v>75</v>
      </c>
      <c r="C44" s="36">
        <f t="shared" ca="1" si="8"/>
        <v>55</v>
      </c>
      <c r="D44" s="36">
        <f t="shared" ca="1" si="9"/>
        <v>55</v>
      </c>
      <c r="E44" s="36"/>
      <c r="F44" s="18">
        <f t="shared" ca="1" si="10"/>
        <v>6.6634130470148039</v>
      </c>
      <c r="G44" s="18">
        <f t="shared" ca="1" si="7"/>
        <v>6.4780144280316048</v>
      </c>
      <c r="H44" s="18">
        <f t="shared" ca="1" si="7"/>
        <v>6.4036786060019368</v>
      </c>
      <c r="I44" s="18">
        <f t="shared" ca="1" si="7"/>
        <v>6.4006153846153842</v>
      </c>
      <c r="J44" s="18">
        <f t="shared" ca="1" si="7"/>
        <v>6.0311567164179101</v>
      </c>
      <c r="K44" s="18">
        <f t="shared" ca="1" si="7"/>
        <v>6.0390817681654339</v>
      </c>
      <c r="L44" s="18">
        <f t="shared" ca="1" si="7"/>
        <v>6.2038523274478337</v>
      </c>
      <c r="M44" s="18">
        <f t="shared" ca="1" si="7"/>
        <v>8.4593843522873033</v>
      </c>
      <c r="N44" s="18">
        <f t="shared" ca="1" si="7"/>
        <v>9.8315741165672321</v>
      </c>
      <c r="O44" s="18">
        <f t="shared" ca="1" si="7"/>
        <v>8.4095213718965969</v>
      </c>
      <c r="P44" s="38">
        <v>8.5944997074312468</v>
      </c>
      <c r="Q44" s="38">
        <v>7.1653440000000002</v>
      </c>
      <c r="R44" s="38">
        <v>6.7910959999999996</v>
      </c>
      <c r="S44" s="38">
        <v>6.2383800000000003</v>
      </c>
    </row>
    <row r="45" spans="1:19">
      <c r="A45" t="s">
        <v>36</v>
      </c>
      <c r="B45" t="s">
        <v>76</v>
      </c>
      <c r="C45" s="36">
        <f t="shared" ca="1" si="8"/>
        <v>62</v>
      </c>
      <c r="D45" s="36">
        <f t="shared" ca="1" si="9"/>
        <v>62</v>
      </c>
      <c r="E45" s="36"/>
      <c r="F45" s="18">
        <f t="shared" ca="1" si="10"/>
        <v>8.3345763723150359</v>
      </c>
      <c r="G45" s="18">
        <f t="shared" ref="G45:O57" ca="1" si="11">IFERROR(INDEX(MarketPrice,$C45,G$2)/INDEX(CashFlow,$D45,G$2),"N/A")</f>
        <v>7.5013024602026048</v>
      </c>
      <c r="H45" s="18">
        <f t="shared" ca="1" si="11"/>
        <v>7.4871402327005505</v>
      </c>
      <c r="I45" s="18">
        <f t="shared" ca="1" si="11"/>
        <v>7.3960019038553071</v>
      </c>
      <c r="J45" s="18">
        <f t="shared" ca="1" si="11"/>
        <v>6.7523698652918673</v>
      </c>
      <c r="K45" s="18">
        <f t="shared" ca="1" si="11"/>
        <v>6.5238659444820577</v>
      </c>
      <c r="L45" s="18">
        <f t="shared" ca="1" si="11"/>
        <v>5.8802129547471162</v>
      </c>
      <c r="M45" s="18">
        <f t="shared" ca="1" si="11"/>
        <v>6.3791396381017416</v>
      </c>
      <c r="N45" s="18">
        <f t="shared" ca="1" si="11"/>
        <v>7.1470177886292294</v>
      </c>
      <c r="O45" s="18">
        <f t="shared" ca="1" si="11"/>
        <v>7.0274502903396092</v>
      </c>
      <c r="P45" s="38">
        <v>5.4041722745625842</v>
      </c>
      <c r="Q45" s="38">
        <v>6.8624739999999997</v>
      </c>
      <c r="R45" s="38">
        <v>6.5898159999999999</v>
      </c>
      <c r="S45" s="38">
        <v>6.3557940000000004</v>
      </c>
    </row>
    <row r="46" spans="1:19">
      <c r="A46" t="s">
        <v>37</v>
      </c>
      <c r="B46" t="s">
        <v>54</v>
      </c>
      <c r="C46" s="36">
        <f t="shared" ca="1" si="8"/>
        <v>67</v>
      </c>
      <c r="D46" s="36">
        <f t="shared" ca="1" si="9"/>
        <v>67</v>
      </c>
      <c r="E46" s="36"/>
      <c r="F46" s="18">
        <f t="shared" ca="1" si="10"/>
        <v>9.9947684557256355</v>
      </c>
      <c r="G46" s="18">
        <f t="shared" ca="1" si="11"/>
        <v>10.766000425260472</v>
      </c>
      <c r="H46" s="18">
        <f t="shared" ca="1" si="11"/>
        <v>9.3668245376635095</v>
      </c>
      <c r="I46" s="18">
        <f t="shared" ca="1" si="11"/>
        <v>7.2571716718960122</v>
      </c>
      <c r="J46" s="18">
        <f t="shared" ca="1" si="11"/>
        <v>6.1345458785123004</v>
      </c>
      <c r="K46" s="18">
        <f t="shared" ca="1" si="11"/>
        <v>6.5281072717895814</v>
      </c>
      <c r="L46" s="18">
        <f t="shared" ca="1" si="11"/>
        <v>6.0718871962734484</v>
      </c>
      <c r="M46" s="18">
        <f t="shared" ca="1" si="11"/>
        <v>7.0656934306569346</v>
      </c>
      <c r="N46" s="18">
        <f t="shared" ca="1" si="11"/>
        <v>8.6065195442088562</v>
      </c>
      <c r="O46" s="18">
        <f t="shared" ca="1" si="11"/>
        <v>7.222090261282661</v>
      </c>
      <c r="P46" s="38">
        <v>6.9599329421626148</v>
      </c>
      <c r="Q46" s="38">
        <v>5.163653</v>
      </c>
      <c r="R46" s="38">
        <v>4.8501799999999999</v>
      </c>
      <c r="S46" s="38">
        <v>3.9982500000000001</v>
      </c>
    </row>
    <row r="47" spans="1:19">
      <c r="A47" t="s">
        <v>64</v>
      </c>
      <c r="B47" t="s">
        <v>63</v>
      </c>
      <c r="C47" s="36" t="e">
        <f t="shared" ca="1" si="8"/>
        <v>#N/A</v>
      </c>
      <c r="D47" s="36" t="e">
        <f t="shared" ca="1" si="9"/>
        <v>#N/A</v>
      </c>
      <c r="E47" s="36"/>
      <c r="F47" s="18" t="str">
        <f t="shared" ca="1" si="10"/>
        <v>N/A</v>
      </c>
      <c r="G47" s="18" t="str">
        <f t="shared" ca="1" si="11"/>
        <v>N/A</v>
      </c>
      <c r="H47" s="18" t="str">
        <f t="shared" ca="1" si="11"/>
        <v>N/A</v>
      </c>
      <c r="I47" s="18" t="str">
        <f t="shared" ca="1" si="11"/>
        <v>N/A</v>
      </c>
      <c r="J47" s="18" t="str">
        <f t="shared" ca="1" si="11"/>
        <v>N/A</v>
      </c>
      <c r="K47" s="18" t="str">
        <f t="shared" ca="1" si="11"/>
        <v>N/A</v>
      </c>
      <c r="L47" s="18" t="str">
        <f t="shared" ca="1" si="11"/>
        <v>N/A</v>
      </c>
      <c r="M47" s="18" t="str">
        <f t="shared" ca="1" si="11"/>
        <v>N/A</v>
      </c>
      <c r="N47" s="18" t="str">
        <f t="shared" ca="1" si="11"/>
        <v>N/A</v>
      </c>
      <c r="O47" s="18" t="str">
        <f t="shared" ca="1" si="11"/>
        <v>N/A</v>
      </c>
      <c r="P47" s="38" t="s">
        <v>107</v>
      </c>
      <c r="Q47" s="38">
        <v>1.8034870000000001</v>
      </c>
      <c r="R47" s="38">
        <v>1.884924</v>
      </c>
      <c r="S47" s="38">
        <v>-7.0251169999999998</v>
      </c>
    </row>
    <row r="48" spans="1:19">
      <c r="A48" t="s">
        <v>38</v>
      </c>
      <c r="B48" t="s">
        <v>77</v>
      </c>
      <c r="C48" s="36">
        <f t="shared" ca="1" si="8"/>
        <v>66</v>
      </c>
      <c r="D48" s="36">
        <f t="shared" ca="1" si="9"/>
        <v>66</v>
      </c>
      <c r="E48" s="36"/>
      <c r="F48" s="18">
        <f t="shared" ca="1" si="10"/>
        <v>8.2270151709011152</v>
      </c>
      <c r="G48" s="18">
        <f t="shared" ca="1" si="11"/>
        <v>8.4186398939193037</v>
      </c>
      <c r="H48" s="18">
        <f t="shared" ca="1" si="11"/>
        <v>8.2988985947588301</v>
      </c>
      <c r="I48" s="18">
        <f t="shared" ca="1" si="11"/>
        <v>8.7459459459459463</v>
      </c>
      <c r="J48" s="18">
        <f t="shared" ca="1" si="11"/>
        <v>8.2234432234432226</v>
      </c>
      <c r="K48" s="18">
        <f t="shared" ca="1" si="11"/>
        <v>7.7901617549302014</v>
      </c>
      <c r="L48" s="18">
        <f t="shared" ca="1" si="11"/>
        <v>7.0776173285198549</v>
      </c>
      <c r="M48" s="18">
        <f t="shared" ca="1" si="11"/>
        <v>8.1835814163283711</v>
      </c>
      <c r="N48" s="18">
        <f t="shared" ca="1" si="11"/>
        <v>8.6184834123222753</v>
      </c>
      <c r="O48" s="18">
        <f t="shared" ca="1" si="11"/>
        <v>8.4714677298778973</v>
      </c>
      <c r="P48" s="38">
        <v>8.4108161746464916</v>
      </c>
      <c r="Q48" s="38">
        <v>8.2763340000000003</v>
      </c>
      <c r="R48" s="38">
        <v>8.2793989999999997</v>
      </c>
      <c r="S48" s="38">
        <v>7.832465</v>
      </c>
    </row>
    <row r="49" spans="1:19">
      <c r="A49" t="s">
        <v>39</v>
      </c>
      <c r="B49" t="s">
        <v>78</v>
      </c>
      <c r="C49" s="36" t="e">
        <f t="shared" ca="1" si="8"/>
        <v>#N/A</v>
      </c>
      <c r="D49" s="36" t="e">
        <f t="shared" ca="1" si="9"/>
        <v>#N/A</v>
      </c>
      <c r="E49" s="36"/>
      <c r="F49" s="18" t="str">
        <f t="shared" ca="1" si="10"/>
        <v>N/A</v>
      </c>
      <c r="G49" s="18" t="str">
        <f t="shared" ca="1" si="11"/>
        <v>N/A</v>
      </c>
      <c r="H49" s="18" t="str">
        <f t="shared" ca="1" si="11"/>
        <v>N/A</v>
      </c>
      <c r="I49" s="18" t="str">
        <f t="shared" ca="1" si="11"/>
        <v>N/A</v>
      </c>
      <c r="J49" s="18" t="str">
        <f t="shared" ca="1" si="11"/>
        <v>N/A</v>
      </c>
      <c r="K49" s="18" t="str">
        <f t="shared" ca="1" si="11"/>
        <v>N/A</v>
      </c>
      <c r="L49" s="18" t="str">
        <f t="shared" ca="1" si="11"/>
        <v>N/A</v>
      </c>
      <c r="M49" s="18" t="str">
        <f t="shared" ca="1" si="11"/>
        <v>N/A</v>
      </c>
      <c r="N49" s="18" t="str">
        <f t="shared" ca="1" si="11"/>
        <v>N/A</v>
      </c>
      <c r="O49" s="18" t="str">
        <f t="shared" ca="1" si="11"/>
        <v>N/A</v>
      </c>
      <c r="P49" s="38">
        <v>7.2119037568594342</v>
      </c>
      <c r="Q49" s="38">
        <v>6.4092609999999999</v>
      </c>
      <c r="R49" s="38">
        <v>6.3931490000000002</v>
      </c>
      <c r="S49" s="38">
        <v>6.681349</v>
      </c>
    </row>
    <row r="50" spans="1:19">
      <c r="A50" t="s">
        <v>40</v>
      </c>
      <c r="B50" t="s">
        <v>81</v>
      </c>
      <c r="C50" s="36" t="e">
        <f t="shared" ca="1" si="8"/>
        <v>#N/A</v>
      </c>
      <c r="D50" s="36" t="e">
        <f t="shared" ca="1" si="9"/>
        <v>#N/A</v>
      </c>
      <c r="E50" s="36"/>
      <c r="F50" s="18" t="str">
        <f t="shared" ca="1" si="10"/>
        <v>N/A</v>
      </c>
      <c r="G50" s="18" t="str">
        <f t="shared" ca="1" si="11"/>
        <v>N/A</v>
      </c>
      <c r="H50" s="18" t="str">
        <f t="shared" ca="1" si="11"/>
        <v>N/A</v>
      </c>
      <c r="I50" s="18" t="str">
        <f t="shared" ca="1" si="11"/>
        <v>N/A</v>
      </c>
      <c r="J50" s="18" t="str">
        <f t="shared" ca="1" si="11"/>
        <v>N/A</v>
      </c>
      <c r="K50" s="18" t="str">
        <f t="shared" ca="1" si="11"/>
        <v>N/A</v>
      </c>
      <c r="L50" s="18" t="str">
        <f t="shared" ca="1" si="11"/>
        <v>N/A</v>
      </c>
      <c r="M50" s="18" t="str">
        <f t="shared" ca="1" si="11"/>
        <v>N/A</v>
      </c>
      <c r="N50" s="18" t="str">
        <f t="shared" ca="1" si="11"/>
        <v>N/A</v>
      </c>
      <c r="O50" s="18" t="str">
        <f t="shared" ca="1" si="11"/>
        <v>N/A</v>
      </c>
      <c r="P50" s="38" t="s">
        <v>107</v>
      </c>
      <c r="Q50" s="38">
        <v>6.5928209999999998</v>
      </c>
      <c r="R50" s="38">
        <v>4.781644</v>
      </c>
      <c r="S50" s="38">
        <v>4.7159110000000002</v>
      </c>
    </row>
    <row r="51" spans="1:19">
      <c r="A51" t="s">
        <v>41</v>
      </c>
      <c r="B51" t="s">
        <v>79</v>
      </c>
      <c r="C51" s="36" t="e">
        <f t="shared" ca="1" si="8"/>
        <v>#N/A</v>
      </c>
      <c r="D51" s="36" t="e">
        <f t="shared" ca="1" si="9"/>
        <v>#N/A</v>
      </c>
      <c r="E51" s="36"/>
      <c r="F51" s="18" t="str">
        <f t="shared" ca="1" si="10"/>
        <v>N/A</v>
      </c>
      <c r="G51" s="18" t="str">
        <f t="shared" ca="1" si="11"/>
        <v>N/A</v>
      </c>
      <c r="H51" s="18" t="str">
        <f t="shared" ca="1" si="11"/>
        <v>N/A</v>
      </c>
      <c r="I51" s="18" t="str">
        <f t="shared" ca="1" si="11"/>
        <v>N/A</v>
      </c>
      <c r="J51" s="18" t="str">
        <f t="shared" ca="1" si="11"/>
        <v>N/A</v>
      </c>
      <c r="K51" s="18" t="str">
        <f t="shared" ca="1" si="11"/>
        <v>N/A</v>
      </c>
      <c r="L51" s="18" t="str">
        <f t="shared" ca="1" si="11"/>
        <v>N/A</v>
      </c>
      <c r="M51" s="18" t="str">
        <f t="shared" ca="1" si="11"/>
        <v>N/A</v>
      </c>
      <c r="N51" s="18" t="str">
        <f t="shared" ca="1" si="11"/>
        <v>N/A</v>
      </c>
      <c r="O51" s="18" t="str">
        <f t="shared" ca="1" si="11"/>
        <v>N/A</v>
      </c>
      <c r="P51" s="38" t="s">
        <v>107</v>
      </c>
      <c r="Q51" s="38">
        <v>4.6349720000000003</v>
      </c>
      <c r="R51" s="38">
        <v>3.64655</v>
      </c>
      <c r="S51" s="38">
        <v>3.6843750000000002</v>
      </c>
    </row>
    <row r="52" spans="1:19">
      <c r="A52" t="s">
        <v>83</v>
      </c>
      <c r="B52" t="s">
        <v>82</v>
      </c>
      <c r="C52" s="36">
        <f t="shared" ca="1" si="8"/>
        <v>71</v>
      </c>
      <c r="D52" s="36">
        <f t="shared" ca="1" si="9"/>
        <v>71</v>
      </c>
      <c r="E52" s="36"/>
      <c r="F52" s="18">
        <f t="shared" ca="1" si="10"/>
        <v>6.8056743101438011</v>
      </c>
      <c r="G52" s="18">
        <f t="shared" ca="1" si="11"/>
        <v>6.8585416666666665</v>
      </c>
      <c r="H52" s="18">
        <f t="shared" ca="1" si="11"/>
        <v>6.7780112044817926</v>
      </c>
      <c r="I52" s="18">
        <f t="shared" ca="1" si="11"/>
        <v>6.9222797927461137</v>
      </c>
      <c r="J52" s="18">
        <f t="shared" ca="1" si="11"/>
        <v>6.052163461538461</v>
      </c>
      <c r="K52" s="18">
        <f t="shared" ca="1" si="11"/>
        <v>6.2707919386886175</v>
      </c>
      <c r="L52" s="18">
        <f t="shared" ca="1" si="11"/>
        <v>6.0775711795467746</v>
      </c>
      <c r="M52" s="18">
        <f t="shared" ca="1" si="11"/>
        <v>7.0863426554439322</v>
      </c>
      <c r="N52" s="18">
        <f t="shared" ca="1" si="11"/>
        <v>6.0732767993041969</v>
      </c>
      <c r="O52" s="18">
        <f t="shared" ca="1" si="11"/>
        <v>5.8232536333802152</v>
      </c>
      <c r="P52" s="38">
        <v>5.4577063847092315</v>
      </c>
      <c r="Q52" s="38">
        <v>5.5678859999999997</v>
      </c>
      <c r="R52" s="38">
        <v>5.1765679999999996</v>
      </c>
      <c r="S52" s="38">
        <v>6.0934340000000002</v>
      </c>
    </row>
    <row r="53" spans="1:19">
      <c r="A53" t="s">
        <v>42</v>
      </c>
      <c r="B53" t="s">
        <v>89</v>
      </c>
      <c r="C53" s="36">
        <f t="shared" ca="1" si="8"/>
        <v>72</v>
      </c>
      <c r="D53" s="36">
        <f t="shared" ca="1" si="9"/>
        <v>72</v>
      </c>
      <c r="E53" s="36"/>
      <c r="F53" s="18">
        <f t="shared" ca="1" si="10"/>
        <v>7.8192771084337362</v>
      </c>
      <c r="G53" s="18">
        <f t="shared" ca="1" si="11"/>
        <v>7.5717501406865502</v>
      </c>
      <c r="H53" s="18">
        <f t="shared" ca="1" si="11"/>
        <v>6.8210379797176373</v>
      </c>
      <c r="I53" s="18">
        <f t="shared" ca="1" si="11"/>
        <v>5.7899443561208273</v>
      </c>
      <c r="J53" s="18">
        <f t="shared" ca="1" si="11"/>
        <v>5.8104838709677429</v>
      </c>
      <c r="K53" s="18">
        <f t="shared" ca="1" si="11"/>
        <v>5.5771222697590632</v>
      </c>
      <c r="L53" s="18">
        <f t="shared" ca="1" si="11"/>
        <v>5.2428993410588509</v>
      </c>
      <c r="M53" s="18">
        <f t="shared" ca="1" si="11"/>
        <v>6.9016393442622945</v>
      </c>
      <c r="N53" s="18">
        <f t="shared" ca="1" si="11"/>
        <v>6.5349324639031217</v>
      </c>
      <c r="O53" s="18">
        <f t="shared" ca="1" si="11"/>
        <v>7.3743909041689228</v>
      </c>
      <c r="P53" s="38">
        <v>7.0612086776859506</v>
      </c>
      <c r="Q53" s="38">
        <v>7.6323040000000004</v>
      </c>
      <c r="R53" s="38">
        <v>7.2745040000000003</v>
      </c>
      <c r="S53" s="38">
        <v>6.9240180000000002</v>
      </c>
    </row>
    <row r="54" spans="1:19">
      <c r="A54" t="s">
        <v>43</v>
      </c>
      <c r="B54" t="s">
        <v>87</v>
      </c>
      <c r="C54" s="36">
        <f t="shared" ca="1" si="8"/>
        <v>76</v>
      </c>
      <c r="D54" s="36">
        <f t="shared" ca="1" si="9"/>
        <v>76</v>
      </c>
      <c r="E54" s="36"/>
      <c r="F54" s="18">
        <f t="shared" ca="1" si="10"/>
        <v>9.0473844710297922</v>
      </c>
      <c r="G54" s="18">
        <f t="shared" ca="1" si="11"/>
        <v>7.92512077294686</v>
      </c>
      <c r="H54" s="18">
        <f t="shared" ca="1" si="11"/>
        <v>7.2319564230594651</v>
      </c>
      <c r="I54" s="18">
        <f t="shared" ca="1" si="11"/>
        <v>6.7148837209302323</v>
      </c>
      <c r="J54" s="18">
        <f t="shared" ca="1" si="11"/>
        <v>6.6716267339218156</v>
      </c>
      <c r="K54" s="18">
        <f t="shared" ca="1" si="11"/>
        <v>5.5069657615112151</v>
      </c>
      <c r="L54" s="18">
        <f t="shared" ca="1" si="11"/>
        <v>5.3247982187586977</v>
      </c>
      <c r="M54" s="18">
        <f t="shared" ca="1" si="11"/>
        <v>7.0880382775119619</v>
      </c>
      <c r="N54" s="18">
        <f t="shared" ca="1" si="11"/>
        <v>6.875993640699523</v>
      </c>
      <c r="O54" s="18">
        <f t="shared" ca="1" si="11"/>
        <v>5.8074581430745811</v>
      </c>
      <c r="P54" s="38">
        <v>6.9972519083969464</v>
      </c>
      <c r="Q54" s="38">
        <v>6.538462</v>
      </c>
      <c r="R54" s="38">
        <v>4.2357319999999996</v>
      </c>
      <c r="S54" s="38">
        <v>2.941065</v>
      </c>
    </row>
    <row r="55" spans="1:19">
      <c r="A55" t="s">
        <v>44</v>
      </c>
      <c r="B55" t="s">
        <v>249</v>
      </c>
      <c r="C55" s="36">
        <f t="shared" ca="1" si="8"/>
        <v>74</v>
      </c>
      <c r="D55" s="36">
        <f t="shared" ca="1" si="9"/>
        <v>74</v>
      </c>
      <c r="E55" s="36"/>
      <c r="F55" s="18">
        <f t="shared" ca="1" si="10"/>
        <v>12.896150865409455</v>
      </c>
      <c r="G55" s="18">
        <f t="shared" ca="1" si="11"/>
        <v>10.266114592658909</v>
      </c>
      <c r="H55" s="18">
        <f t="shared" ca="1" si="11"/>
        <v>9.5760517799352769</v>
      </c>
      <c r="I55" s="18">
        <f t="shared" ca="1" si="11"/>
        <v>9.2385229540918168</v>
      </c>
      <c r="J55" s="18">
        <f t="shared" ca="1" si="11"/>
        <v>8.4315960912052113</v>
      </c>
      <c r="K55" s="18">
        <f t="shared" ca="1" si="11"/>
        <v>8.1465778316172006</v>
      </c>
      <c r="L55" s="18">
        <f t="shared" ca="1" si="11"/>
        <v>6.8706563706563699</v>
      </c>
      <c r="M55" s="18">
        <f t="shared" ca="1" si="11"/>
        <v>7.5732656514382404</v>
      </c>
      <c r="N55" s="18">
        <f t="shared" ca="1" si="11"/>
        <v>7.8410995641971173</v>
      </c>
      <c r="O55" s="18">
        <f t="shared" ca="1" si="11"/>
        <v>7.2726017943409245</v>
      </c>
      <c r="P55" s="38">
        <v>6.4014522821576767</v>
      </c>
      <c r="Q55" s="38">
        <v>6.2742060000000004</v>
      </c>
      <c r="R55" s="38">
        <v>4.9149459999999996</v>
      </c>
      <c r="S55" s="38">
        <v>4.2733350000000003</v>
      </c>
    </row>
    <row r="56" spans="1:19">
      <c r="A56" t="s">
        <v>45</v>
      </c>
      <c r="B56" t="s">
        <v>65</v>
      </c>
      <c r="C56" s="36">
        <f t="shared" ca="1" si="8"/>
        <v>78</v>
      </c>
      <c r="D56" s="36">
        <f t="shared" ca="1" si="9"/>
        <v>78</v>
      </c>
      <c r="E56" s="36"/>
      <c r="F56" s="18">
        <f t="shared" ca="1" si="10"/>
        <v>7.6210226025894219</v>
      </c>
      <c r="G56" s="18">
        <f t="shared" ca="1" si="11"/>
        <v>7.314819136522754</v>
      </c>
      <c r="H56" s="18">
        <f t="shared" ca="1" si="11"/>
        <v>7.0043891733723482</v>
      </c>
      <c r="I56" s="18">
        <f t="shared" ca="1" si="11"/>
        <v>6.8532866783304174</v>
      </c>
      <c r="J56" s="18">
        <f t="shared" ca="1" si="11"/>
        <v>6.4721268163804488</v>
      </c>
      <c r="K56" s="18">
        <f t="shared" ca="1" si="11"/>
        <v>6.2759111617312078</v>
      </c>
      <c r="L56" s="18">
        <f t="shared" ca="1" si="11"/>
        <v>5.4270923209663504</v>
      </c>
      <c r="M56" s="18">
        <f t="shared" ca="1" si="11"/>
        <v>5.7058823529411766</v>
      </c>
      <c r="N56" s="18">
        <f t="shared" ca="1" si="11"/>
        <v>6.5089751013317887</v>
      </c>
      <c r="O56" s="18">
        <f t="shared" ca="1" si="11"/>
        <v>5.5397837538120314</v>
      </c>
      <c r="P56" s="38">
        <v>5.6238560097620498</v>
      </c>
      <c r="Q56" s="38">
        <v>5.3087289999999996</v>
      </c>
      <c r="R56" s="38">
        <v>4.2676220000000002</v>
      </c>
      <c r="S56" s="38">
        <v>5.4642860000000004</v>
      </c>
    </row>
    <row r="57" spans="1:19">
      <c r="A57" t="s">
        <v>176</v>
      </c>
      <c r="B57" t="s">
        <v>175</v>
      </c>
      <c r="C57" s="36">
        <f t="shared" ca="1" si="8"/>
        <v>39</v>
      </c>
      <c r="D57" s="36">
        <f t="shared" ca="1" si="9"/>
        <v>39</v>
      </c>
      <c r="E57" s="36"/>
      <c r="F57" s="18">
        <f t="shared" ca="1" si="10"/>
        <v>14.0560157790927</v>
      </c>
      <c r="G57" s="18">
        <f t="shared" ca="1" si="11"/>
        <v>15.246352646936224</v>
      </c>
      <c r="H57" s="18">
        <f t="shared" ca="1" si="11"/>
        <v>13.426207513416815</v>
      </c>
      <c r="I57" s="18">
        <f t="shared" ca="1" si="11"/>
        <v>13.231096911608095</v>
      </c>
      <c r="J57" s="18">
        <f t="shared" ca="1" si="11"/>
        <v>13.653002309468821</v>
      </c>
      <c r="K57" s="18">
        <f t="shared" ca="1" si="11"/>
        <v>12.357096141268803</v>
      </c>
      <c r="L57" s="18">
        <f t="shared" ca="1" si="11"/>
        <v>10.165627165627166</v>
      </c>
      <c r="M57" s="18">
        <f t="shared" ca="1" si="11"/>
        <v>12.374726077428779</v>
      </c>
      <c r="N57" s="18">
        <f t="shared" ca="1" si="11"/>
        <v>14.083865086599817</v>
      </c>
      <c r="O57" s="18">
        <f t="shared" ca="1" si="11"/>
        <v>17.52686308492201</v>
      </c>
      <c r="P57" s="38">
        <v>13.66813509544787</v>
      </c>
      <c r="Q57" s="18"/>
      <c r="R57" s="18"/>
      <c r="S57" s="18"/>
    </row>
  </sheetData>
  <pageMargins left="0.7" right="0.7" top="0.75" bottom="0.75" header="0.3" footer="0.3"/>
  <pageSetup scale="64" fitToHeight="0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P4" sqref="P4:P57"/>
    </sheetView>
  </sheetViews>
  <sheetFormatPr defaultRowHeight="13.8"/>
  <cols>
    <col min="2" max="2" width="28.09765625" bestFit="1" customWidth="1"/>
    <col min="3" max="3" width="3.296875" bestFit="1" customWidth="1"/>
    <col min="4" max="4" width="2.8984375" bestFit="1" customWidth="1"/>
    <col min="5" max="5" width="2.8984375" customWidth="1"/>
    <col min="6" max="7" width="9.296875" customWidth="1"/>
    <col min="8" max="16" width="9.19921875" customWidth="1"/>
    <col min="17" max="19" width="9.19921875" style="32" customWidth="1"/>
  </cols>
  <sheetData>
    <row r="1" spans="1:19">
      <c r="A1" t="s">
        <v>300</v>
      </c>
    </row>
    <row r="2" spans="1:19">
      <c r="D2" s="36"/>
      <c r="E2" s="36"/>
      <c r="F2" s="36">
        <f ca="1">MATCH(F3,OFFSET(CashFlow,-2,0,1,),0)</f>
        <v>2</v>
      </c>
      <c r="G2" s="36">
        <f ca="1">MATCH(G3,OFFSET(CashFlow,-2,0,1,),0)</f>
        <v>3</v>
      </c>
      <c r="H2" s="36">
        <f t="shared" ref="H2:P2" ca="1" si="0">MATCH(H3,OFFSET(CashFlow,-2,0,1,),0)</f>
        <v>4</v>
      </c>
      <c r="I2" s="36">
        <f t="shared" ca="1" si="0"/>
        <v>5</v>
      </c>
      <c r="J2" s="36">
        <f t="shared" ca="1" si="0"/>
        <v>6</v>
      </c>
      <c r="K2" s="36">
        <f t="shared" ca="1" si="0"/>
        <v>7</v>
      </c>
      <c r="L2" s="36">
        <f t="shared" ca="1" si="0"/>
        <v>8</v>
      </c>
      <c r="M2" s="36">
        <f t="shared" ca="1" si="0"/>
        <v>9</v>
      </c>
      <c r="N2" s="36">
        <f t="shared" ca="1" si="0"/>
        <v>10</v>
      </c>
      <c r="O2" s="36">
        <f t="shared" ca="1" si="0"/>
        <v>11</v>
      </c>
      <c r="P2" s="36" t="e">
        <f t="shared" ca="1" si="0"/>
        <v>#N/A</v>
      </c>
      <c r="Q2" s="58"/>
      <c r="R2" s="58"/>
      <c r="S2" s="58"/>
    </row>
    <row r="3" spans="1:19" ht="14.4" thickBot="1">
      <c r="C3" s="36" t="s">
        <v>297</v>
      </c>
      <c r="D3" s="36" t="s">
        <v>243</v>
      </c>
      <c r="E3" s="36"/>
      <c r="F3" s="52">
        <v>2015</v>
      </c>
      <c r="G3" s="52">
        <v>2014</v>
      </c>
      <c r="H3" s="52">
        <v>2013</v>
      </c>
      <c r="I3" s="52">
        <v>2012</v>
      </c>
      <c r="J3" s="52">
        <v>2011</v>
      </c>
      <c r="K3" s="52">
        <v>2010</v>
      </c>
      <c r="L3" s="52">
        <v>2009</v>
      </c>
      <c r="M3" s="52">
        <v>2008</v>
      </c>
      <c r="N3" s="52">
        <v>2007</v>
      </c>
      <c r="O3" s="52">
        <v>2006</v>
      </c>
      <c r="P3" s="52">
        <v>2005</v>
      </c>
      <c r="Q3" s="59"/>
      <c r="R3" s="59"/>
      <c r="S3" s="59"/>
    </row>
    <row r="4" spans="1:19">
      <c r="C4" s="36"/>
      <c r="D4" s="36"/>
      <c r="E4" s="36"/>
      <c r="F4" s="36"/>
      <c r="P4" s="38"/>
    </row>
    <row r="5" spans="1:19">
      <c r="A5" t="s">
        <v>0</v>
      </c>
      <c r="B5" t="s">
        <v>91</v>
      </c>
      <c r="C5" s="36">
        <f t="shared" ref="C5:C36" ca="1" si="1">MATCH(A5,OFFSET(BookValue,0,0,,1),0)</f>
        <v>5</v>
      </c>
      <c r="D5" s="36">
        <f t="shared" ref="D5:D36" ca="1" si="2">MATCH(A5,OFFSET(CashFlow,0,0,,1),0)</f>
        <v>5</v>
      </c>
      <c r="E5" s="36"/>
      <c r="F5" s="18">
        <f t="shared" ref="F5:O14" ca="1" si="3">IFERROR(INDEX(MarketPrice,$C5,F$2)/INDEX(BookValue,$D5,F$2),"N/A")</f>
        <v>1.3727711688381754</v>
      </c>
      <c r="G5" s="18">
        <f t="shared" ca="1" si="3"/>
        <v>1.4249778969283859</v>
      </c>
      <c r="H5" s="18">
        <f t="shared" ca="1" si="3"/>
        <v>1.5076301754169621</v>
      </c>
      <c r="I5" s="18">
        <f t="shared" ca="1" si="3"/>
        <v>1.3442031362771472</v>
      </c>
      <c r="J5" s="18">
        <f t="shared" ca="1" si="3"/>
        <v>1.3500225843438378</v>
      </c>
      <c r="K5" s="18">
        <f t="shared" ca="1" si="3"/>
        <v>1.2833143821296262</v>
      </c>
      <c r="L5" s="18">
        <f t="shared" ca="1" si="3"/>
        <v>1.1509505415435886</v>
      </c>
      <c r="M5" s="18">
        <f t="shared" ca="1" si="3"/>
        <v>1.5502739348074575</v>
      </c>
      <c r="N5" s="18">
        <f t="shared" ca="1" si="3"/>
        <v>1.8882621318954793</v>
      </c>
      <c r="O5" s="18">
        <f t="shared" ca="1" si="3"/>
        <v>2.092598511483494</v>
      </c>
      <c r="P5" s="38">
        <v>2.2173066360413438</v>
      </c>
      <c r="Q5" s="60"/>
      <c r="R5" s="61"/>
      <c r="S5" s="61"/>
    </row>
    <row r="6" spans="1:19">
      <c r="A6" t="s">
        <v>1</v>
      </c>
      <c r="B6" t="s">
        <v>84</v>
      </c>
      <c r="C6" s="36">
        <f t="shared" ca="1" si="1"/>
        <v>42</v>
      </c>
      <c r="D6" s="36">
        <f t="shared" ca="1" si="2"/>
        <v>42</v>
      </c>
      <c r="E6" s="36"/>
      <c r="F6" s="18">
        <f t="shared" ca="1" si="3"/>
        <v>1.8608944674628323</v>
      </c>
      <c r="G6" s="18">
        <f t="shared" ca="1" si="3"/>
        <v>1.8585949562532167</v>
      </c>
      <c r="H6" s="18">
        <f t="shared" ca="1" si="3"/>
        <v>1.6991683007640814</v>
      </c>
      <c r="I6" s="18">
        <f t="shared" ca="1" si="3"/>
        <v>1.5654605961906112</v>
      </c>
      <c r="J6" s="18">
        <f t="shared" ca="1" si="3"/>
        <v>1.4642593957258658</v>
      </c>
      <c r="K6" s="18">
        <f t="shared" ca="1" si="3"/>
        <v>1.3144784241588103</v>
      </c>
      <c r="L6" s="18">
        <f t="shared" ca="1" si="3"/>
        <v>1.0448273111589694</v>
      </c>
      <c r="M6" s="18">
        <f t="shared" ca="1" si="3"/>
        <v>1.3346894069785635</v>
      </c>
      <c r="N6" s="18">
        <f t="shared" ca="1" si="3"/>
        <v>1.6693282844912742</v>
      </c>
      <c r="O6" s="18">
        <f t="shared" ca="1" si="3"/>
        <v>1.5176068675543097</v>
      </c>
      <c r="P6" s="38">
        <v>1.3341645885286784</v>
      </c>
      <c r="Q6" s="60"/>
      <c r="R6" s="60"/>
      <c r="S6" s="60"/>
    </row>
    <row r="7" spans="1:19">
      <c r="A7" t="s">
        <v>2</v>
      </c>
      <c r="B7" t="s">
        <v>104</v>
      </c>
      <c r="C7" s="36">
        <f t="shared" ca="1" si="1"/>
        <v>4</v>
      </c>
      <c r="D7" s="36">
        <f t="shared" ca="1" si="2"/>
        <v>4</v>
      </c>
      <c r="E7" s="36"/>
      <c r="F7" s="18">
        <f t="shared" ca="1" si="3"/>
        <v>1.5537532592287633</v>
      </c>
      <c r="G7" s="18">
        <f t="shared" ca="1" si="3"/>
        <v>1.5428596368715082</v>
      </c>
      <c r="H7" s="18">
        <f t="shared" ca="1" si="3"/>
        <v>1.3977134885977682</v>
      </c>
      <c r="I7" s="18">
        <f t="shared" ca="1" si="3"/>
        <v>1.3076849520288147</v>
      </c>
      <c r="J7" s="18">
        <f t="shared" ca="1" si="3"/>
        <v>1.2297422034680556</v>
      </c>
      <c r="K7" s="18">
        <f t="shared" ca="1" si="3"/>
        <v>1.2311873499929407</v>
      </c>
      <c r="L7" s="18">
        <f t="shared" ca="1" si="3"/>
        <v>1.0840064032598413</v>
      </c>
      <c r="M7" s="18">
        <f t="shared" ca="1" si="3"/>
        <v>1.4829681388372007</v>
      </c>
      <c r="N7" s="18">
        <f t="shared" ca="1" si="3"/>
        <v>1.8483969647610348</v>
      </c>
      <c r="O7" s="18">
        <f t="shared" ca="1" si="3"/>
        <v>1.5556538964049396</v>
      </c>
      <c r="P7" s="38">
        <v>1.5664153886145047</v>
      </c>
      <c r="Q7" s="60"/>
      <c r="R7" s="60"/>
      <c r="S7" s="60"/>
    </row>
    <row r="8" spans="1:19">
      <c r="A8" t="s">
        <v>3</v>
      </c>
      <c r="B8" t="s">
        <v>80</v>
      </c>
      <c r="C8" s="36">
        <f t="shared" ca="1" si="1"/>
        <v>3</v>
      </c>
      <c r="D8" s="36">
        <f t="shared" ca="1" si="2"/>
        <v>3</v>
      </c>
      <c r="E8" s="36"/>
      <c r="F8" s="18">
        <f t="shared" ca="1" si="3"/>
        <v>1.4586928424214904</v>
      </c>
      <c r="G8" s="18">
        <f t="shared" ca="1" si="3"/>
        <v>1.4491994072360572</v>
      </c>
      <c r="H8" s="18">
        <f t="shared" ca="1" si="3"/>
        <v>1.2860109005969376</v>
      </c>
      <c r="I8" s="18">
        <f t="shared" ca="1" si="3"/>
        <v>1.180071148274471</v>
      </c>
      <c r="J8" s="18">
        <f t="shared" ca="1" si="3"/>
        <v>0.90303902947123327</v>
      </c>
      <c r="K8" s="18">
        <f t="shared" ca="1" si="3"/>
        <v>0.83169025034986777</v>
      </c>
      <c r="L8" s="18">
        <f t="shared" ca="1" si="3"/>
        <v>0.77828834003446301</v>
      </c>
      <c r="M8" s="18">
        <f t="shared" ca="1" si="3"/>
        <v>1.2473626440636625</v>
      </c>
      <c r="N8" s="18">
        <f t="shared" ca="1" si="3"/>
        <v>1.6041955884621317</v>
      </c>
      <c r="O8" s="18">
        <f t="shared" ca="1" si="3"/>
        <v>1.61828395681647</v>
      </c>
      <c r="P8" s="38">
        <v>1.6829746855801089</v>
      </c>
      <c r="Q8" s="60"/>
      <c r="R8" s="60"/>
      <c r="S8" s="60"/>
    </row>
    <row r="9" spans="1:19">
      <c r="A9" t="s">
        <v>4</v>
      </c>
      <c r="B9" t="s">
        <v>86</v>
      </c>
      <c r="C9" s="36">
        <f t="shared" ca="1" si="1"/>
        <v>9</v>
      </c>
      <c r="D9" s="36">
        <f t="shared" ca="1" si="2"/>
        <v>9</v>
      </c>
      <c r="E9" s="36"/>
      <c r="F9" s="18">
        <f t="shared" ca="1" si="3"/>
        <v>1.3561878362954509</v>
      </c>
      <c r="G9" s="18">
        <f t="shared" ca="1" si="3"/>
        <v>1.3340185426018374</v>
      </c>
      <c r="H9" s="18">
        <f t="shared" ca="1" si="3"/>
        <v>1.2528459046737623</v>
      </c>
      <c r="I9" s="18">
        <f t="shared" ca="1" si="3"/>
        <v>1.2096689936838108</v>
      </c>
      <c r="J9" s="18">
        <f t="shared" ca="1" si="3"/>
        <v>1.1931017491993101</v>
      </c>
      <c r="K9" s="18">
        <f t="shared" ca="1" si="3"/>
        <v>1.0665178344918564</v>
      </c>
      <c r="L9" s="18">
        <f t="shared" ca="1" si="3"/>
        <v>0.94084815606906258</v>
      </c>
      <c r="M9" s="18">
        <f t="shared" ca="1" si="3"/>
        <v>1.1129208570179274</v>
      </c>
      <c r="N9" s="18">
        <f t="shared" ca="1" si="3"/>
        <v>1.2869051754081278</v>
      </c>
      <c r="O9" s="18">
        <f t="shared" ca="1" si="3"/>
        <v>1.2958359585314163</v>
      </c>
      <c r="P9" s="38">
        <v>1.1274182368139138</v>
      </c>
      <c r="Q9" s="60"/>
      <c r="R9" s="60"/>
      <c r="S9" s="60"/>
    </row>
    <row r="10" spans="1:19">
      <c r="A10" t="s">
        <v>5</v>
      </c>
      <c r="B10" t="s">
        <v>46</v>
      </c>
      <c r="C10" s="36">
        <f t="shared" ca="1" si="1"/>
        <v>12</v>
      </c>
      <c r="D10" s="36">
        <f t="shared" ca="1" si="2"/>
        <v>12</v>
      </c>
      <c r="E10" s="36"/>
      <c r="F10" s="18">
        <f t="shared" ca="1" si="3"/>
        <v>1.5948314999126942</v>
      </c>
      <c r="G10" s="18">
        <f t="shared" ca="1" si="3"/>
        <v>1.7853780475927667</v>
      </c>
      <c r="H10" s="18">
        <f t="shared" ca="1" si="3"/>
        <v>1.6197087246495168</v>
      </c>
      <c r="I10" s="18">
        <f t="shared" ca="1" si="3"/>
        <v>1.2104659086833327</v>
      </c>
      <c r="J10" s="18">
        <f t="shared" ca="1" si="3"/>
        <v>1.1419439198024117</v>
      </c>
      <c r="K10" s="18">
        <f t="shared" ca="1" si="3"/>
        <v>1.0721296263249938</v>
      </c>
      <c r="L10" s="18">
        <f t="shared" ca="1" si="3"/>
        <v>0.82718488451452998</v>
      </c>
      <c r="M10" s="18">
        <f t="shared" ca="1" si="3"/>
        <v>1.2225368688168878</v>
      </c>
      <c r="N10" s="18">
        <f t="shared" ca="1" si="3"/>
        <v>1.5690179267342168</v>
      </c>
      <c r="O10" s="18">
        <f t="shared" ca="1" si="3"/>
        <v>1.4717857746240919</v>
      </c>
      <c r="P10" s="38">
        <v>1.6347318824321293</v>
      </c>
      <c r="Q10" s="60"/>
      <c r="R10" s="60"/>
      <c r="S10" s="60"/>
    </row>
    <row r="11" spans="1:19">
      <c r="A11" t="s">
        <v>6</v>
      </c>
      <c r="B11" t="s">
        <v>90</v>
      </c>
      <c r="C11" s="36">
        <f t="shared" ca="1" si="1"/>
        <v>16</v>
      </c>
      <c r="D11" s="36">
        <f t="shared" ca="1" si="2"/>
        <v>16</v>
      </c>
      <c r="E11" s="36"/>
      <c r="F11" s="18">
        <f t="shared" ca="1" si="3"/>
        <v>2.4283761958007206</v>
      </c>
      <c r="G11" s="18">
        <f t="shared" ca="1" si="3"/>
        <v>2.2717668144514667</v>
      </c>
      <c r="H11" s="18">
        <f t="shared" ca="1" si="3"/>
        <v>2.3036369041720346</v>
      </c>
      <c r="I11" s="18">
        <f t="shared" ca="1" si="3"/>
        <v>1.9919499105545617</v>
      </c>
      <c r="J11" s="18">
        <f t="shared" ca="1" si="3"/>
        <v>1.8678102926337035</v>
      </c>
      <c r="K11" s="18">
        <f t="shared" ca="1" si="3"/>
        <v>1.9583001328021248</v>
      </c>
      <c r="L11" s="18">
        <f t="shared" ca="1" si="3"/>
        <v>1.7703384798099764</v>
      </c>
      <c r="M11" s="18">
        <f t="shared" ca="1" si="3"/>
        <v>2.4896364254162417</v>
      </c>
      <c r="N11" s="18">
        <f t="shared" ca="1" si="3"/>
        <v>3.1292565519700482</v>
      </c>
      <c r="O11" s="18">
        <f t="shared" ca="1" si="3"/>
        <v>2.7518645434388227</v>
      </c>
      <c r="P11" s="38">
        <v>3.0572318007662833</v>
      </c>
      <c r="Q11" s="60"/>
      <c r="R11" s="60"/>
      <c r="S11" s="60"/>
    </row>
    <row r="12" spans="1:19">
      <c r="A12" t="s">
        <v>7</v>
      </c>
      <c r="B12" t="s">
        <v>48</v>
      </c>
      <c r="C12" s="36" t="e">
        <f t="shared" ca="1" si="1"/>
        <v>#N/A</v>
      </c>
      <c r="D12" s="36" t="e">
        <f t="shared" ca="1" si="2"/>
        <v>#N/A</v>
      </c>
      <c r="E12" s="36"/>
      <c r="F12" s="18" t="str">
        <f t="shared" ca="1" si="3"/>
        <v>N/A</v>
      </c>
      <c r="G12" s="18" t="str">
        <f t="shared" ca="1" si="3"/>
        <v>N/A</v>
      </c>
      <c r="H12" s="18" t="str">
        <f t="shared" ca="1" si="3"/>
        <v>N/A</v>
      </c>
      <c r="I12" s="18" t="str">
        <f t="shared" ca="1" si="3"/>
        <v>N/A</v>
      </c>
      <c r="J12" s="18" t="str">
        <f t="shared" ca="1" si="3"/>
        <v>N/A</v>
      </c>
      <c r="K12" s="18" t="str">
        <f t="shared" ca="1" si="3"/>
        <v>N/A</v>
      </c>
      <c r="L12" s="18" t="str">
        <f t="shared" ca="1" si="3"/>
        <v>N/A</v>
      </c>
      <c r="M12" s="18" t="str">
        <f t="shared" ca="1" si="3"/>
        <v>N/A</v>
      </c>
      <c r="N12" s="18" t="str">
        <f t="shared" ca="1" si="3"/>
        <v>N/A</v>
      </c>
      <c r="O12" s="18" t="str">
        <f t="shared" ca="1" si="3"/>
        <v>N/A</v>
      </c>
      <c r="P12" s="38" t="s">
        <v>107</v>
      </c>
      <c r="Q12" s="60"/>
      <c r="R12" s="60"/>
      <c r="S12" s="60"/>
    </row>
    <row r="13" spans="1:19">
      <c r="A13" t="s">
        <v>8</v>
      </c>
      <c r="B13" t="s">
        <v>49</v>
      </c>
      <c r="C13" s="36" t="e">
        <f t="shared" ca="1" si="1"/>
        <v>#N/A</v>
      </c>
      <c r="D13" s="36" t="e">
        <f t="shared" ca="1" si="2"/>
        <v>#N/A</v>
      </c>
      <c r="E13" s="36"/>
      <c r="F13" s="18" t="str">
        <f t="shared" ca="1" si="3"/>
        <v>N/A</v>
      </c>
      <c r="G13" s="18" t="str">
        <f t="shared" ca="1" si="3"/>
        <v>N/A</v>
      </c>
      <c r="H13" s="18" t="str">
        <f t="shared" ca="1" si="3"/>
        <v>N/A</v>
      </c>
      <c r="I13" s="18" t="str">
        <f t="shared" ca="1" si="3"/>
        <v>N/A</v>
      </c>
      <c r="J13" s="18" t="str">
        <f t="shared" ca="1" si="3"/>
        <v>N/A</v>
      </c>
      <c r="K13" s="18" t="str">
        <f t="shared" ca="1" si="3"/>
        <v>N/A</v>
      </c>
      <c r="L13" s="18" t="str">
        <f t="shared" ca="1" si="3"/>
        <v>N/A</v>
      </c>
      <c r="M13" s="18" t="str">
        <f t="shared" ca="1" si="3"/>
        <v>N/A</v>
      </c>
      <c r="N13" s="18" t="str">
        <f t="shared" ca="1" si="3"/>
        <v>N/A</v>
      </c>
      <c r="O13" s="18" t="str">
        <f t="shared" ca="1" si="3"/>
        <v>N/A</v>
      </c>
      <c r="P13" s="38" t="s">
        <v>107</v>
      </c>
      <c r="Q13" s="60"/>
      <c r="R13" s="60"/>
      <c r="S13" s="60"/>
    </row>
    <row r="14" spans="1:19">
      <c r="A14" t="s">
        <v>9</v>
      </c>
      <c r="B14" t="s">
        <v>47</v>
      </c>
      <c r="C14" s="36">
        <f t="shared" ca="1" si="1"/>
        <v>14</v>
      </c>
      <c r="D14" s="36">
        <f t="shared" ca="1" si="2"/>
        <v>14</v>
      </c>
      <c r="E14" s="36"/>
      <c r="F14" s="18">
        <f t="shared" ca="1" si="3"/>
        <v>2.4331362612612613</v>
      </c>
      <c r="G14" s="18">
        <f t="shared" ca="1" si="3"/>
        <v>2.2570485902819435</v>
      </c>
      <c r="H14" s="18">
        <f t="shared" ca="1" si="3"/>
        <v>2.0875192604006161</v>
      </c>
      <c r="I14" s="18">
        <f t="shared" ca="1" si="3"/>
        <v>1.9063998677029934</v>
      </c>
      <c r="J14" s="18">
        <f t="shared" ca="1" si="3"/>
        <v>1.656624989510783</v>
      </c>
      <c r="K14" s="18">
        <f t="shared" ca="1" si="3"/>
        <v>1.4805183199285077</v>
      </c>
      <c r="L14" s="18">
        <f t="shared" ca="1" si="3"/>
        <v>1.1041338237870031</v>
      </c>
      <c r="M14" s="18">
        <f t="shared" ca="1" si="3"/>
        <v>1.2286265857694429</v>
      </c>
      <c r="N14" s="18">
        <f t="shared" ca="1" si="3"/>
        <v>1.8154529119543386</v>
      </c>
      <c r="O14" s="18">
        <f t="shared" ca="1" si="3"/>
        <v>1.4156362185879536</v>
      </c>
      <c r="P14" s="38">
        <v>1.3162092868673441</v>
      </c>
      <c r="Q14" s="60"/>
      <c r="R14" s="60"/>
      <c r="S14" s="60"/>
    </row>
    <row r="15" spans="1:19">
      <c r="A15" t="s">
        <v>10</v>
      </c>
      <c r="B15" t="s">
        <v>50</v>
      </c>
      <c r="C15" s="36">
        <f t="shared" ca="1" si="1"/>
        <v>25</v>
      </c>
      <c r="D15" s="36">
        <f t="shared" ca="1" si="2"/>
        <v>25</v>
      </c>
      <c r="E15" s="36"/>
      <c r="F15" s="18">
        <f t="shared" ref="F15:O24" ca="1" si="4">IFERROR(INDEX(MarketPrice,$C15,F$2)/INDEX(BookValue,$D15,F$2),"N/A")</f>
        <v>1.4172989718493243</v>
      </c>
      <c r="G15" s="18">
        <f t="shared" ca="1" si="4"/>
        <v>1.3405449464368888</v>
      </c>
      <c r="H15" s="18">
        <f t="shared" ca="1" si="4"/>
        <v>1.3839033723989476</v>
      </c>
      <c r="I15" s="18">
        <f t="shared" ca="1" si="4"/>
        <v>1.4658737600552729</v>
      </c>
      <c r="J15" s="18">
        <f t="shared" ca="1" si="4"/>
        <v>1.3783486144547459</v>
      </c>
      <c r="K15" s="18">
        <f t="shared" ca="1" si="4"/>
        <v>1.2164777221196941</v>
      </c>
      <c r="L15" s="18">
        <f t="shared" ca="1" si="4"/>
        <v>1.0805332309295883</v>
      </c>
      <c r="M15" s="18">
        <f t="shared" ca="1" si="4"/>
        <v>1.1650860852384985</v>
      </c>
      <c r="N15" s="18">
        <f t="shared" ca="1" si="4"/>
        <v>1.4720704683567614</v>
      </c>
      <c r="O15" s="18">
        <f t="shared" ca="1" si="4"/>
        <v>1.4693299880986845</v>
      </c>
      <c r="P15" s="38">
        <v>1.5179182605194284</v>
      </c>
      <c r="Q15" s="60"/>
      <c r="R15" s="60"/>
      <c r="S15" s="60"/>
    </row>
    <row r="16" spans="1:19">
      <c r="A16" t="s">
        <v>11</v>
      </c>
      <c r="B16" t="s">
        <v>52</v>
      </c>
      <c r="C16" s="36">
        <f t="shared" ca="1" si="1"/>
        <v>21</v>
      </c>
      <c r="D16" s="36">
        <f t="shared" ca="1" si="2"/>
        <v>21</v>
      </c>
      <c r="E16" s="36"/>
      <c r="F16" s="18">
        <f t="shared" ca="1" si="4"/>
        <v>3.3353893963650063</v>
      </c>
      <c r="G16" s="18">
        <f t="shared" ca="1" si="4"/>
        <v>3.5490831729308074</v>
      </c>
      <c r="H16" s="18">
        <f t="shared" ca="1" si="4"/>
        <v>2.9701813096248939</v>
      </c>
      <c r="I16" s="18">
        <f t="shared" ca="1" si="4"/>
        <v>2.8351504579153946</v>
      </c>
      <c r="J16" s="18">
        <f t="shared" ca="1" si="4"/>
        <v>2.3725051017868695</v>
      </c>
      <c r="K16" s="18">
        <f t="shared" ca="1" si="4"/>
        <v>2.0075038729666925</v>
      </c>
      <c r="L16" s="18">
        <f t="shared" ca="1" si="4"/>
        <v>1.8027331189710611</v>
      </c>
      <c r="M16" s="18">
        <f t="shared" ca="1" si="4"/>
        <v>2.4243301116962788</v>
      </c>
      <c r="N16" s="18">
        <f t="shared" ca="1" si="4"/>
        <v>2.6941190899613665</v>
      </c>
      <c r="O16" s="18">
        <f t="shared" ca="1" si="4"/>
        <v>2.0725945945945949</v>
      </c>
      <c r="P16" s="38">
        <v>2.4960561497326204</v>
      </c>
      <c r="Q16" s="60"/>
      <c r="R16" s="60"/>
      <c r="S16" s="60"/>
    </row>
    <row r="17" spans="1:19">
      <c r="A17" t="s">
        <v>12</v>
      </c>
      <c r="B17" t="s">
        <v>51</v>
      </c>
      <c r="C17" s="36">
        <f t="shared" ca="1" si="1"/>
        <v>23</v>
      </c>
      <c r="D17" s="36">
        <f t="shared" ca="1" si="2"/>
        <v>23</v>
      </c>
      <c r="E17" s="36"/>
      <c r="F17" s="18">
        <f t="shared" ca="1" si="4"/>
        <v>1.6454160443562411</v>
      </c>
      <c r="G17" s="18">
        <f t="shared" ca="1" si="4"/>
        <v>1.6164980445502464</v>
      </c>
      <c r="H17" s="18">
        <f t="shared" ca="1" si="4"/>
        <v>1.5059804601041831</v>
      </c>
      <c r="I17" s="18">
        <f t="shared" ca="1" si="4"/>
        <v>1.3504523247387736</v>
      </c>
      <c r="J17" s="18">
        <f t="shared" ca="1" si="4"/>
        <v>1.1971844589863088</v>
      </c>
      <c r="K17" s="18">
        <f t="shared" ca="1" si="4"/>
        <v>1.1562444864524262</v>
      </c>
      <c r="L17" s="18">
        <f t="shared" ca="1" si="4"/>
        <v>0.88860786173464013</v>
      </c>
      <c r="M17" s="18">
        <f t="shared" ca="1" si="4"/>
        <v>1.0994969408565602</v>
      </c>
      <c r="N17" s="18">
        <f t="shared" ca="1" si="4"/>
        <v>1.3549655576317037</v>
      </c>
      <c r="O17" s="18">
        <f t="shared" ca="1" si="4"/>
        <v>1.2934068263726946</v>
      </c>
      <c r="P17" s="38">
        <v>1.3905498705461719</v>
      </c>
      <c r="Q17" s="60"/>
      <c r="R17" s="60"/>
      <c r="S17" s="60"/>
    </row>
    <row r="18" spans="1:19">
      <c r="A18" t="s">
        <v>13</v>
      </c>
      <c r="B18" t="s">
        <v>93</v>
      </c>
      <c r="C18" s="36">
        <f t="shared" ca="1" si="1"/>
        <v>24</v>
      </c>
      <c r="D18" s="36">
        <f t="shared" ca="1" si="2"/>
        <v>24</v>
      </c>
      <c r="E18" s="36"/>
      <c r="F18" s="18">
        <f t="shared" ca="1" si="4"/>
        <v>1.2935593924804738</v>
      </c>
      <c r="G18" s="18">
        <f t="shared" ca="1" si="4"/>
        <v>1.2795814235060106</v>
      </c>
      <c r="H18" s="18">
        <f t="shared" ca="1" si="4"/>
        <v>1.1862967834509148</v>
      </c>
      <c r="I18" s="18">
        <f t="shared" ca="1" si="4"/>
        <v>1.1162221762800635</v>
      </c>
      <c r="J18" s="18">
        <f t="shared" ca="1" si="4"/>
        <v>1.1141767696519358</v>
      </c>
      <c r="K18" s="18">
        <f t="shared" ca="1" si="4"/>
        <v>1.0029108073556889</v>
      </c>
      <c r="L18" s="18">
        <f t="shared" ca="1" si="4"/>
        <v>0.90554039958276511</v>
      </c>
      <c r="M18" s="18">
        <f t="shared" ca="1" si="4"/>
        <v>1.0578123421876577</v>
      </c>
      <c r="N18" s="18">
        <f t="shared" ca="1" si="4"/>
        <v>1.1521061925831861</v>
      </c>
      <c r="O18" s="18">
        <f t="shared" ca="1" si="4"/>
        <v>0</v>
      </c>
      <c r="P18" s="38" t="s">
        <v>107</v>
      </c>
      <c r="Q18" s="61"/>
      <c r="R18" s="61"/>
      <c r="S18" s="61"/>
    </row>
    <row r="19" spans="1:19">
      <c r="A19" t="s">
        <v>14</v>
      </c>
      <c r="B19" t="s">
        <v>53</v>
      </c>
      <c r="C19" s="36">
        <f t="shared" ca="1" si="1"/>
        <v>29</v>
      </c>
      <c r="D19" s="36">
        <f t="shared" ca="1" si="2"/>
        <v>29</v>
      </c>
      <c r="E19" s="36"/>
      <c r="F19" s="18">
        <f t="shared" ca="1" si="4"/>
        <v>1.756384167836978</v>
      </c>
      <c r="G19" s="18">
        <f t="shared" ca="1" si="4"/>
        <v>1.6797764499539225</v>
      </c>
      <c r="H19" s="18">
        <f t="shared" ca="1" si="4"/>
        <v>1.5737984394465936</v>
      </c>
      <c r="I19" s="18">
        <f t="shared" ca="1" si="4"/>
        <v>1.5256140108466612</v>
      </c>
      <c r="J19" s="18">
        <f t="shared" ca="1" si="4"/>
        <v>1.2358316321570915</v>
      </c>
      <c r="K19" s="18">
        <f t="shared" ca="1" si="4"/>
        <v>1.065563158868134</v>
      </c>
      <c r="L19" s="18">
        <f t="shared" ca="1" si="4"/>
        <v>1.0424433040887271</v>
      </c>
      <c r="M19" s="18">
        <f t="shared" ca="1" si="4"/>
        <v>1.5568298527901403</v>
      </c>
      <c r="N19" s="18">
        <f t="shared" ca="1" si="4"/>
        <v>2.0532469035768028</v>
      </c>
      <c r="O19" s="18">
        <f t="shared" ca="1" si="4"/>
        <v>1.8003888254934277</v>
      </c>
      <c r="P19" s="38">
        <v>1.9313401960301435</v>
      </c>
      <c r="Q19" s="60"/>
      <c r="R19" s="60"/>
      <c r="S19" s="60"/>
    </row>
    <row r="20" spans="1:19">
      <c r="A20" t="s">
        <v>15</v>
      </c>
      <c r="B20" t="s">
        <v>88</v>
      </c>
      <c r="C20" s="36">
        <f t="shared" ca="1" si="1"/>
        <v>27</v>
      </c>
      <c r="D20" s="36">
        <f t="shared" ca="1" si="2"/>
        <v>27</v>
      </c>
      <c r="E20" s="36"/>
      <c r="F20" s="18">
        <f t="shared" ca="1" si="4"/>
        <v>1.4802864531529738</v>
      </c>
      <c r="G20" s="18">
        <f t="shared" ca="1" si="4"/>
        <v>1.5248677682561811</v>
      </c>
      <c r="H20" s="18">
        <f t="shared" ca="1" si="4"/>
        <v>1.490315699658703</v>
      </c>
      <c r="I20" s="18">
        <f t="shared" ca="1" si="4"/>
        <v>1.590411824767832</v>
      </c>
      <c r="J20" s="18">
        <f t="shared" ca="1" si="4"/>
        <v>1.641753390097761</v>
      </c>
      <c r="K20" s="18">
        <f t="shared" ca="1" si="4"/>
        <v>1.165686068501786</v>
      </c>
      <c r="L20" s="18">
        <f t="shared" ca="1" si="4"/>
        <v>0.9839552692354443</v>
      </c>
      <c r="M20" s="18">
        <f t="shared" ca="1" si="4"/>
        <v>1.330380810758389</v>
      </c>
      <c r="N20" s="18">
        <f t="shared" ca="1" si="4"/>
        <v>1.6851161845403428</v>
      </c>
      <c r="O20" s="18">
        <f t="shared" ca="1" si="4"/>
        <v>1.7050702213758631</v>
      </c>
      <c r="P20" s="38">
        <v>1.7572244332929572</v>
      </c>
      <c r="Q20" s="60"/>
      <c r="R20" s="60"/>
      <c r="S20" s="60"/>
    </row>
    <row r="21" spans="1:19">
      <c r="A21" t="s">
        <v>16</v>
      </c>
      <c r="B21" t="s">
        <v>103</v>
      </c>
      <c r="C21" s="36">
        <f t="shared" ca="1" si="1"/>
        <v>26</v>
      </c>
      <c r="D21" s="36">
        <f t="shared" ca="1" si="2"/>
        <v>26</v>
      </c>
      <c r="E21" s="36"/>
      <c r="F21" s="18">
        <f t="shared" ca="1" si="4"/>
        <v>1.3175391669850975</v>
      </c>
      <c r="G21" s="18">
        <f t="shared" ca="1" si="4"/>
        <v>1.3948931446017208</v>
      </c>
      <c r="H21" s="18">
        <f t="shared" ca="1" si="4"/>
        <v>1.2735984392035349</v>
      </c>
      <c r="I21" s="18">
        <f t="shared" ca="1" si="4"/>
        <v>1.2311197916666665</v>
      </c>
      <c r="J21" s="18">
        <f t="shared" ca="1" si="4"/>
        <v>1.2490321800145174</v>
      </c>
      <c r="K21" s="18">
        <f t="shared" ca="1" si="4"/>
        <v>1.2391730416640325</v>
      </c>
      <c r="L21" s="18">
        <f t="shared" ca="1" si="4"/>
        <v>1.0744268749603099</v>
      </c>
      <c r="M21" s="18">
        <f t="shared" ca="1" si="4"/>
        <v>1.2971792070937478</v>
      </c>
      <c r="N21" s="18">
        <f t="shared" ca="1" si="4"/>
        <v>1.4743829468960359</v>
      </c>
      <c r="O21" s="18">
        <f t="shared" ca="1" si="4"/>
        <v>1.4487121554450972</v>
      </c>
      <c r="P21" s="38">
        <v>1.4943641426866463</v>
      </c>
      <c r="Q21" s="60"/>
      <c r="R21" s="60"/>
      <c r="S21" s="60"/>
    </row>
    <row r="22" spans="1:19">
      <c r="A22" t="s">
        <v>17</v>
      </c>
      <c r="B22" t="s">
        <v>55</v>
      </c>
      <c r="C22" s="36">
        <f t="shared" ca="1" si="1"/>
        <v>32</v>
      </c>
      <c r="D22" s="36">
        <f t="shared" ca="1" si="2"/>
        <v>32</v>
      </c>
      <c r="E22" s="36"/>
      <c r="F22" s="18">
        <f t="shared" ca="1" si="4"/>
        <v>1.4028444238885356</v>
      </c>
      <c r="G22" s="18">
        <f t="shared" ca="1" si="4"/>
        <v>1.3316258910341368</v>
      </c>
      <c r="H22" s="18">
        <f t="shared" ca="1" si="4"/>
        <v>1.2136587533795045</v>
      </c>
      <c r="I22" s="18">
        <f t="shared" ca="1" si="4"/>
        <v>1.3062928951184145</v>
      </c>
      <c r="J22" s="18">
        <f t="shared" ca="1" si="4"/>
        <v>1.3464202778761758</v>
      </c>
      <c r="K22" s="18">
        <f t="shared" ca="1" si="4"/>
        <v>1.6211894894073591</v>
      </c>
      <c r="L22" s="18">
        <f t="shared" ca="1" si="4"/>
        <v>1.6572840048303874</v>
      </c>
      <c r="M22" s="18">
        <f t="shared" ca="1" si="4"/>
        <v>2.4398992179886383</v>
      </c>
      <c r="N22" s="18">
        <f t="shared" ca="1" si="4"/>
        <v>2.6549835437441667</v>
      </c>
      <c r="O22" s="18">
        <f t="shared" ca="1" si="4"/>
        <v>1.8917428924598267</v>
      </c>
      <c r="P22" s="38">
        <v>2.0062729283934018</v>
      </c>
      <c r="Q22" s="60"/>
      <c r="R22" s="60"/>
      <c r="S22" s="60"/>
    </row>
    <row r="23" spans="1:19">
      <c r="A23" t="s">
        <v>18</v>
      </c>
      <c r="B23" t="s">
        <v>69</v>
      </c>
      <c r="C23" s="36">
        <f t="shared" ca="1" si="1"/>
        <v>33</v>
      </c>
      <c r="D23" s="36">
        <f t="shared" ca="1" si="2"/>
        <v>33</v>
      </c>
      <c r="E23" s="36"/>
      <c r="F23" s="18">
        <f t="shared" ca="1" si="4"/>
        <v>1.1392752692774093</v>
      </c>
      <c r="G23" s="18">
        <f t="shared" ca="1" si="4"/>
        <v>1.2793519187616476</v>
      </c>
      <c r="H23" s="18">
        <f t="shared" ca="1" si="4"/>
        <v>1.1702368381354655</v>
      </c>
      <c r="I23" s="18">
        <f t="shared" ca="1" si="4"/>
        <v>1.460992342054882</v>
      </c>
      <c r="J23" s="18">
        <f t="shared" ca="1" si="4"/>
        <v>1.9543463223426334</v>
      </c>
      <c r="K23" s="18">
        <f t="shared" ca="1" si="4"/>
        <v>2.0720909800859042</v>
      </c>
      <c r="L23" s="18">
        <f t="shared" ca="1" si="4"/>
        <v>2.5723680776658489</v>
      </c>
      <c r="M23" s="18">
        <f t="shared" ca="1" si="4"/>
        <v>4.389991063449509</v>
      </c>
      <c r="N23" s="18">
        <f t="shared" ca="1" si="4"/>
        <v>4.7874046548014864</v>
      </c>
      <c r="O23" s="18">
        <f t="shared" ca="1" si="4"/>
        <v>3.8856797420741538</v>
      </c>
      <c r="P23" s="38">
        <v>3.6030378267854535</v>
      </c>
      <c r="Q23" s="60"/>
      <c r="R23" s="60"/>
      <c r="S23" s="60"/>
    </row>
    <row r="24" spans="1:19">
      <c r="A24" t="s">
        <v>19</v>
      </c>
      <c r="B24" t="s">
        <v>66</v>
      </c>
      <c r="C24" s="36">
        <f t="shared" ca="1" si="1"/>
        <v>34</v>
      </c>
      <c r="D24" s="36">
        <f t="shared" ca="1" si="2"/>
        <v>34</v>
      </c>
      <c r="E24" s="36"/>
      <c r="F24" s="18">
        <f t="shared" ca="1" si="4"/>
        <v>1.1609548167092925</v>
      </c>
      <c r="G24" s="18">
        <f t="shared" ca="1" si="4"/>
        <v>1.1467078049772834</v>
      </c>
      <c r="H24" s="18">
        <f t="shared" ca="1" si="4"/>
        <v>1.2788442509400355</v>
      </c>
      <c r="I24" s="18">
        <f t="shared" ca="1" si="4"/>
        <v>1.4362154387086463</v>
      </c>
      <c r="J24" s="18">
        <f t="shared" ca="1" si="4"/>
        <v>1.3256282673049065</v>
      </c>
      <c r="K24" s="18">
        <f t="shared" ca="1" si="4"/>
        <v>1.3620148401826484</v>
      </c>
      <c r="L24" s="18">
        <f t="shared" ca="1" si="4"/>
        <v>1.5400505752039035</v>
      </c>
      <c r="M24" s="18">
        <f t="shared" ca="1" si="4"/>
        <v>2.5216399234506111</v>
      </c>
      <c r="N24" s="18">
        <f t="shared" ca="1" si="4"/>
        <v>2.2335902747122143</v>
      </c>
      <c r="O24" s="18">
        <f t="shared" ca="1" si="4"/>
        <v>1.9202967673555909</v>
      </c>
      <c r="P24" s="38">
        <v>1.6378518093049972</v>
      </c>
      <c r="Q24" s="60"/>
      <c r="R24" s="60"/>
      <c r="S24" s="60"/>
    </row>
    <row r="25" spans="1:19">
      <c r="A25" t="s">
        <v>57</v>
      </c>
      <c r="B25" t="s">
        <v>56</v>
      </c>
      <c r="C25" s="36" t="e">
        <f t="shared" ca="1" si="1"/>
        <v>#N/A</v>
      </c>
      <c r="D25" s="36" t="e">
        <f t="shared" ca="1" si="2"/>
        <v>#N/A</v>
      </c>
      <c r="E25" s="36"/>
      <c r="F25" s="18" t="str">
        <f t="shared" ref="F25:O34" ca="1" si="5">IFERROR(INDEX(MarketPrice,$C25,F$2)/INDEX(BookValue,$D25,F$2),"N/A")</f>
        <v>N/A</v>
      </c>
      <c r="G25" s="18" t="str">
        <f t="shared" ca="1" si="5"/>
        <v>N/A</v>
      </c>
      <c r="H25" s="18" t="str">
        <f t="shared" ca="1" si="5"/>
        <v>N/A</v>
      </c>
      <c r="I25" s="18" t="str">
        <f t="shared" ca="1" si="5"/>
        <v>N/A</v>
      </c>
      <c r="J25" s="18" t="str">
        <f t="shared" ca="1" si="5"/>
        <v>N/A</v>
      </c>
      <c r="K25" s="18" t="str">
        <f t="shared" ca="1" si="5"/>
        <v>N/A</v>
      </c>
      <c r="L25" s="18" t="str">
        <f t="shared" ca="1" si="5"/>
        <v>N/A</v>
      </c>
      <c r="M25" s="18" t="str">
        <f t="shared" ca="1" si="5"/>
        <v>N/A</v>
      </c>
      <c r="N25" s="18" t="str">
        <f t="shared" ca="1" si="5"/>
        <v>N/A</v>
      </c>
      <c r="O25" s="18" t="str">
        <f t="shared" ca="1" si="5"/>
        <v>N/A</v>
      </c>
      <c r="P25" s="38" t="s">
        <v>107</v>
      </c>
      <c r="Q25" s="60"/>
      <c r="R25" s="60"/>
      <c r="S25" s="60"/>
    </row>
    <row r="26" spans="1:19">
      <c r="A26" t="s">
        <v>20</v>
      </c>
      <c r="B26" t="s">
        <v>105</v>
      </c>
      <c r="C26" s="36">
        <f t="shared" ca="1" si="1"/>
        <v>36</v>
      </c>
      <c r="D26" s="36">
        <f t="shared" ca="1" si="2"/>
        <v>36</v>
      </c>
      <c r="E26" s="36"/>
      <c r="F26" s="18">
        <f t="shared" ca="1" si="5"/>
        <v>1.120349647396647</v>
      </c>
      <c r="G26" s="18">
        <f t="shared" ca="1" si="5"/>
        <v>1.1115983148482504</v>
      </c>
      <c r="H26" s="18">
        <f t="shared" ca="1" si="5"/>
        <v>1.0177582923696913</v>
      </c>
      <c r="I26" s="18">
        <f t="shared" ca="1" si="5"/>
        <v>0.96396230751551371</v>
      </c>
      <c r="J26" s="18">
        <f t="shared" ca="1" si="5"/>
        <v>0.9259463686122994</v>
      </c>
      <c r="K26" s="18">
        <f t="shared" ca="1" si="5"/>
        <v>0.87020926404890664</v>
      </c>
      <c r="L26" s="18">
        <f t="shared" ca="1" si="5"/>
        <v>0.80083410115901266</v>
      </c>
      <c r="M26" s="18">
        <f t="shared" ca="1" si="5"/>
        <v>1.1143631943145689</v>
      </c>
      <c r="N26" s="18">
        <f t="shared" ca="1" si="5"/>
        <v>1.6633483665163349</v>
      </c>
      <c r="O26" s="18">
        <f t="shared" ca="1" si="5"/>
        <v>1.7749835339201243</v>
      </c>
      <c r="P26" s="38">
        <v>1.8594294092491905</v>
      </c>
      <c r="Q26" s="60"/>
      <c r="R26" s="60"/>
      <c r="S26" s="60"/>
    </row>
    <row r="27" spans="1:19">
      <c r="A27" t="s">
        <v>21</v>
      </c>
      <c r="B27" t="s">
        <v>58</v>
      </c>
      <c r="C27" s="36">
        <f t="shared" ca="1" si="1"/>
        <v>37</v>
      </c>
      <c r="D27" s="36">
        <f t="shared" ca="1" si="2"/>
        <v>37</v>
      </c>
      <c r="E27" s="36"/>
      <c r="F27" s="18">
        <f t="shared" ca="1" si="5"/>
        <v>1.7060987847028655</v>
      </c>
      <c r="G27" s="18">
        <f t="shared" ca="1" si="5"/>
        <v>1.4911828695751745</v>
      </c>
      <c r="H27" s="18">
        <f t="shared" ca="1" si="5"/>
        <v>1.5399272983114447</v>
      </c>
      <c r="I27" s="18">
        <f t="shared" ca="1" si="5"/>
        <v>1.6225116736298846</v>
      </c>
      <c r="J27" s="18">
        <f t="shared" ca="1" si="5"/>
        <v>1.5427872860635699</v>
      </c>
      <c r="K27" s="18">
        <f t="shared" ca="1" si="5"/>
        <v>1.4354735767168751</v>
      </c>
      <c r="L27" s="18">
        <f t="shared" ca="1" si="5"/>
        <v>1.1554999358233859</v>
      </c>
      <c r="M27" s="18">
        <f t="shared" ca="1" si="5"/>
        <v>1.6144625407166124</v>
      </c>
      <c r="N27" s="18">
        <f t="shared" ca="1" si="5"/>
        <v>1.5664944070124942</v>
      </c>
      <c r="O27" s="18">
        <f t="shared" ca="1" si="5"/>
        <v>2.0110078095946449</v>
      </c>
      <c r="P27" s="38">
        <v>1.7758769886174532</v>
      </c>
      <c r="Q27" s="60"/>
      <c r="R27" s="60"/>
      <c r="S27" s="60"/>
    </row>
    <row r="28" spans="1:19">
      <c r="A28" t="s">
        <v>22</v>
      </c>
      <c r="B28" t="s">
        <v>59</v>
      </c>
      <c r="C28" s="36">
        <f t="shared" ca="1" si="1"/>
        <v>38</v>
      </c>
      <c r="D28" s="36">
        <f t="shared" ca="1" si="2"/>
        <v>38</v>
      </c>
      <c r="E28" s="36"/>
      <c r="F28" s="18">
        <f t="shared" ca="1" si="5"/>
        <v>1.535360454022848</v>
      </c>
      <c r="G28" s="18">
        <f t="shared" ca="1" si="5"/>
        <v>1.4531065012611315</v>
      </c>
      <c r="H28" s="18">
        <f t="shared" ca="1" si="5"/>
        <v>1.3288366538190111</v>
      </c>
      <c r="I28" s="18">
        <f t="shared" ca="1" si="5"/>
        <v>1.1926422358477116</v>
      </c>
      <c r="J28" s="18">
        <f t="shared" ca="1" si="5"/>
        <v>1.1679373210788007</v>
      </c>
      <c r="K28" s="18">
        <f t="shared" ca="1" si="5"/>
        <v>1.1250846473831866</v>
      </c>
      <c r="L28" s="18">
        <f t="shared" ca="1" si="5"/>
        <v>0.92277370261191471</v>
      </c>
      <c r="M28" s="18">
        <f t="shared" ca="1" si="5"/>
        <v>1.093591267696963</v>
      </c>
      <c r="N28" s="18">
        <f t="shared" ca="1" si="5"/>
        <v>1.2630636010749479</v>
      </c>
      <c r="O28" s="18">
        <f t="shared" ca="1" si="5"/>
        <v>1.3744469455872081</v>
      </c>
      <c r="P28" s="38">
        <v>1.2158934886623673</v>
      </c>
      <c r="Q28" s="60"/>
      <c r="R28" s="60"/>
      <c r="S28" s="60"/>
    </row>
    <row r="29" spans="1:19">
      <c r="A29" t="s">
        <v>23</v>
      </c>
      <c r="B29" t="s">
        <v>85</v>
      </c>
      <c r="C29" s="36" t="e">
        <f t="shared" ca="1" si="1"/>
        <v>#N/A</v>
      </c>
      <c r="D29" s="36" t="e">
        <f t="shared" ca="1" si="2"/>
        <v>#N/A</v>
      </c>
      <c r="E29" s="36"/>
      <c r="F29" s="18" t="str">
        <f t="shared" ca="1" si="5"/>
        <v>N/A</v>
      </c>
      <c r="G29" s="18" t="str">
        <f t="shared" ca="1" si="5"/>
        <v>N/A</v>
      </c>
      <c r="H29" s="18" t="str">
        <f t="shared" ca="1" si="5"/>
        <v>N/A</v>
      </c>
      <c r="I29" s="18" t="str">
        <f t="shared" ca="1" si="5"/>
        <v>N/A</v>
      </c>
      <c r="J29" s="18" t="str">
        <f t="shared" ca="1" si="5"/>
        <v>N/A</v>
      </c>
      <c r="K29" s="18" t="str">
        <f t="shared" ca="1" si="5"/>
        <v>N/A</v>
      </c>
      <c r="L29" s="18" t="str">
        <f t="shared" ca="1" si="5"/>
        <v>N/A</v>
      </c>
      <c r="M29" s="18" t="str">
        <f t="shared" ca="1" si="5"/>
        <v>N/A</v>
      </c>
      <c r="N29" s="18" t="str">
        <f t="shared" ca="1" si="5"/>
        <v>N/A</v>
      </c>
      <c r="O29" s="18" t="str">
        <f t="shared" ca="1" si="5"/>
        <v>N/A</v>
      </c>
      <c r="P29" s="38" t="s">
        <v>107</v>
      </c>
      <c r="Q29" s="60"/>
      <c r="R29" s="60"/>
      <c r="S29" s="60"/>
    </row>
    <row r="30" spans="1:19">
      <c r="A30" t="s">
        <v>24</v>
      </c>
      <c r="B30" t="s">
        <v>60</v>
      </c>
      <c r="C30" s="36">
        <f t="shared" ca="1" si="1"/>
        <v>43</v>
      </c>
      <c r="D30" s="36">
        <f t="shared" ca="1" si="2"/>
        <v>43</v>
      </c>
      <c r="E30" s="36"/>
      <c r="F30" s="18">
        <f t="shared" ca="1" si="5"/>
        <v>1.6252049852410628</v>
      </c>
      <c r="G30" s="18">
        <f t="shared" ca="1" si="5"/>
        <v>1.8539265129683</v>
      </c>
      <c r="H30" s="18">
        <f t="shared" ca="1" si="5"/>
        <v>1.7713526088401461</v>
      </c>
      <c r="I30" s="18">
        <f t="shared" ca="1" si="5"/>
        <v>1.5705142035239124</v>
      </c>
      <c r="J30" s="18">
        <f t="shared" ca="1" si="5"/>
        <v>1.4675786593707252</v>
      </c>
      <c r="K30" s="18">
        <f t="shared" ca="1" si="5"/>
        <v>1.4338478889123845</v>
      </c>
      <c r="L30" s="18">
        <f t="shared" ca="1" si="5"/>
        <v>1.4179279941219691</v>
      </c>
      <c r="M30" s="18">
        <f t="shared" ca="1" si="5"/>
        <v>1.8056317303190421</v>
      </c>
      <c r="N30" s="18">
        <f t="shared" ca="1" si="5"/>
        <v>2.0148320488585139</v>
      </c>
      <c r="O30" s="18">
        <f t="shared" ca="1" si="5"/>
        <v>2.0258482781847267</v>
      </c>
      <c r="P30" s="38">
        <v>1.9059804485336402</v>
      </c>
      <c r="Q30" s="60"/>
      <c r="R30" s="60"/>
      <c r="S30" s="60"/>
    </row>
    <row r="31" spans="1:19">
      <c r="A31" t="s">
        <v>25</v>
      </c>
      <c r="B31" t="s">
        <v>61</v>
      </c>
      <c r="C31" s="36">
        <f t="shared" ca="1" si="1"/>
        <v>44</v>
      </c>
      <c r="D31" s="36">
        <f t="shared" ca="1" si="2"/>
        <v>44</v>
      </c>
      <c r="E31" s="36"/>
      <c r="F31" s="18">
        <f t="shared" ca="1" si="5"/>
        <v>2.0975597509540069</v>
      </c>
      <c r="G31" s="18">
        <f t="shared" ca="1" si="5"/>
        <v>2.0968980021030497</v>
      </c>
      <c r="H31" s="18">
        <f t="shared" ca="1" si="5"/>
        <v>2.0632719514933751</v>
      </c>
      <c r="I31" s="18">
        <f t="shared" ca="1" si="5"/>
        <v>1.9177237912876974</v>
      </c>
      <c r="J31" s="18">
        <f t="shared" ca="1" si="5"/>
        <v>1.7526117054751416</v>
      </c>
      <c r="K31" s="18">
        <f t="shared" ca="1" si="5"/>
        <v>1.6486397253037506</v>
      </c>
      <c r="L31" s="18">
        <f t="shared" ca="1" si="5"/>
        <v>1.5408001105506806</v>
      </c>
      <c r="M31" s="18">
        <f t="shared" ca="1" si="5"/>
        <v>1.621497341572065</v>
      </c>
      <c r="N31" s="18">
        <f t="shared" ca="1" si="5"/>
        <v>1.7479599692070824</v>
      </c>
      <c r="O31" s="18">
        <f t="shared" ca="1" si="5"/>
        <v>1.8276469108894291</v>
      </c>
      <c r="P31" s="38">
        <v>2.09242572932465</v>
      </c>
      <c r="Q31" s="60"/>
      <c r="R31" s="60"/>
      <c r="S31" s="60"/>
    </row>
    <row r="32" spans="1:19">
      <c r="A32" t="s">
        <v>146</v>
      </c>
      <c r="B32" t="s">
        <v>237</v>
      </c>
      <c r="C32" s="36">
        <f t="shared" ca="1" si="1"/>
        <v>46</v>
      </c>
      <c r="D32" s="36">
        <f t="shared" ca="1" si="2"/>
        <v>46</v>
      </c>
      <c r="E32" s="36"/>
      <c r="F32" s="18">
        <f t="shared" ca="1" si="5"/>
        <v>2.0907958420977391</v>
      </c>
      <c r="G32" s="18">
        <f t="shared" ca="1" si="5"/>
        <v>2.1492759748203838</v>
      </c>
      <c r="H32" s="18">
        <f t="shared" ca="1" si="5"/>
        <v>1.9299992766029275</v>
      </c>
      <c r="I32" s="18">
        <f t="shared" ca="1" si="5"/>
        <v>1.7367796073464217</v>
      </c>
      <c r="J32" s="18">
        <f t="shared" ca="1" si="5"/>
        <v>1.5478967734751259</v>
      </c>
      <c r="K32" s="18">
        <f t="shared" ca="1" si="5"/>
        <v>1.4938009313154832</v>
      </c>
      <c r="L32" s="18">
        <f t="shared" ca="1" si="5"/>
        <v>1.6988835725677829</v>
      </c>
      <c r="M32" s="18">
        <f t="shared" ca="1" si="5"/>
        <v>2.0633970454386334</v>
      </c>
      <c r="N32" s="18">
        <f t="shared" ca="1" si="5"/>
        <v>2.3447294528344842</v>
      </c>
      <c r="O32" s="18">
        <f t="shared" ca="1" si="5"/>
        <v>1.8003184453335512</v>
      </c>
      <c r="P32" s="38">
        <v>1.9276621445827913</v>
      </c>
      <c r="Q32" s="60"/>
      <c r="R32" s="60"/>
      <c r="S32" s="60"/>
    </row>
    <row r="33" spans="1:19">
      <c r="A33" t="s">
        <v>26</v>
      </c>
      <c r="B33" t="s">
        <v>62</v>
      </c>
      <c r="C33" s="36">
        <f t="shared" ca="1" si="1"/>
        <v>47</v>
      </c>
      <c r="D33" s="36">
        <f t="shared" ca="1" si="2"/>
        <v>47</v>
      </c>
      <c r="E33" s="36"/>
      <c r="F33" s="18">
        <f t="shared" ca="1" si="5"/>
        <v>1.9531717037529059</v>
      </c>
      <c r="G33" s="18">
        <f t="shared" ca="1" si="5"/>
        <v>1.943654042988741</v>
      </c>
      <c r="H33" s="18">
        <f t="shared" ca="1" si="5"/>
        <v>1.5801673149677626</v>
      </c>
      <c r="I33" s="18">
        <f t="shared" ca="1" si="5"/>
        <v>1.3676330931232892</v>
      </c>
      <c r="J33" s="18">
        <f t="shared" ca="1" si="5"/>
        <v>1.1479954827780914</v>
      </c>
      <c r="K33" s="18">
        <f t="shared" ca="1" si="5"/>
        <v>0.92171101151642376</v>
      </c>
      <c r="L33" s="18">
        <f t="shared" ca="1" si="5"/>
        <v>0.68660546273592982</v>
      </c>
      <c r="M33" s="18">
        <f t="shared" ca="1" si="5"/>
        <v>0.93765224451919738</v>
      </c>
      <c r="N33" s="18">
        <f t="shared" ca="1" si="5"/>
        <v>1.1584575502268308</v>
      </c>
      <c r="O33" s="18">
        <f t="shared" ca="1" si="5"/>
        <v>1.1921838327602203</v>
      </c>
      <c r="P33" s="38">
        <v>1.278861563967947</v>
      </c>
      <c r="Q33" s="60"/>
      <c r="R33" s="60"/>
      <c r="S33" s="60"/>
    </row>
    <row r="34" spans="1:19">
      <c r="A34" t="s">
        <v>239</v>
      </c>
      <c r="B34" t="s">
        <v>241</v>
      </c>
      <c r="C34" s="36">
        <f t="shared" ca="1" si="1"/>
        <v>31</v>
      </c>
      <c r="D34" s="36">
        <f t="shared" ca="1" si="2"/>
        <v>31</v>
      </c>
      <c r="E34" s="36"/>
      <c r="F34" s="18">
        <f t="shared" ca="1" si="5"/>
        <v>1.5314826730398012</v>
      </c>
      <c r="G34" s="18">
        <f t="shared" ca="1" si="5"/>
        <v>1.4689267331765901</v>
      </c>
      <c r="H34" s="18">
        <f t="shared" ca="1" si="5"/>
        <v>1.3836843141113953</v>
      </c>
      <c r="I34" s="18">
        <f t="shared" ca="1" si="5"/>
        <v>1.275873793009656</v>
      </c>
      <c r="J34" s="18">
        <f t="shared" ca="1" si="5"/>
        <v>1.5045033112582782</v>
      </c>
      <c r="K34" s="18">
        <f t="shared" ca="1" si="5"/>
        <v>1.3051067179036067</v>
      </c>
      <c r="L34" s="18">
        <f t="shared" ca="1" si="5"/>
        <v>1.1212879791881412</v>
      </c>
      <c r="M34" s="18">
        <f t="shared" ca="1" si="5"/>
        <v>1.3111134041894539</v>
      </c>
      <c r="N34" s="18">
        <f t="shared" ca="1" si="5"/>
        <v>1.5980055758095646</v>
      </c>
      <c r="O34" s="18">
        <f t="shared" ca="1" si="5"/>
        <v>1.2232265887670175</v>
      </c>
      <c r="P34" s="38">
        <v>1.0488055901630464</v>
      </c>
      <c r="Q34" s="60"/>
      <c r="R34" s="60"/>
      <c r="S34" s="60"/>
    </row>
    <row r="35" spans="1:19">
      <c r="A35" t="str">
        <f>"NWE"</f>
        <v>NWE</v>
      </c>
      <c r="B35" t="s">
        <v>94</v>
      </c>
      <c r="C35" s="36">
        <f t="shared" ca="1" si="1"/>
        <v>50</v>
      </c>
      <c r="D35" s="36">
        <f t="shared" ca="1" si="2"/>
        <v>50</v>
      </c>
      <c r="E35" s="36"/>
      <c r="F35" s="18">
        <f t="shared" ref="F35:O44" ca="1" si="6">IFERROR(INDEX(MarketPrice,$C35,F$2)/INDEX(BookValue,$D35,F$2),"N/A")</f>
        <v>1.6030164368715756</v>
      </c>
      <c r="G35" s="18">
        <f t="shared" ca="1" si="6"/>
        <v>1.5411282897869774</v>
      </c>
      <c r="H35" s="18">
        <f t="shared" ca="1" si="6"/>
        <v>1.5591519115822714</v>
      </c>
      <c r="I35" s="18">
        <f t="shared" ca="1" si="6"/>
        <v>1.4155176536223799</v>
      </c>
      <c r="J35" s="18">
        <f t="shared" ca="1" si="6"/>
        <v>1.3485494700392719</v>
      </c>
      <c r="K35" s="18">
        <f t="shared" ca="1" si="6"/>
        <v>1.218743099412622</v>
      </c>
      <c r="L35" s="18">
        <f t="shared" ca="1" si="6"/>
        <v>1.0661939615736504</v>
      </c>
      <c r="M35" s="18">
        <f t="shared" ca="1" si="6"/>
        <v>1.1549103571596631</v>
      </c>
      <c r="N35" s="18">
        <f t="shared" ca="1" si="6"/>
        <v>1.4819830484397936</v>
      </c>
      <c r="O35" s="18">
        <f t="shared" ca="1" si="6"/>
        <v>1.6463125272383903</v>
      </c>
      <c r="P35" s="38">
        <v>1.418462434478742</v>
      </c>
      <c r="Q35" s="60"/>
      <c r="R35" s="61"/>
      <c r="S35" s="61"/>
    </row>
    <row r="36" spans="1:19">
      <c r="A36" t="s">
        <v>27</v>
      </c>
      <c r="B36" t="s">
        <v>67</v>
      </c>
      <c r="C36" s="36">
        <f t="shared" ca="1" si="1"/>
        <v>52</v>
      </c>
      <c r="D36" s="36">
        <f t="shared" ca="1" si="2"/>
        <v>52</v>
      </c>
      <c r="E36" s="36"/>
      <c r="F36" s="18">
        <f t="shared" ca="1" si="6"/>
        <v>1.7949564695286699</v>
      </c>
      <c r="G36" s="18">
        <f t="shared" ca="1" si="6"/>
        <v>2.2227275520865342</v>
      </c>
      <c r="H36" s="18">
        <f t="shared" ca="1" si="6"/>
        <v>2.2433986928104575</v>
      </c>
      <c r="I36" s="18">
        <f t="shared" ca="1" si="6"/>
        <v>1.9372322193658955</v>
      </c>
      <c r="J36" s="18">
        <f t="shared" ca="1" si="6"/>
        <v>1.8968235744355149</v>
      </c>
      <c r="K36" s="18">
        <f t="shared" ca="1" si="6"/>
        <v>1.6968456947996589</v>
      </c>
      <c r="L36" s="18">
        <f t="shared" ca="1" si="6"/>
        <v>1.3696768060836504</v>
      </c>
      <c r="M36" s="18">
        <f t="shared" ca="1" si="6"/>
        <v>1.523020802523908</v>
      </c>
      <c r="N36" s="18">
        <f t="shared" ca="1" si="6"/>
        <v>1.9826324412889134</v>
      </c>
      <c r="O36" s="18">
        <f t="shared" ca="1" si="6"/>
        <v>1.9051518253155919</v>
      </c>
      <c r="P36" s="38">
        <v>1.8015277229026736</v>
      </c>
      <c r="Q36" s="60"/>
      <c r="R36" s="60"/>
      <c r="S36" s="60"/>
    </row>
    <row r="37" spans="1:19">
      <c r="A37" t="s">
        <v>28</v>
      </c>
      <c r="B37" t="s">
        <v>68</v>
      </c>
      <c r="C37" s="36">
        <f t="shared" ref="C37:C57" ca="1" si="7">MATCH(A37,OFFSET(BookValue,0,0,,1),0)</f>
        <v>53</v>
      </c>
      <c r="D37" s="36">
        <f t="shared" ref="D37:D57" ca="1" si="8">MATCH(A37,OFFSET(CashFlow,0,0,,1),0)</f>
        <v>53</v>
      </c>
      <c r="E37" s="36"/>
      <c r="F37" s="18">
        <f t="shared" ca="1" si="6"/>
        <v>1.77637342009761</v>
      </c>
      <c r="G37" s="18">
        <f t="shared" ca="1" si="6"/>
        <v>1.8973942426408474</v>
      </c>
      <c r="H37" s="18">
        <f t="shared" ca="1" si="6"/>
        <v>1.9622923024754155</v>
      </c>
      <c r="I37" s="18">
        <f t="shared" ca="1" si="6"/>
        <v>1.5823863636363635</v>
      </c>
      <c r="J37" s="18">
        <f t="shared" ca="1" si="6"/>
        <v>1.349864173352707</v>
      </c>
      <c r="K37" s="18">
        <f t="shared" ca="1" si="6"/>
        <v>1.1919726729291205</v>
      </c>
      <c r="L37" s="18">
        <f t="shared" ca="1" si="6"/>
        <v>1.1776949693904712</v>
      </c>
      <c r="M37" s="18">
        <f t="shared" ca="1" si="6"/>
        <v>1.7117404253095776</v>
      </c>
      <c r="N37" s="18">
        <f t="shared" ca="1" si="6"/>
        <v>1.9289499173836249</v>
      </c>
      <c r="O37" s="18">
        <f t="shared" ca="1" si="6"/>
        <v>1.7591048179036417</v>
      </c>
      <c r="P37" s="38">
        <v>1.7353760445682451</v>
      </c>
      <c r="Q37" s="60"/>
      <c r="R37" s="60"/>
      <c r="S37" s="60"/>
    </row>
    <row r="38" spans="1:19">
      <c r="A38" t="s">
        <v>29</v>
      </c>
      <c r="B38" t="s">
        <v>73</v>
      </c>
      <c r="C38" s="36" t="e">
        <f t="shared" ca="1" si="7"/>
        <v>#N/A</v>
      </c>
      <c r="D38" s="36" t="e">
        <f t="shared" ca="1" si="8"/>
        <v>#N/A</v>
      </c>
      <c r="E38" s="36"/>
      <c r="F38" s="18" t="str">
        <f t="shared" ca="1" si="6"/>
        <v>N/A</v>
      </c>
      <c r="G38" s="18" t="str">
        <f t="shared" ca="1" si="6"/>
        <v>N/A</v>
      </c>
      <c r="H38" s="18" t="str">
        <f t="shared" ca="1" si="6"/>
        <v>N/A</v>
      </c>
      <c r="I38" s="18" t="str">
        <f t="shared" ca="1" si="6"/>
        <v>N/A</v>
      </c>
      <c r="J38" s="18" t="str">
        <f t="shared" ca="1" si="6"/>
        <v>N/A</v>
      </c>
      <c r="K38" s="18" t="str">
        <f t="shared" ca="1" si="6"/>
        <v>N/A</v>
      </c>
      <c r="L38" s="18" t="str">
        <f t="shared" ca="1" si="6"/>
        <v>N/A</v>
      </c>
      <c r="M38" s="18" t="str">
        <f t="shared" ca="1" si="6"/>
        <v>N/A</v>
      </c>
      <c r="N38" s="18" t="str">
        <f t="shared" ca="1" si="6"/>
        <v>N/A</v>
      </c>
      <c r="O38" s="18" t="str">
        <f t="shared" ca="1" si="6"/>
        <v>N/A</v>
      </c>
      <c r="P38" s="38" t="s">
        <v>107</v>
      </c>
      <c r="Q38" s="60"/>
      <c r="R38" s="60"/>
      <c r="S38" s="60"/>
    </row>
    <row r="39" spans="1:19">
      <c r="A39" t="s">
        <v>30</v>
      </c>
      <c r="B39" t="s">
        <v>71</v>
      </c>
      <c r="C39" s="36">
        <f t="shared" ca="1" si="7"/>
        <v>54</v>
      </c>
      <c r="D39" s="36">
        <f t="shared" ca="1" si="8"/>
        <v>54</v>
      </c>
      <c r="E39" s="36"/>
      <c r="F39" s="18">
        <f t="shared" ca="1" si="6"/>
        <v>1.5671881029416128</v>
      </c>
      <c r="G39" s="18">
        <f t="shared" ca="1" si="6"/>
        <v>1.3873980054397097</v>
      </c>
      <c r="H39" s="18">
        <f t="shared" ca="1" si="6"/>
        <v>1.3790040119722347</v>
      </c>
      <c r="I39" s="18">
        <f t="shared" ca="1" si="6"/>
        <v>1.4117743954668249</v>
      </c>
      <c r="J39" s="18">
        <f t="shared" ca="1" si="6"/>
        <v>1.4640070861581438</v>
      </c>
      <c r="K39" s="18">
        <f t="shared" ca="1" si="6"/>
        <v>1.5611644363483499</v>
      </c>
      <c r="L39" s="18">
        <f t="shared" ca="1" si="6"/>
        <v>1.4137794993185566</v>
      </c>
      <c r="M39" s="18">
        <f t="shared" ca="1" si="6"/>
        <v>1.4982480458973471</v>
      </c>
      <c r="N39" s="18">
        <f t="shared" ca="1" si="6"/>
        <v>1.9369727047146401</v>
      </c>
      <c r="O39" s="18">
        <f t="shared" ca="1" si="6"/>
        <v>1.8257342782011854</v>
      </c>
      <c r="P39" s="38">
        <v>1.84234693877551</v>
      </c>
      <c r="Q39" s="60"/>
      <c r="R39" s="60"/>
      <c r="S39" s="60"/>
    </row>
    <row r="40" spans="1:19">
      <c r="A40" t="s">
        <v>31</v>
      </c>
      <c r="B40" t="s">
        <v>72</v>
      </c>
      <c r="C40" s="36">
        <f t="shared" ca="1" si="7"/>
        <v>57</v>
      </c>
      <c r="D40" s="36">
        <f t="shared" ca="1" si="8"/>
        <v>57</v>
      </c>
      <c r="E40" s="36"/>
      <c r="F40" s="18">
        <f t="shared" ca="1" si="6"/>
        <v>1.5218865000968429</v>
      </c>
      <c r="G40" s="18">
        <f t="shared" ca="1" si="6"/>
        <v>1.4398339198460719</v>
      </c>
      <c r="H40" s="18">
        <f t="shared" ca="1" si="6"/>
        <v>1.4678609892563503</v>
      </c>
      <c r="I40" s="18">
        <f t="shared" ca="1" si="6"/>
        <v>1.3869782602690532</v>
      </c>
      <c r="J40" s="18">
        <f t="shared" ca="1" si="6"/>
        <v>1.2481705922707522</v>
      </c>
      <c r="K40" s="18">
        <f t="shared" ca="1" si="6"/>
        <v>1.142776990314198</v>
      </c>
      <c r="L40" s="18">
        <f t="shared" ca="1" si="6"/>
        <v>0.94995717606753949</v>
      </c>
      <c r="M40" s="18">
        <f t="shared" ca="1" si="6"/>
        <v>0.99718936643635092</v>
      </c>
      <c r="N40" s="18">
        <f t="shared" ca="1" si="6"/>
        <v>1.2575330772513869</v>
      </c>
      <c r="O40" s="18">
        <f t="shared" ca="1" si="6"/>
        <v>1.2588542422044959</v>
      </c>
      <c r="P40" s="38">
        <v>1.2464346668980879</v>
      </c>
      <c r="Q40" s="60"/>
      <c r="R40" s="60"/>
      <c r="S40" s="60"/>
    </row>
    <row r="41" spans="1:19">
      <c r="A41" t="s">
        <v>32</v>
      </c>
      <c r="B41" t="s">
        <v>74</v>
      </c>
      <c r="C41" s="36">
        <f t="shared" ca="1" si="7"/>
        <v>56</v>
      </c>
      <c r="D41" s="36">
        <f t="shared" ca="1" si="8"/>
        <v>56</v>
      </c>
      <c r="E41" s="36"/>
      <c r="F41" s="18">
        <f t="shared" ca="1" si="6"/>
        <v>1.3299157641395911</v>
      </c>
      <c r="G41" s="18">
        <f t="shared" ca="1" si="6"/>
        <v>1.2094144968960743</v>
      </c>
      <c r="H41" s="18">
        <f t="shared" ca="1" si="6"/>
        <v>1.0900508003450591</v>
      </c>
      <c r="I41" s="18">
        <f t="shared" ca="1" si="6"/>
        <v>0.97839860314292826</v>
      </c>
      <c r="J41" s="18">
        <f t="shared" ca="1" si="6"/>
        <v>0.80011215334420882</v>
      </c>
      <c r="K41" s="18">
        <f t="shared" ca="1" si="6"/>
        <v>0.69437972381655955</v>
      </c>
      <c r="L41" s="18">
        <f t="shared" ca="1" si="6"/>
        <v>0.55520871911539071</v>
      </c>
      <c r="M41" s="18">
        <f t="shared" ca="1" si="6"/>
        <v>0.65997988673053509</v>
      </c>
      <c r="N41" s="18">
        <f t="shared" ca="1" si="6"/>
        <v>1.2297113289760349</v>
      </c>
      <c r="O41" s="18">
        <f t="shared" ca="1" si="6"/>
        <v>1.2124751041100852</v>
      </c>
      <c r="P41" s="38">
        <v>1.4496845257191742</v>
      </c>
      <c r="Q41" s="60"/>
      <c r="R41" s="60"/>
      <c r="S41" s="60"/>
    </row>
    <row r="42" spans="1:19">
      <c r="A42" t="s">
        <v>33</v>
      </c>
      <c r="B42" t="s">
        <v>92</v>
      </c>
      <c r="C42" s="36">
        <f t="shared" ca="1" si="7"/>
        <v>59</v>
      </c>
      <c r="D42" s="36">
        <f t="shared" ca="1" si="8"/>
        <v>59</v>
      </c>
      <c r="E42" s="36"/>
      <c r="F42" s="18">
        <f t="shared" ca="1" si="6"/>
        <v>1.4210381439244986</v>
      </c>
      <c r="G42" s="18">
        <f t="shared" ca="1" si="6"/>
        <v>1.3669968888161126</v>
      </c>
      <c r="H42" s="18">
        <f t="shared" ca="1" si="6"/>
        <v>1.2825499034127494</v>
      </c>
      <c r="I42" s="18">
        <f t="shared" ca="1" si="6"/>
        <v>1.1429820725841713</v>
      </c>
      <c r="J42" s="18">
        <f t="shared" ca="1" si="6"/>
        <v>1.0930801649521911</v>
      </c>
      <c r="K42" s="18">
        <f t="shared" ca="1" si="6"/>
        <v>0.94242323887022761</v>
      </c>
      <c r="L42" s="18">
        <f t="shared" ca="1" si="6"/>
        <v>0.91976392547068575</v>
      </c>
      <c r="M42" s="18">
        <f t="shared" ca="1" si="6"/>
        <v>1.0468157870413162</v>
      </c>
      <c r="N42" s="18">
        <f t="shared" ca="1" si="6"/>
        <v>1.3220564477810512</v>
      </c>
      <c r="O42" s="18">
        <f t="shared" ca="1" si="6"/>
        <v>1.3592912219782465</v>
      </c>
      <c r="P42" s="38">
        <v>0</v>
      </c>
      <c r="Q42" s="61"/>
      <c r="R42" s="61"/>
      <c r="S42" s="61"/>
    </row>
    <row r="43" spans="1:19">
      <c r="A43" t="s">
        <v>34</v>
      </c>
      <c r="B43" t="s">
        <v>70</v>
      </c>
      <c r="C43" s="36">
        <f t="shared" ca="1" si="7"/>
        <v>60</v>
      </c>
      <c r="D43" s="36">
        <f t="shared" ca="1" si="8"/>
        <v>60</v>
      </c>
      <c r="E43" s="36"/>
      <c r="F43" s="18">
        <f t="shared" ca="1" si="6"/>
        <v>2.2404211956521736</v>
      </c>
      <c r="G43" s="18">
        <f t="shared" ca="1" si="6"/>
        <v>1.6368788781941663</v>
      </c>
      <c r="H43" s="18">
        <f t="shared" ca="1" si="6"/>
        <v>1.5456338170602215</v>
      </c>
      <c r="I43" s="18">
        <f t="shared" ca="1" si="6"/>
        <v>1.5770448109278694</v>
      </c>
      <c r="J43" s="18">
        <f t="shared" ca="1" si="6"/>
        <v>1.4661324786324788</v>
      </c>
      <c r="K43" s="18">
        <f t="shared" ca="1" si="6"/>
        <v>1.6085138954309937</v>
      </c>
      <c r="L43" s="18">
        <f t="shared" ca="1" si="6"/>
        <v>2.097796994029236</v>
      </c>
      <c r="M43" s="18">
        <f t="shared" ca="1" si="6"/>
        <v>3.1882839014313116</v>
      </c>
      <c r="N43" s="18">
        <f t="shared" ca="1" si="6"/>
        <v>3.0500503862949278</v>
      </c>
      <c r="O43" s="18">
        <f t="shared" ca="1" si="6"/>
        <v>2.4271968728858151</v>
      </c>
      <c r="P43" s="38">
        <v>2.4972466012734471</v>
      </c>
      <c r="Q43" s="60"/>
      <c r="R43" s="60"/>
      <c r="S43" s="60"/>
    </row>
    <row r="44" spans="1:19">
      <c r="A44" t="s">
        <v>35</v>
      </c>
      <c r="B44" t="s">
        <v>75</v>
      </c>
      <c r="C44" s="36">
        <f t="shared" ca="1" si="7"/>
        <v>55</v>
      </c>
      <c r="D44" s="36">
        <f t="shared" ca="1" si="8"/>
        <v>55</v>
      </c>
      <c r="E44" s="36"/>
      <c r="F44" s="18">
        <f t="shared" ca="1" si="6"/>
        <v>1.5839746316562897</v>
      </c>
      <c r="G44" s="18">
        <f t="shared" ca="1" si="6"/>
        <v>1.5656523724521567</v>
      </c>
      <c r="H44" s="18">
        <f t="shared" ca="1" si="6"/>
        <v>1.4413648842986013</v>
      </c>
      <c r="I44" s="18">
        <f t="shared" ca="1" si="6"/>
        <v>1.4643108545684922</v>
      </c>
      <c r="J44" s="18">
        <f t="shared" ca="1" si="6"/>
        <v>1.5925415045076112</v>
      </c>
      <c r="K44" s="18">
        <f t="shared" ca="1" si="6"/>
        <v>1.6719365512894584</v>
      </c>
      <c r="L44" s="18">
        <f t="shared" ca="1" si="6"/>
        <v>1.7802855826807924</v>
      </c>
      <c r="M44" s="18">
        <f t="shared" ca="1" si="6"/>
        <v>2.5768704825161164</v>
      </c>
      <c r="N44" s="18">
        <f t="shared" ca="1" si="6"/>
        <v>2.9851598968856683</v>
      </c>
      <c r="O44" s="18">
        <f t="shared" ca="1" si="6"/>
        <v>2.4605706582790385</v>
      </c>
      <c r="P44" s="38">
        <v>2.4504504504504507</v>
      </c>
      <c r="Q44" s="60"/>
      <c r="R44" s="60"/>
      <c r="S44" s="60"/>
    </row>
    <row r="45" spans="1:19">
      <c r="A45" t="s">
        <v>36</v>
      </c>
      <c r="B45" t="s">
        <v>76</v>
      </c>
      <c r="C45" s="36">
        <f t="shared" ca="1" si="7"/>
        <v>62</v>
      </c>
      <c r="D45" s="36">
        <f t="shared" ca="1" si="8"/>
        <v>62</v>
      </c>
      <c r="E45" s="36"/>
      <c r="F45" s="18">
        <f t="shared" ref="F45:O57" ca="1" si="9">IFERROR(INDEX(MarketPrice,$C45,F$2)/INDEX(BookValue,$D45,F$2),"N/A")</f>
        <v>1.4669204515620897</v>
      </c>
      <c r="G45" s="18">
        <f t="shared" ca="1" si="9"/>
        <v>1.4832174435573868</v>
      </c>
      <c r="H45" s="18">
        <f t="shared" ca="1" si="9"/>
        <v>1.4785053509885724</v>
      </c>
      <c r="I45" s="18">
        <f t="shared" ca="1" si="9"/>
        <v>1.4814567642291925</v>
      </c>
      <c r="J45" s="18">
        <f t="shared" ca="1" si="9"/>
        <v>1.3559763550746415</v>
      </c>
      <c r="K45" s="18">
        <f t="shared" ca="1" si="9"/>
        <v>1.3268727623244285</v>
      </c>
      <c r="L45" s="18">
        <f t="shared" ca="1" si="9"/>
        <v>1.1991965545944772</v>
      </c>
      <c r="M45" s="18">
        <f t="shared" ca="1" si="9"/>
        <v>1.4454415348315475</v>
      </c>
      <c r="N45" s="18">
        <f t="shared" ca="1" si="9"/>
        <v>1.6152057386094909</v>
      </c>
      <c r="O45" s="18">
        <f t="shared" ca="1" si="9"/>
        <v>1.6370977659356425</v>
      </c>
      <c r="P45" s="38">
        <v>1.7199828657100023</v>
      </c>
      <c r="Q45" s="60"/>
      <c r="R45" s="60"/>
      <c r="S45" s="60"/>
    </row>
    <row r="46" spans="1:19">
      <c r="A46" t="s">
        <v>37</v>
      </c>
      <c r="B46" t="s">
        <v>54</v>
      </c>
      <c r="C46" s="36">
        <f t="shared" ca="1" si="7"/>
        <v>67</v>
      </c>
      <c r="D46" s="36">
        <f t="shared" ca="1" si="8"/>
        <v>67</v>
      </c>
      <c r="E46" s="36"/>
      <c r="F46" s="18">
        <f t="shared" ca="1" si="9"/>
        <v>2.1691757779646759</v>
      </c>
      <c r="G46" s="18">
        <f t="shared" ca="1" si="9"/>
        <v>2.2024184954000741</v>
      </c>
      <c r="H46" s="18">
        <f t="shared" ca="1" si="9"/>
        <v>1.8446591161447923</v>
      </c>
      <c r="I46" s="18">
        <f t="shared" ca="1" si="9"/>
        <v>1.5266011361761309</v>
      </c>
      <c r="J46" s="18">
        <f t="shared" ca="1" si="9"/>
        <v>1.2832231787917958</v>
      </c>
      <c r="K46" s="18">
        <f t="shared" ca="1" si="9"/>
        <v>1.3486402258743306</v>
      </c>
      <c r="L46" s="18">
        <f t="shared" ca="1" si="9"/>
        <v>1.3199682522305547</v>
      </c>
      <c r="M46" s="18">
        <f t="shared" ca="1" si="9"/>
        <v>1.596042868920033</v>
      </c>
      <c r="N46" s="18">
        <f t="shared" ca="1" si="9"/>
        <v>1.8722623156573579</v>
      </c>
      <c r="O46" s="18">
        <f t="shared" ca="1" si="9"/>
        <v>1.6976549413735345</v>
      </c>
      <c r="P46" s="38">
        <v>1.7333723017828064</v>
      </c>
      <c r="Q46" s="60"/>
      <c r="R46" s="60"/>
      <c r="S46" s="60"/>
    </row>
    <row r="47" spans="1:19">
      <c r="A47" t="s">
        <v>64</v>
      </c>
      <c r="B47" t="s">
        <v>63</v>
      </c>
      <c r="C47" s="36" t="e">
        <f t="shared" ca="1" si="7"/>
        <v>#N/A</v>
      </c>
      <c r="D47" s="36" t="e">
        <f t="shared" ca="1" si="8"/>
        <v>#N/A</v>
      </c>
      <c r="E47" s="36"/>
      <c r="F47" s="18" t="str">
        <f t="shared" ca="1" si="9"/>
        <v>N/A</v>
      </c>
      <c r="G47" s="18" t="str">
        <f t="shared" ca="1" si="9"/>
        <v>N/A</v>
      </c>
      <c r="H47" s="18" t="str">
        <f t="shared" ca="1" si="9"/>
        <v>N/A</v>
      </c>
      <c r="I47" s="18" t="str">
        <f t="shared" ca="1" si="9"/>
        <v>N/A</v>
      </c>
      <c r="J47" s="18" t="str">
        <f t="shared" ca="1" si="9"/>
        <v>N/A</v>
      </c>
      <c r="K47" s="18" t="str">
        <f t="shared" ca="1" si="9"/>
        <v>N/A</v>
      </c>
      <c r="L47" s="18" t="str">
        <f t="shared" ca="1" si="9"/>
        <v>N/A</v>
      </c>
      <c r="M47" s="18" t="str">
        <f t="shared" ca="1" si="9"/>
        <v>N/A</v>
      </c>
      <c r="N47" s="18" t="str">
        <f t="shared" ca="1" si="9"/>
        <v>N/A</v>
      </c>
      <c r="O47" s="18" t="str">
        <f t="shared" ca="1" si="9"/>
        <v>N/A</v>
      </c>
      <c r="P47" s="38" t="s">
        <v>107</v>
      </c>
      <c r="Q47" s="60"/>
      <c r="R47" s="60"/>
      <c r="S47" s="60"/>
    </row>
    <row r="48" spans="1:19">
      <c r="A48" t="s">
        <v>38</v>
      </c>
      <c r="B48" t="s">
        <v>77</v>
      </c>
      <c r="C48" s="36">
        <f t="shared" ca="1" si="7"/>
        <v>66</v>
      </c>
      <c r="D48" s="36">
        <f t="shared" ca="1" si="8"/>
        <v>66</v>
      </c>
      <c r="E48" s="36"/>
      <c r="F48" s="18">
        <f t="shared" ca="1" si="9"/>
        <v>1.9928274152129639</v>
      </c>
      <c r="G48" s="18">
        <f t="shared" ca="1" si="9"/>
        <v>2.0222970513287222</v>
      </c>
      <c r="H48" s="18">
        <f t="shared" ca="1" si="9"/>
        <v>2.03957623559061</v>
      </c>
      <c r="I48" s="18">
        <f t="shared" ca="1" si="9"/>
        <v>2.148636471425184</v>
      </c>
      <c r="J48" s="18">
        <f t="shared" ca="1" si="9"/>
        <v>1.9888768579584601</v>
      </c>
      <c r="K48" s="18">
        <f t="shared" ca="1" si="9"/>
        <v>1.8299500312304808</v>
      </c>
      <c r="L48" s="18">
        <f t="shared" ca="1" si="9"/>
        <v>1.7280740414279416</v>
      </c>
      <c r="M48" s="18">
        <f t="shared" ca="1" si="9"/>
        <v>2.1242243297037819</v>
      </c>
      <c r="N48" s="18">
        <f t="shared" ca="1" si="9"/>
        <v>2.2409118915588415</v>
      </c>
      <c r="O48" s="18">
        <f t="shared" ca="1" si="9"/>
        <v>2.2311478637527076</v>
      </c>
      <c r="P48" s="38">
        <v>2.3518312985571588</v>
      </c>
      <c r="Q48" s="60"/>
      <c r="R48" s="60"/>
      <c r="S48" s="60"/>
    </row>
    <row r="49" spans="1:19">
      <c r="A49" t="s">
        <v>39</v>
      </c>
      <c r="B49" t="s">
        <v>78</v>
      </c>
      <c r="C49" s="36" t="e">
        <f t="shared" ca="1" si="7"/>
        <v>#N/A</v>
      </c>
      <c r="D49" s="36" t="e">
        <f t="shared" ca="1" si="8"/>
        <v>#N/A</v>
      </c>
      <c r="E49" s="36"/>
      <c r="F49" s="18" t="str">
        <f t="shared" ca="1" si="9"/>
        <v>N/A</v>
      </c>
      <c r="G49" s="18" t="str">
        <f t="shared" ca="1" si="9"/>
        <v>N/A</v>
      </c>
      <c r="H49" s="18" t="str">
        <f t="shared" ca="1" si="9"/>
        <v>N/A</v>
      </c>
      <c r="I49" s="18" t="str">
        <f t="shared" ca="1" si="9"/>
        <v>N/A</v>
      </c>
      <c r="J49" s="18" t="str">
        <f t="shared" ca="1" si="9"/>
        <v>N/A</v>
      </c>
      <c r="K49" s="18" t="str">
        <f t="shared" ca="1" si="9"/>
        <v>N/A</v>
      </c>
      <c r="L49" s="18" t="str">
        <f t="shared" ca="1" si="9"/>
        <v>N/A</v>
      </c>
      <c r="M49" s="18" t="str">
        <f t="shared" ca="1" si="9"/>
        <v>N/A</v>
      </c>
      <c r="N49" s="18" t="str">
        <f t="shared" ca="1" si="9"/>
        <v>N/A</v>
      </c>
      <c r="O49" s="18" t="str">
        <f t="shared" ca="1" si="9"/>
        <v>N/A</v>
      </c>
      <c r="P49" s="38">
        <v>2.2347939829954222</v>
      </c>
      <c r="Q49" s="60"/>
      <c r="R49" s="60"/>
      <c r="S49" s="60"/>
    </row>
    <row r="50" spans="1:19">
      <c r="A50" t="s">
        <v>40</v>
      </c>
      <c r="B50" t="s">
        <v>81</v>
      </c>
      <c r="C50" s="36" t="e">
        <f t="shared" ca="1" si="7"/>
        <v>#N/A</v>
      </c>
      <c r="D50" s="36" t="e">
        <f t="shared" ca="1" si="8"/>
        <v>#N/A</v>
      </c>
      <c r="E50" s="36"/>
      <c r="F50" s="18" t="str">
        <f t="shared" ca="1" si="9"/>
        <v>N/A</v>
      </c>
      <c r="G50" s="18" t="str">
        <f t="shared" ca="1" si="9"/>
        <v>N/A</v>
      </c>
      <c r="H50" s="18" t="str">
        <f t="shared" ca="1" si="9"/>
        <v>N/A</v>
      </c>
      <c r="I50" s="18" t="str">
        <f t="shared" ca="1" si="9"/>
        <v>N/A</v>
      </c>
      <c r="J50" s="18" t="str">
        <f t="shared" ca="1" si="9"/>
        <v>N/A</v>
      </c>
      <c r="K50" s="18" t="str">
        <f t="shared" ca="1" si="9"/>
        <v>N/A</v>
      </c>
      <c r="L50" s="18" t="str">
        <f t="shared" ca="1" si="9"/>
        <v>N/A</v>
      </c>
      <c r="M50" s="18" t="str">
        <f t="shared" ca="1" si="9"/>
        <v>N/A</v>
      </c>
      <c r="N50" s="18" t="str">
        <f t="shared" ca="1" si="9"/>
        <v>N/A</v>
      </c>
      <c r="O50" s="18" t="str">
        <f t="shared" ca="1" si="9"/>
        <v>N/A</v>
      </c>
      <c r="P50" s="38" t="s">
        <v>107</v>
      </c>
      <c r="Q50" s="60"/>
      <c r="R50" s="60"/>
      <c r="S50" s="60"/>
    </row>
    <row r="51" spans="1:19">
      <c r="A51" t="s">
        <v>41</v>
      </c>
      <c r="B51" t="s">
        <v>79</v>
      </c>
      <c r="C51" s="36" t="e">
        <f t="shared" ca="1" si="7"/>
        <v>#N/A</v>
      </c>
      <c r="D51" s="36" t="e">
        <f t="shared" ca="1" si="8"/>
        <v>#N/A</v>
      </c>
      <c r="E51" s="36"/>
      <c r="F51" s="18" t="str">
        <f t="shared" ca="1" si="9"/>
        <v>N/A</v>
      </c>
      <c r="G51" s="18" t="str">
        <f t="shared" ca="1" si="9"/>
        <v>N/A</v>
      </c>
      <c r="H51" s="18" t="str">
        <f t="shared" ca="1" si="9"/>
        <v>N/A</v>
      </c>
      <c r="I51" s="18" t="str">
        <f t="shared" ca="1" si="9"/>
        <v>N/A</v>
      </c>
      <c r="J51" s="18" t="str">
        <f t="shared" ca="1" si="9"/>
        <v>N/A</v>
      </c>
      <c r="K51" s="18" t="str">
        <f t="shared" ca="1" si="9"/>
        <v>N/A</v>
      </c>
      <c r="L51" s="18" t="str">
        <f t="shared" ca="1" si="9"/>
        <v>N/A</v>
      </c>
      <c r="M51" s="18" t="str">
        <f t="shared" ca="1" si="9"/>
        <v>N/A</v>
      </c>
      <c r="N51" s="18" t="str">
        <f t="shared" ca="1" si="9"/>
        <v>N/A</v>
      </c>
      <c r="O51" s="18" t="str">
        <f t="shared" ca="1" si="9"/>
        <v>N/A</v>
      </c>
      <c r="P51" s="38" t="s">
        <v>107</v>
      </c>
      <c r="Q51" s="60"/>
      <c r="R51" s="60"/>
      <c r="S51" s="60"/>
    </row>
    <row r="52" spans="1:19">
      <c r="A52" t="s">
        <v>83</v>
      </c>
      <c r="B52" t="s">
        <v>82</v>
      </c>
      <c r="C52" s="36">
        <f t="shared" ca="1" si="7"/>
        <v>71</v>
      </c>
      <c r="D52" s="36">
        <f t="shared" ca="1" si="8"/>
        <v>71</v>
      </c>
      <c r="E52" s="36"/>
      <c r="F52" s="18">
        <f t="shared" ca="1" si="9"/>
        <v>1.7338482103074409</v>
      </c>
      <c r="G52" s="18">
        <f t="shared" ca="1" si="9"/>
        <v>1.6775031847133757</v>
      </c>
      <c r="H52" s="18">
        <f t="shared" ca="1" si="9"/>
        <v>1.516688430399582</v>
      </c>
      <c r="I52" s="18">
        <f t="shared" ca="1" si="9"/>
        <v>1.4140558848433529</v>
      </c>
      <c r="J52" s="18">
        <f t="shared" ca="1" si="9"/>
        <v>1.4386857142857143</v>
      </c>
      <c r="K52" s="18">
        <f t="shared" ca="1" si="9"/>
        <v>1.2729472774416593</v>
      </c>
      <c r="L52" s="18">
        <f t="shared" ca="1" si="9"/>
        <v>1.1739716033447445</v>
      </c>
      <c r="M52" s="18">
        <f t="shared" ca="1" si="9"/>
        <v>1.4577189454870421</v>
      </c>
      <c r="N52" s="18">
        <f t="shared" ca="1" si="9"/>
        <v>1.5968783946029388</v>
      </c>
      <c r="O52" s="18">
        <f t="shared" ca="1" si="9"/>
        <v>1.4355388616006934</v>
      </c>
      <c r="P52" s="38">
        <v>1.559888417504504</v>
      </c>
      <c r="Q52" s="60"/>
      <c r="R52" s="60"/>
      <c r="S52" s="60"/>
    </row>
    <row r="53" spans="1:19">
      <c r="A53" t="s">
        <v>42</v>
      </c>
      <c r="B53" t="s">
        <v>89</v>
      </c>
      <c r="C53" s="36">
        <f t="shared" ca="1" si="7"/>
        <v>72</v>
      </c>
      <c r="D53" s="36">
        <f t="shared" ca="1" si="8"/>
        <v>72</v>
      </c>
      <c r="E53" s="36"/>
      <c r="F53" s="18">
        <f t="shared" ca="1" si="9"/>
        <v>2.1063139260424864</v>
      </c>
      <c r="G53" s="18">
        <f t="shared" ca="1" si="9"/>
        <v>2.0753213367609256</v>
      </c>
      <c r="H53" s="18">
        <f t="shared" ca="1" si="9"/>
        <v>1.8185336372793297</v>
      </c>
      <c r="I53" s="18">
        <f t="shared" ca="1" si="9"/>
        <v>1.5692664009479695</v>
      </c>
      <c r="J53" s="18">
        <f t="shared" ca="1" si="9"/>
        <v>1.5300659438918076</v>
      </c>
      <c r="K53" s="18">
        <f t="shared" ca="1" si="9"/>
        <v>1.4063138769021124</v>
      </c>
      <c r="L53" s="18">
        <f t="shared" ca="1" si="9"/>
        <v>1.3393313211051776</v>
      </c>
      <c r="M53" s="18">
        <f t="shared" ca="1" si="9"/>
        <v>1.6404891793057967</v>
      </c>
      <c r="N53" s="18">
        <f t="shared" ca="1" si="9"/>
        <v>1.7367704400569413</v>
      </c>
      <c r="O53" s="18">
        <f t="shared" ca="1" si="9"/>
        <v>1.7654569021386908</v>
      </c>
      <c r="P53" s="38">
        <v>1.8218831212101021</v>
      </c>
      <c r="Q53" s="60"/>
      <c r="R53" s="60"/>
      <c r="S53" s="60"/>
    </row>
    <row r="54" spans="1:19">
      <c r="A54" t="s">
        <v>43</v>
      </c>
      <c r="B54" t="s">
        <v>87</v>
      </c>
      <c r="C54" s="36">
        <f t="shared" ca="1" si="7"/>
        <v>76</v>
      </c>
      <c r="D54" s="36">
        <f t="shared" ca="1" si="8"/>
        <v>76</v>
      </c>
      <c r="E54" s="36"/>
      <c r="F54" s="18">
        <f t="shared" ca="1" si="9"/>
        <v>1.4909350960609224</v>
      </c>
      <c r="G54" s="18">
        <f t="shared" ca="1" si="9"/>
        <v>1.4424860111910471</v>
      </c>
      <c r="H54" s="18">
        <f t="shared" ca="1" si="9"/>
        <v>1.3343942376146405</v>
      </c>
      <c r="I54" s="18">
        <f t="shared" ca="1" si="9"/>
        <v>1.2612038088582163</v>
      </c>
      <c r="J54" s="18">
        <f t="shared" ca="1" si="9"/>
        <v>1.200717171258681</v>
      </c>
      <c r="K54" s="18">
        <f t="shared" ca="1" si="9"/>
        <v>1.0974542374476495</v>
      </c>
      <c r="L54" s="18">
        <f t="shared" ca="1" si="9"/>
        <v>0.92936947440007789</v>
      </c>
      <c r="M54" s="18">
        <f t="shared" ca="1" si="9"/>
        <v>1.1009215219976218</v>
      </c>
      <c r="N54" s="18">
        <f t="shared" ca="1" si="9"/>
        <v>1.3558702126547886</v>
      </c>
      <c r="O54" s="18">
        <f t="shared" ca="1" si="9"/>
        <v>1.2996309963099633</v>
      </c>
      <c r="P54" s="38">
        <v>1.4052860734653831</v>
      </c>
      <c r="Q54" s="60"/>
      <c r="R54" s="60"/>
      <c r="S54" s="60"/>
    </row>
    <row r="55" spans="1:19">
      <c r="A55" t="s">
        <v>44</v>
      </c>
      <c r="B55" t="s">
        <v>249</v>
      </c>
      <c r="C55" s="36">
        <f t="shared" ca="1" si="7"/>
        <v>74</v>
      </c>
      <c r="D55" s="36">
        <f t="shared" ca="1" si="8"/>
        <v>74</v>
      </c>
      <c r="E55" s="36"/>
      <c r="F55" s="18">
        <f t="shared" ca="1" si="9"/>
        <v>1.8208710242194339</v>
      </c>
      <c r="G55" s="18">
        <f t="shared" ca="1" si="9"/>
        <v>2.3404939279518318</v>
      </c>
      <c r="H55" s="18">
        <f t="shared" ca="1" si="9"/>
        <v>2.2113916617733413</v>
      </c>
      <c r="I55" s="18">
        <f t="shared" ca="1" si="9"/>
        <v>2.0509582364019057</v>
      </c>
      <c r="J55" s="18">
        <f t="shared" ca="1" si="9"/>
        <v>1.8064553649316661</v>
      </c>
      <c r="K55" s="18">
        <f t="shared" ca="1" si="9"/>
        <v>1.6539596655189375</v>
      </c>
      <c r="L55" s="18">
        <f t="shared" ca="1" si="9"/>
        <v>1.3998033431661749</v>
      </c>
      <c r="M55" s="18">
        <f t="shared" ca="1" si="9"/>
        <v>1.5682550805886477</v>
      </c>
      <c r="N55" s="18">
        <f t="shared" ca="1" si="9"/>
        <v>1.7651498000150934</v>
      </c>
      <c r="O55" s="18">
        <f t="shared" ca="1" si="9"/>
        <v>1.7066968985342943</v>
      </c>
      <c r="P55" s="38">
        <v>1.6161501527717155</v>
      </c>
      <c r="Q55" s="60"/>
      <c r="R55" s="60"/>
      <c r="S55" s="60"/>
    </row>
    <row r="56" spans="1:19">
      <c r="A56" t="s">
        <v>45</v>
      </c>
      <c r="B56" t="s">
        <v>65</v>
      </c>
      <c r="C56" s="36">
        <f t="shared" ca="1" si="7"/>
        <v>78</v>
      </c>
      <c r="D56" s="36">
        <f t="shared" ca="1" si="8"/>
        <v>78</v>
      </c>
      <c r="E56" s="36"/>
      <c r="F56" s="18">
        <f t="shared" ca="1" si="9"/>
        <v>1.6627088619715611</v>
      </c>
      <c r="G56" s="18">
        <f t="shared" ca="1" si="9"/>
        <v>1.5519136505421598</v>
      </c>
      <c r="H56" s="18">
        <f t="shared" ca="1" si="9"/>
        <v>1.4953149401353463</v>
      </c>
      <c r="I56" s="18">
        <f t="shared" ca="1" si="9"/>
        <v>1.5077532167601453</v>
      </c>
      <c r="J56" s="18">
        <f t="shared" ca="1" si="9"/>
        <v>1.4050473186119874</v>
      </c>
      <c r="K56" s="18">
        <f t="shared" ca="1" si="9"/>
        <v>1.3151739363923862</v>
      </c>
      <c r="L56" s="18">
        <f t="shared" ca="1" si="9"/>
        <v>1.1853759658269991</v>
      </c>
      <c r="M56" s="18">
        <f t="shared" ca="1" si="9"/>
        <v>1.3020982666492897</v>
      </c>
      <c r="N56" s="18">
        <f t="shared" ca="1" si="9"/>
        <v>1.529908132017693</v>
      </c>
      <c r="O56" s="18">
        <f t="shared" ca="1" si="9"/>
        <v>1.3991037669794146</v>
      </c>
      <c r="P56" s="38">
        <v>1.3783177570093457</v>
      </c>
      <c r="Q56" s="60"/>
      <c r="R56" s="60"/>
      <c r="S56" s="60"/>
    </row>
    <row r="57" spans="1:19">
      <c r="A57" t="s">
        <v>176</v>
      </c>
      <c r="B57" t="s">
        <v>175</v>
      </c>
      <c r="C57" s="36">
        <f t="shared" ca="1" si="7"/>
        <v>39</v>
      </c>
      <c r="D57" s="36">
        <f t="shared" ca="1" si="8"/>
        <v>39</v>
      </c>
      <c r="E57" s="36"/>
      <c r="F57" s="18">
        <f t="shared" ca="1" si="9"/>
        <v>3.1837026447462469</v>
      </c>
      <c r="G57" s="18">
        <f t="shared" ca="1" si="9"/>
        <v>3.3986247909310534</v>
      </c>
      <c r="H57" s="18">
        <f t="shared" ca="1" si="9"/>
        <v>2.9300214717938706</v>
      </c>
      <c r="I57" s="18">
        <f t="shared" ca="1" si="9"/>
        <v>2.7529359627742078</v>
      </c>
      <c r="J57" s="18">
        <f t="shared" ca="1" si="9"/>
        <v>2.8922455968688845</v>
      </c>
      <c r="K57" s="18">
        <f t="shared" ca="1" si="9"/>
        <v>2.5727124183006533</v>
      </c>
      <c r="L57" s="18">
        <f t="shared" ca="1" si="9"/>
        <v>2.1789958407605465</v>
      </c>
      <c r="M57" s="18">
        <f t="shared" ca="1" si="9"/>
        <v>2.7162097162097161</v>
      </c>
      <c r="N57" s="18">
        <f t="shared" ca="1" si="9"/>
        <v>3.5330436771095353</v>
      </c>
      <c r="O57" s="18">
        <f t="shared" ca="1" si="9"/>
        <v>2.4164874551971329</v>
      </c>
      <c r="P57" s="38">
        <v>3.5244225672093905</v>
      </c>
      <c r="Q57" s="60"/>
      <c r="R57" s="60"/>
      <c r="S57" s="60"/>
    </row>
  </sheetData>
  <pageMargins left="0.7" right="0.7" top="0.75" bottom="0.75" header="0.3" footer="0.3"/>
  <pageSetup scale="70" fitToHeight="0" orientation="landscape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4:AA56"/>
  <sheetViews>
    <sheetView zoomScale="90" zoomScaleNormal="90" workbookViewId="0"/>
  </sheetViews>
  <sheetFormatPr defaultRowHeight="13.8"/>
  <cols>
    <col min="2" max="2" width="24" bestFit="1" customWidth="1"/>
    <col min="4" max="4" width="1.59765625" customWidth="1"/>
    <col min="7" max="7" width="8.796875" customWidth="1"/>
    <col min="8" max="8" width="1.59765625" customWidth="1"/>
    <col min="9" max="9" width="10.69921875" customWidth="1"/>
    <col min="10" max="10" width="1.59765625" customWidth="1"/>
    <col min="11" max="11" width="11.3984375" customWidth="1"/>
    <col min="12" max="12" width="1.59765625" customWidth="1"/>
    <col min="13" max="14" width="9.3984375" customWidth="1"/>
    <col min="15" max="15" width="3.8984375" customWidth="1"/>
    <col min="16" max="16" width="17.69921875" bestFit="1" customWidth="1"/>
  </cols>
  <sheetData>
    <row r="4" spans="1:27">
      <c r="C4" s="53" t="s">
        <v>116</v>
      </c>
      <c r="D4" s="53"/>
      <c r="E4" s="53"/>
      <c r="F4" s="53"/>
      <c r="G4" s="53"/>
    </row>
    <row r="5" spans="1:27" ht="41.4">
      <c r="C5" s="26">
        <v>2016</v>
      </c>
      <c r="E5" s="67" t="s">
        <v>276</v>
      </c>
      <c r="F5" s="67"/>
      <c r="G5" s="67"/>
      <c r="I5" s="51" t="s">
        <v>277</v>
      </c>
      <c r="J5" s="51"/>
      <c r="K5" s="51" t="s">
        <v>285</v>
      </c>
      <c r="M5" s="26">
        <v>2016</v>
      </c>
      <c r="N5" s="26">
        <v>2016</v>
      </c>
      <c r="P5" s="26" t="s">
        <v>118</v>
      </c>
    </row>
    <row r="6" spans="1:27" ht="13.8" customHeight="1" thickBot="1">
      <c r="C6" s="25" t="s">
        <v>114</v>
      </c>
      <c r="E6" s="25" t="s">
        <v>111</v>
      </c>
      <c r="F6" s="25" t="s">
        <v>112</v>
      </c>
      <c r="G6" s="25" t="s">
        <v>113</v>
      </c>
      <c r="I6" s="52"/>
      <c r="J6" s="51"/>
      <c r="K6" s="52"/>
      <c r="M6" s="25" t="s">
        <v>115</v>
      </c>
      <c r="N6" s="25" t="s">
        <v>286</v>
      </c>
      <c r="P6" s="25" t="s">
        <v>119</v>
      </c>
    </row>
    <row r="7" spans="1:27" ht="15" customHeight="1">
      <c r="C7" s="41" t="s">
        <v>117</v>
      </c>
      <c r="D7" s="42"/>
      <c r="E7" s="41" t="s">
        <v>117</v>
      </c>
      <c r="F7" s="41" t="s">
        <v>117</v>
      </c>
      <c r="I7" s="41" t="s">
        <v>117</v>
      </c>
      <c r="J7" s="41"/>
      <c r="K7" s="41" t="s">
        <v>117</v>
      </c>
      <c r="P7" s="41" t="s">
        <v>117</v>
      </c>
    </row>
    <row r="8" spans="1:27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0</v>
      </c>
      <c r="K8" s="57">
        <v>10</v>
      </c>
      <c r="L8" s="57">
        <v>11</v>
      </c>
      <c r="M8" s="57">
        <v>12</v>
      </c>
      <c r="N8" s="57">
        <v>13</v>
      </c>
      <c r="O8" s="57">
        <v>14</v>
      </c>
      <c r="P8" s="57">
        <v>15</v>
      </c>
    </row>
    <row r="9" spans="1:27">
      <c r="A9" s="13" t="s">
        <v>0</v>
      </c>
      <c r="B9" t="str">
        <f>VLOOKUP(A9,'[1]MP-CF (WP)'!$A$4:$S$50,2,FALSE)</f>
        <v xml:space="preserve">ALLETE                        </v>
      </c>
      <c r="C9" s="34">
        <v>18.7</v>
      </c>
      <c r="D9" s="34"/>
      <c r="E9" s="34">
        <v>59.9</v>
      </c>
      <c r="F9" s="34">
        <v>48.3</v>
      </c>
      <c r="G9" s="2">
        <f>IFERROR(AVERAGE(E9:F9),"")</f>
        <v>54.099999999999994</v>
      </c>
      <c r="I9" s="2">
        <v>6.8</v>
      </c>
      <c r="J9" s="2"/>
      <c r="K9" s="2">
        <v>38.25</v>
      </c>
      <c r="M9" s="2">
        <f>IFERROR(G9/I9,"")</f>
        <v>7.9558823529411757</v>
      </c>
      <c r="N9" s="56">
        <f>IFERROR(G9/K9,"")</f>
        <v>1.4143790849673201</v>
      </c>
      <c r="P9" s="33">
        <v>42538</v>
      </c>
      <c r="Q9" s="30"/>
    </row>
    <row r="10" spans="1:27">
      <c r="A10" s="13" t="s">
        <v>1</v>
      </c>
      <c r="B10" t="str">
        <f>VLOOKUP(A10,'[1]MP-CF (WP)'!$A$4:$S$50,2,FALSE)</f>
        <v xml:space="preserve">Alliant Energy                </v>
      </c>
      <c r="C10" s="34">
        <v>20.8</v>
      </c>
      <c r="D10" s="34"/>
      <c r="E10" s="34">
        <v>38.700000000000003</v>
      </c>
      <c r="F10" s="34">
        <v>30.4</v>
      </c>
      <c r="G10" s="2">
        <f t="shared" ref="G10:G52" si="0">IFERROR(AVERAGE(E10:F10),"")</f>
        <v>34.549999999999997</v>
      </c>
      <c r="I10" s="2">
        <v>3.7</v>
      </c>
      <c r="J10" s="2"/>
      <c r="K10" s="2">
        <v>18.05</v>
      </c>
      <c r="M10" s="2">
        <f t="shared" ref="M10:M53" si="1">IFERROR(G10/I10,"")</f>
        <v>9.3378378378378368</v>
      </c>
      <c r="N10" s="56">
        <f t="shared" ref="N10:N53" si="2">IFERROR(G10/K10,"")</f>
        <v>1.9141274238227144</v>
      </c>
      <c r="P10" s="33">
        <v>42538</v>
      </c>
      <c r="Q10" s="30"/>
      <c r="U10" s="2"/>
      <c r="AA10" s="27"/>
    </row>
    <row r="11" spans="1:27">
      <c r="A11" s="13" t="s">
        <v>3</v>
      </c>
      <c r="B11" t="str">
        <f>VLOOKUP(A11,'[1]MP-CF (WP)'!$A$4:$S$50,2,FALSE)</f>
        <v xml:space="preserve">Ameren Corp.                  </v>
      </c>
      <c r="C11" s="34">
        <v>19.8</v>
      </c>
      <c r="D11" s="34"/>
      <c r="E11" s="34">
        <v>51.1</v>
      </c>
      <c r="F11" s="34">
        <v>41.5</v>
      </c>
      <c r="G11" s="2">
        <f t="shared" si="0"/>
        <v>46.3</v>
      </c>
      <c r="I11" s="2">
        <v>6.5</v>
      </c>
      <c r="J11" s="2"/>
      <c r="K11" s="2">
        <v>29.45</v>
      </c>
      <c r="M11" s="2">
        <f t="shared" si="1"/>
        <v>7.1230769230769226</v>
      </c>
      <c r="N11" s="56">
        <f t="shared" si="2"/>
        <v>1.5721561969439728</v>
      </c>
      <c r="P11" s="33">
        <v>42538</v>
      </c>
      <c r="Q11" s="30"/>
      <c r="U11" s="2"/>
      <c r="AA11" s="27"/>
    </row>
    <row r="12" spans="1:27">
      <c r="A12" s="13" t="s">
        <v>2</v>
      </c>
      <c r="B12" t="str">
        <f>VLOOKUP(A12,'[1]MP-CF (WP)'!$A$4:$S$50,2,FALSE)</f>
        <v>American Electric Power</v>
      </c>
      <c r="C12" s="34">
        <v>17.8</v>
      </c>
      <c r="D12" s="34"/>
      <c r="E12" s="34">
        <v>67.2</v>
      </c>
      <c r="F12" s="34">
        <v>56.8</v>
      </c>
      <c r="G12" s="2">
        <f t="shared" si="0"/>
        <v>62</v>
      </c>
      <c r="I12" s="2">
        <v>8.1</v>
      </c>
      <c r="J12" s="2"/>
      <c r="K12" s="2">
        <v>37.9</v>
      </c>
      <c r="M12" s="2">
        <f t="shared" si="1"/>
        <v>7.6543209876543212</v>
      </c>
      <c r="N12" s="56">
        <f t="shared" si="2"/>
        <v>1.6358839050131926</v>
      </c>
      <c r="P12" s="33">
        <v>42538</v>
      </c>
      <c r="Q12" s="30"/>
      <c r="U12" s="2"/>
      <c r="AA12" s="27"/>
    </row>
    <row r="13" spans="1:27">
      <c r="A13" s="13" t="s">
        <v>4</v>
      </c>
      <c r="B13" t="str">
        <f>VLOOKUP(A13,'[1]MP-CF (WP)'!$A$4:$S$50,2,FALSE)</f>
        <v xml:space="preserve">Avista Corp.                  </v>
      </c>
      <c r="C13" s="34">
        <v>21.2</v>
      </c>
      <c r="D13" s="34"/>
      <c r="E13" s="34">
        <v>45.2</v>
      </c>
      <c r="F13" s="34">
        <v>34.299999999999997</v>
      </c>
      <c r="G13" s="2">
        <f t="shared" si="0"/>
        <v>39.75</v>
      </c>
      <c r="I13" s="2">
        <v>4.75</v>
      </c>
      <c r="J13" s="2"/>
      <c r="K13" s="2">
        <v>25.4</v>
      </c>
      <c r="M13" s="2">
        <f t="shared" si="1"/>
        <v>8.3684210526315788</v>
      </c>
      <c r="N13" s="56">
        <f t="shared" si="2"/>
        <v>1.5649606299212599</v>
      </c>
      <c r="P13" s="33">
        <v>42580</v>
      </c>
      <c r="Q13" s="30"/>
      <c r="U13" s="2"/>
      <c r="AA13" s="27"/>
    </row>
    <row r="14" spans="1:27">
      <c r="A14" s="13" t="s">
        <v>5</v>
      </c>
      <c r="B14" t="str">
        <f>VLOOKUP(A14,'[1]MP-CF (WP)'!$A$4:$S$50,2,FALSE)</f>
        <v xml:space="preserve">Black Hills                   </v>
      </c>
      <c r="C14" s="34">
        <v>22.7</v>
      </c>
      <c r="D14" s="34"/>
      <c r="E14" s="34">
        <v>64.599999999999994</v>
      </c>
      <c r="F14" s="34">
        <v>44.7</v>
      </c>
      <c r="G14" s="2">
        <f t="shared" si="0"/>
        <v>54.65</v>
      </c>
      <c r="I14" s="2">
        <v>6.85</v>
      </c>
      <c r="J14" s="2"/>
      <c r="K14" s="2">
        <v>30.45</v>
      </c>
      <c r="M14" s="2">
        <f t="shared" si="1"/>
        <v>7.9781021897810218</v>
      </c>
      <c r="N14" s="56">
        <f t="shared" si="2"/>
        <v>1.7947454844006567</v>
      </c>
      <c r="P14" s="33">
        <v>42580</v>
      </c>
      <c r="Q14" s="30"/>
      <c r="U14" s="2"/>
      <c r="AA14" s="27"/>
    </row>
    <row r="15" spans="1:27">
      <c r="A15" s="13" t="s">
        <v>6</v>
      </c>
      <c r="B15" t="str">
        <f>VLOOKUP(A15,'[1]MP-CF (WP)'!$A$4:$S$50,2,FALSE)</f>
        <v xml:space="preserve">CenterPoint Energy            </v>
      </c>
      <c r="C15" s="34">
        <v>19.3</v>
      </c>
      <c r="D15" s="34"/>
      <c r="E15" s="34">
        <v>23.2</v>
      </c>
      <c r="F15" s="34">
        <v>16.399999999999999</v>
      </c>
      <c r="G15" s="2">
        <f t="shared" si="0"/>
        <v>19.799999999999997</v>
      </c>
      <c r="I15" s="2">
        <v>3.6</v>
      </c>
      <c r="J15" s="2"/>
      <c r="K15" s="2">
        <v>8.1999999999999993</v>
      </c>
      <c r="M15" s="2">
        <f t="shared" si="1"/>
        <v>5.4999999999999991</v>
      </c>
      <c r="N15" s="56">
        <f t="shared" si="2"/>
        <v>2.4146341463414633</v>
      </c>
      <c r="P15" s="33">
        <v>42538</v>
      </c>
      <c r="Q15" s="30"/>
      <c r="U15" s="2"/>
      <c r="AA15" s="27"/>
    </row>
    <row r="16" spans="1:27">
      <c r="A16" s="13" t="s">
        <v>9</v>
      </c>
      <c r="B16" t="str">
        <f>VLOOKUP(A16,'[1]MP-CF (WP)'!$A$4:$S$50,2,FALSE)</f>
        <v xml:space="preserve">CMS Energy Corp.              </v>
      </c>
      <c r="C16" s="34">
        <v>21.3</v>
      </c>
      <c r="D16" s="34"/>
      <c r="E16" s="34">
        <v>43.1</v>
      </c>
      <c r="F16" s="34">
        <v>35</v>
      </c>
      <c r="G16" s="2">
        <f t="shared" si="0"/>
        <v>39.049999999999997</v>
      </c>
      <c r="I16" s="2">
        <v>4.8499999999999996</v>
      </c>
      <c r="J16" s="2"/>
      <c r="K16" s="2">
        <v>15.05</v>
      </c>
      <c r="M16" s="2">
        <f t="shared" si="1"/>
        <v>8.0515463917525771</v>
      </c>
      <c r="N16" s="56">
        <f t="shared" si="2"/>
        <v>2.5946843853820596</v>
      </c>
      <c r="P16" s="33">
        <v>42538</v>
      </c>
      <c r="Q16" s="30"/>
    </row>
    <row r="17" spans="1:27">
      <c r="A17" s="13" t="s">
        <v>10</v>
      </c>
      <c r="B17" t="str">
        <f>VLOOKUP(A17,'[1]MP-CF (WP)'!$A$4:$S$50,2,FALSE)</f>
        <v xml:space="preserve">Consol. Edison                </v>
      </c>
      <c r="C17" s="34">
        <v>19.2</v>
      </c>
      <c r="D17" s="34"/>
      <c r="E17" s="34">
        <v>77.2</v>
      </c>
      <c r="F17" s="34">
        <v>63.5</v>
      </c>
      <c r="G17" s="2">
        <f t="shared" si="0"/>
        <v>70.349999999999994</v>
      </c>
      <c r="I17" s="2">
        <v>7.7</v>
      </c>
      <c r="J17" s="2"/>
      <c r="K17" s="2">
        <v>46.65</v>
      </c>
      <c r="M17" s="2">
        <f t="shared" si="1"/>
        <v>9.1363636363636349</v>
      </c>
      <c r="N17" s="56">
        <f t="shared" si="2"/>
        <v>1.5080385852090032</v>
      </c>
      <c r="P17" s="33">
        <v>42510</v>
      </c>
      <c r="Q17" s="30"/>
    </row>
    <row r="18" spans="1:27">
      <c r="A18" s="13" t="s">
        <v>11</v>
      </c>
      <c r="B18" t="str">
        <f>VLOOKUP(A18,'[1]MP-CF (WP)'!$A$4:$S$50,2,FALSE)</f>
        <v xml:space="preserve">Dominion Resources            </v>
      </c>
      <c r="C18" s="34">
        <v>20.100000000000001</v>
      </c>
      <c r="D18" s="34"/>
      <c r="E18" s="34">
        <v>75.5</v>
      </c>
      <c r="F18" s="34">
        <v>66.3</v>
      </c>
      <c r="G18" s="2">
        <f t="shared" si="0"/>
        <v>70.900000000000006</v>
      </c>
      <c r="I18" s="2">
        <v>6.4</v>
      </c>
      <c r="J18" s="2"/>
      <c r="K18" s="2">
        <v>24.15</v>
      </c>
      <c r="M18" s="2">
        <f t="shared" si="1"/>
        <v>11.078125</v>
      </c>
      <c r="N18" s="56">
        <f t="shared" si="2"/>
        <v>2.9358178053830231</v>
      </c>
      <c r="P18" s="33">
        <v>42510</v>
      </c>
      <c r="Q18" s="30"/>
    </row>
    <row r="19" spans="1:27">
      <c r="A19" s="13" t="s">
        <v>12</v>
      </c>
      <c r="B19" t="str">
        <f>VLOOKUP(A19,'[1]MP-CF (WP)'!$A$4:$S$50,2,FALSE)</f>
        <v xml:space="preserve">DTE Energy                    </v>
      </c>
      <c r="C19" s="34">
        <v>19.5</v>
      </c>
      <c r="D19" s="34"/>
      <c r="E19" s="34">
        <v>93.3</v>
      </c>
      <c r="F19" s="34">
        <v>78</v>
      </c>
      <c r="G19" s="2">
        <f t="shared" si="0"/>
        <v>85.65</v>
      </c>
      <c r="I19" s="2">
        <v>10.199999999999999</v>
      </c>
      <c r="J19" s="2"/>
      <c r="K19" s="2">
        <v>50.9</v>
      </c>
      <c r="M19" s="2">
        <f t="shared" si="1"/>
        <v>8.397058823529413</v>
      </c>
      <c r="N19" s="56">
        <f t="shared" si="2"/>
        <v>1.682711198428291</v>
      </c>
      <c r="P19" s="33">
        <v>42538</v>
      </c>
      <c r="Q19" s="30"/>
    </row>
    <row r="20" spans="1:27">
      <c r="A20" s="13" t="s">
        <v>13</v>
      </c>
      <c r="B20" t="str">
        <f>VLOOKUP(A20,'[1]MP-CF (WP)'!$A$4:$S$50,2,FALSE)</f>
        <v xml:space="preserve">Duke Energy                   </v>
      </c>
      <c r="C20" s="34">
        <v>18</v>
      </c>
      <c r="D20" s="34"/>
      <c r="E20" s="34">
        <v>81.400000000000006</v>
      </c>
      <c r="F20" s="34">
        <v>70.2</v>
      </c>
      <c r="G20" s="2">
        <f t="shared" si="0"/>
        <v>75.800000000000011</v>
      </c>
      <c r="I20" s="2">
        <v>9.85</v>
      </c>
      <c r="J20" s="2"/>
      <c r="K20" s="2">
        <v>59.1</v>
      </c>
      <c r="M20" s="2">
        <f t="shared" si="1"/>
        <v>7.6954314720812196</v>
      </c>
      <c r="N20" s="56">
        <f t="shared" si="2"/>
        <v>1.2825719120135366</v>
      </c>
      <c r="P20" s="33">
        <v>42510</v>
      </c>
      <c r="Q20" s="30"/>
    </row>
    <row r="21" spans="1:27">
      <c r="A21" s="13" t="s">
        <v>14</v>
      </c>
      <c r="B21" t="str">
        <f>VLOOKUP(A21,'[1]MP-CF (WP)'!$A$4:$S$50,2,FALSE)</f>
        <v xml:space="preserve">Edison Int'l                  </v>
      </c>
      <c r="C21" s="34">
        <v>19.8</v>
      </c>
      <c r="D21" s="34"/>
      <c r="E21" s="34">
        <v>78.7</v>
      </c>
      <c r="F21" s="34">
        <v>58</v>
      </c>
      <c r="G21" s="2">
        <f t="shared" si="0"/>
        <v>68.349999999999994</v>
      </c>
      <c r="I21" s="2">
        <v>10.4</v>
      </c>
      <c r="J21" s="2"/>
      <c r="K21" s="2">
        <v>36.700000000000003</v>
      </c>
      <c r="M21" s="2">
        <f t="shared" si="1"/>
        <v>6.5721153846153841</v>
      </c>
      <c r="N21" s="56">
        <f t="shared" si="2"/>
        <v>1.8623978201634874</v>
      </c>
      <c r="P21" s="33">
        <v>42580</v>
      </c>
      <c r="Q21" s="30"/>
    </row>
    <row r="22" spans="1:27">
      <c r="A22" s="13" t="s">
        <v>15</v>
      </c>
      <c r="B22" t="str">
        <f>VLOOKUP(A22,'[1]MP-CF (WP)'!$A$4:$S$50,2,FALSE)</f>
        <v xml:space="preserve">El Paso Electric              </v>
      </c>
      <c r="C22" s="34">
        <v>24.8</v>
      </c>
      <c r="D22" s="34"/>
      <c r="E22" s="34">
        <v>48.1</v>
      </c>
      <c r="F22" s="34">
        <v>37.200000000000003</v>
      </c>
      <c r="G22" s="2">
        <f t="shared" si="0"/>
        <v>42.650000000000006</v>
      </c>
      <c r="I22" s="2">
        <v>5.7</v>
      </c>
      <c r="J22" s="2"/>
      <c r="K22" s="2">
        <v>25.75</v>
      </c>
      <c r="M22" s="2">
        <f t="shared" si="1"/>
        <v>7.4824561403508776</v>
      </c>
      <c r="N22" s="56">
        <f t="shared" si="2"/>
        <v>1.6563106796116507</v>
      </c>
      <c r="P22" s="33">
        <v>42580</v>
      </c>
      <c r="Q22" s="30"/>
    </row>
    <row r="23" spans="1:27">
      <c r="A23" s="13" t="s">
        <v>16</v>
      </c>
      <c r="B23" t="str">
        <f>VLOOKUP(A23,'[1]MP-CF (WP)'!$A$4:$S$50,2,FALSE)</f>
        <v>Empire District Electric</v>
      </c>
      <c r="C23" s="34">
        <v>24.1</v>
      </c>
      <c r="D23" s="34"/>
      <c r="E23" s="34">
        <v>33.9</v>
      </c>
      <c r="F23" s="34">
        <v>26.2</v>
      </c>
      <c r="G23" s="2">
        <f t="shared" si="0"/>
        <v>30.049999999999997</v>
      </c>
      <c r="I23" s="2">
        <v>3.6</v>
      </c>
      <c r="J23" s="2"/>
      <c r="K23" s="2">
        <v>18.55</v>
      </c>
      <c r="M23" s="2">
        <f t="shared" si="1"/>
        <v>8.3472222222222214</v>
      </c>
      <c r="N23" s="56">
        <f t="shared" si="2"/>
        <v>1.6199460916442046</v>
      </c>
      <c r="P23" s="33">
        <v>42538</v>
      </c>
      <c r="Q23" s="30"/>
    </row>
    <row r="24" spans="1:27">
      <c r="A24" s="13" t="s">
        <v>17</v>
      </c>
      <c r="B24" t="str">
        <f>VLOOKUP(A24,'[1]MP-CF (WP)'!$A$4:$S$50,2,FALSE)</f>
        <v xml:space="preserve">Entergy Corp.                 </v>
      </c>
      <c r="C24" s="34">
        <v>15.4</v>
      </c>
      <c r="D24" s="34"/>
      <c r="E24" s="34">
        <v>80.099999999999994</v>
      </c>
      <c r="F24" s="34">
        <v>65.400000000000006</v>
      </c>
      <c r="G24" s="2">
        <f t="shared" si="0"/>
        <v>72.75</v>
      </c>
      <c r="I24" s="2">
        <v>16.45</v>
      </c>
      <c r="J24" s="2"/>
      <c r="K24" s="2">
        <v>53.6</v>
      </c>
      <c r="M24" s="2">
        <f t="shared" si="1"/>
        <v>4.4224924012158056</v>
      </c>
      <c r="N24" s="56">
        <f t="shared" si="2"/>
        <v>1.357276119402985</v>
      </c>
      <c r="P24" s="33">
        <v>42538</v>
      </c>
      <c r="Q24" s="30"/>
    </row>
    <row r="25" spans="1:27">
      <c r="A25" s="13" t="s">
        <v>239</v>
      </c>
      <c r="B25" t="str">
        <f>VLOOKUP(A25,'[1]MP-CF (WP)'!$A$4:$S$50,2,FALSE)</f>
        <v xml:space="preserve">Eversource Energy    </v>
      </c>
      <c r="C25" s="34">
        <v>19.5</v>
      </c>
      <c r="D25" s="34"/>
      <c r="E25" s="34">
        <v>59.1</v>
      </c>
      <c r="F25" s="34">
        <v>50</v>
      </c>
      <c r="G25" s="2">
        <f t="shared" si="0"/>
        <v>54.55</v>
      </c>
      <c r="I25" s="2">
        <v>5.05</v>
      </c>
      <c r="J25" s="2"/>
      <c r="K25" s="2">
        <v>33.85</v>
      </c>
      <c r="M25" s="2">
        <f t="shared" si="1"/>
        <v>10.801980198019802</v>
      </c>
      <c r="N25" s="56">
        <f t="shared" si="2"/>
        <v>1.6115214180206794</v>
      </c>
      <c r="P25" s="33">
        <v>42510</v>
      </c>
      <c r="Q25" s="30"/>
    </row>
    <row r="26" spans="1:27">
      <c r="A26" s="13" t="s">
        <v>18</v>
      </c>
      <c r="B26" t="str">
        <f>VLOOKUP(A26,'[1]MP-CF (WP)'!$A$4:$S$50,2,FALSE)</f>
        <v xml:space="preserve">Exelon Corp.                  </v>
      </c>
      <c r="C26" s="34">
        <v>17.2</v>
      </c>
      <c r="D26" s="34"/>
      <c r="E26" s="34">
        <v>35.9</v>
      </c>
      <c r="F26" s="34">
        <v>26.3</v>
      </c>
      <c r="G26" s="2">
        <f t="shared" si="0"/>
        <v>31.1</v>
      </c>
      <c r="I26" s="2">
        <v>7.25</v>
      </c>
      <c r="J26" s="2"/>
      <c r="K26" s="2">
        <v>28.8</v>
      </c>
      <c r="M26" s="2">
        <f t="shared" si="1"/>
        <v>4.2896551724137932</v>
      </c>
      <c r="N26" s="56">
        <f t="shared" si="2"/>
        <v>1.0798611111111112</v>
      </c>
      <c r="P26" s="33">
        <v>42510</v>
      </c>
      <c r="Q26" s="30"/>
    </row>
    <row r="27" spans="1:27">
      <c r="A27" s="13" t="s">
        <v>19</v>
      </c>
      <c r="B27" t="str">
        <f>VLOOKUP(A27,'[1]MP-CF (WP)'!$A$4:$S$50,2,FALSE)</f>
        <v xml:space="preserve">FirstEnergy Corp.             </v>
      </c>
      <c r="C27" s="34">
        <v>13</v>
      </c>
      <c r="D27" s="34"/>
      <c r="E27" s="34">
        <v>36.5</v>
      </c>
      <c r="F27" s="34">
        <v>30.6</v>
      </c>
      <c r="G27" s="2">
        <f t="shared" si="0"/>
        <v>33.549999999999997</v>
      </c>
      <c r="I27" s="2">
        <v>7.15</v>
      </c>
      <c r="J27" s="2"/>
      <c r="K27" s="2">
        <v>30.5</v>
      </c>
      <c r="M27" s="2">
        <f t="shared" si="1"/>
        <v>4.6923076923076916</v>
      </c>
      <c r="N27" s="56">
        <f t="shared" si="2"/>
        <v>1.0999999999999999</v>
      </c>
      <c r="P27" s="33">
        <v>42510</v>
      </c>
      <c r="Q27" s="30"/>
    </row>
    <row r="28" spans="1:27">
      <c r="A28" s="13" t="s">
        <v>20</v>
      </c>
      <c r="B28" t="str">
        <f>VLOOKUP(A28,'[1]MP-CF (WP)'!$A$4:$S$50,2,FALSE)</f>
        <v xml:space="preserve">Great Plains Energy             </v>
      </c>
      <c r="C28" s="34">
        <v>18</v>
      </c>
      <c r="D28" s="34"/>
      <c r="E28" s="34">
        <v>32.700000000000003</v>
      </c>
      <c r="F28" s="34">
        <v>25.9</v>
      </c>
      <c r="G28" s="2">
        <f t="shared" si="0"/>
        <v>29.3</v>
      </c>
      <c r="I28" s="2">
        <v>4.45</v>
      </c>
      <c r="J28" s="2"/>
      <c r="K28" s="2">
        <v>24.15</v>
      </c>
      <c r="M28" s="2">
        <f t="shared" si="1"/>
        <v>6.584269662921348</v>
      </c>
      <c r="N28" s="56">
        <f t="shared" si="2"/>
        <v>1.2132505175983437</v>
      </c>
      <c r="P28" s="33">
        <v>42538</v>
      </c>
      <c r="Q28" s="30"/>
      <c r="U28" s="2"/>
      <c r="AA28" s="27"/>
    </row>
    <row r="29" spans="1:27">
      <c r="A29" s="13" t="s">
        <v>21</v>
      </c>
      <c r="B29" t="str">
        <f>VLOOKUP(A29,'[1]MP-CF (WP)'!$A$4:$S$50,2,FALSE)</f>
        <v xml:space="preserve">Hawaiian Elec.                </v>
      </c>
      <c r="C29" s="34">
        <v>14.9</v>
      </c>
      <c r="D29" s="34"/>
      <c r="E29" s="34">
        <v>35</v>
      </c>
      <c r="F29" s="34">
        <v>27.3</v>
      </c>
      <c r="G29" s="2">
        <f t="shared" si="0"/>
        <v>31.15</v>
      </c>
      <c r="I29" s="2">
        <v>3.95</v>
      </c>
      <c r="J29" s="2"/>
      <c r="K29" s="2">
        <v>18.850000000000001</v>
      </c>
      <c r="M29" s="2">
        <f t="shared" si="1"/>
        <v>7.886075949367088</v>
      </c>
      <c r="N29" s="56">
        <f t="shared" si="2"/>
        <v>1.6525198938992041</v>
      </c>
      <c r="P29" s="33">
        <v>42580</v>
      </c>
      <c r="Q29" s="30"/>
      <c r="U29" s="2"/>
      <c r="AA29" s="27"/>
    </row>
    <row r="30" spans="1:27">
      <c r="A30" s="13" t="s">
        <v>22</v>
      </c>
      <c r="B30" t="str">
        <f>VLOOKUP(A30,'[1]MP-CF (WP)'!$A$4:$S$50,2,FALSE)</f>
        <v xml:space="preserve">IDACORP, Inc.                 </v>
      </c>
      <c r="C30" s="34">
        <v>20.6</v>
      </c>
      <c r="D30" s="34"/>
      <c r="E30" s="34">
        <v>83.4</v>
      </c>
      <c r="F30" s="34">
        <v>65</v>
      </c>
      <c r="G30" s="2">
        <f t="shared" si="0"/>
        <v>74.2</v>
      </c>
      <c r="I30" s="2">
        <v>6.85</v>
      </c>
      <c r="J30" s="2"/>
      <c r="K30" s="2">
        <v>42.6</v>
      </c>
      <c r="M30" s="2">
        <f t="shared" si="1"/>
        <v>10.832116788321169</v>
      </c>
      <c r="N30" s="56">
        <f t="shared" si="2"/>
        <v>1.7417840375586855</v>
      </c>
      <c r="P30" s="33">
        <v>42580</v>
      </c>
      <c r="Q30" s="30"/>
      <c r="U30" s="2"/>
      <c r="AA30" s="27"/>
    </row>
    <row r="31" spans="1:27">
      <c r="A31" s="13" t="s">
        <v>176</v>
      </c>
      <c r="B31" t="str">
        <f>VLOOKUP(A31,'[1]MP-CF (WP)'!$A$4:$S$50,2,FALSE)</f>
        <v>ITC Holdings</v>
      </c>
      <c r="C31" s="34">
        <v>23.9</v>
      </c>
      <c r="D31" s="34"/>
      <c r="E31" s="34">
        <v>45.6</v>
      </c>
      <c r="F31" s="34">
        <v>36.5</v>
      </c>
      <c r="G31" s="2">
        <f t="shared" si="0"/>
        <v>41.05</v>
      </c>
      <c r="I31" s="2">
        <v>2.95</v>
      </c>
      <c r="J31" s="2"/>
      <c r="K31" s="2">
        <v>12.3</v>
      </c>
      <c r="M31" s="2">
        <f t="shared" si="1"/>
        <v>13.915254237288133</v>
      </c>
      <c r="N31" s="56">
        <f t="shared" si="2"/>
        <v>3.3373983739837394</v>
      </c>
      <c r="P31" s="33">
        <v>42538</v>
      </c>
      <c r="Q31" s="30"/>
      <c r="U31" s="2"/>
      <c r="AA31" s="27"/>
    </row>
    <row r="32" spans="1:27">
      <c r="A32" s="13" t="s">
        <v>25</v>
      </c>
      <c r="B32" t="str">
        <f>VLOOKUP(A32,'[1]MP-CF (WP)'!$A$4:$S$50,2,FALSE)</f>
        <v xml:space="preserve">MGE Energy                    </v>
      </c>
      <c r="C32" s="34">
        <v>24.1</v>
      </c>
      <c r="D32" s="34"/>
      <c r="E32" s="34">
        <v>53.5</v>
      </c>
      <c r="F32" s="34">
        <v>44.8</v>
      </c>
      <c r="G32" s="2">
        <f t="shared" si="0"/>
        <v>49.15</v>
      </c>
      <c r="I32" s="2">
        <v>3.45</v>
      </c>
      <c r="J32" s="2"/>
      <c r="K32" s="2">
        <v>21.15</v>
      </c>
      <c r="M32" s="2">
        <f t="shared" si="1"/>
        <v>14.246376811594201</v>
      </c>
      <c r="N32" s="56">
        <f t="shared" si="2"/>
        <v>2.3238770685579198</v>
      </c>
      <c r="P32" s="33">
        <v>42538</v>
      </c>
      <c r="Q32" s="30"/>
      <c r="U32" s="2"/>
      <c r="AA32" s="27"/>
    </row>
    <row r="33" spans="1:27">
      <c r="A33" s="13" t="s">
        <v>146</v>
      </c>
      <c r="B33" t="str">
        <f>VLOOKUP(A33,'[1]MP-CF (WP)'!$A$4:$S$50,2,FALSE)</f>
        <v>NextEra Energy, Inc.</v>
      </c>
      <c r="C33" s="34">
        <v>19.8</v>
      </c>
      <c r="D33" s="34"/>
      <c r="E33" s="34">
        <v>120.4</v>
      </c>
      <c r="F33" s="34">
        <v>102.2</v>
      </c>
      <c r="G33" s="2">
        <f t="shared" si="0"/>
        <v>111.30000000000001</v>
      </c>
      <c r="I33" s="2">
        <v>13.15</v>
      </c>
      <c r="J33" s="2"/>
      <c r="K33" s="2">
        <v>51.8</v>
      </c>
      <c r="M33" s="2">
        <f t="shared" si="1"/>
        <v>8.4638783269961984</v>
      </c>
      <c r="N33" s="56">
        <f t="shared" si="2"/>
        <v>2.1486486486486491</v>
      </c>
      <c r="P33" s="33">
        <v>42510</v>
      </c>
      <c r="Q33" s="30"/>
      <c r="U33" s="2"/>
      <c r="AA33" s="27"/>
    </row>
    <row r="34" spans="1:27">
      <c r="A34" s="13" t="str">
        <f>"NW"&amp;"E"</f>
        <v>NWE</v>
      </c>
      <c r="B34" t="str">
        <f>VLOOKUP(A34,'[1]MP-CF (WP)'!$A$4:$S$50,2,FALSE)</f>
        <v xml:space="preserve">NorthWestern Corp             </v>
      </c>
      <c r="C34" s="34">
        <v>19.399999999999999</v>
      </c>
      <c r="D34" s="34"/>
      <c r="E34" s="34">
        <v>63.8</v>
      </c>
      <c r="F34" s="34">
        <v>52.2</v>
      </c>
      <c r="G34" s="2">
        <f t="shared" si="0"/>
        <v>58</v>
      </c>
      <c r="I34" s="2">
        <v>6.35</v>
      </c>
      <c r="J34" s="2"/>
      <c r="K34" s="2">
        <v>34.15</v>
      </c>
      <c r="M34" s="2">
        <f t="shared" si="1"/>
        <v>9.1338582677165352</v>
      </c>
      <c r="N34" s="56">
        <f t="shared" si="2"/>
        <v>1.698389458272328</v>
      </c>
      <c r="P34" s="33">
        <v>42580</v>
      </c>
      <c r="Q34" s="30"/>
      <c r="U34" s="2"/>
      <c r="AA34" s="27"/>
    </row>
    <row r="35" spans="1:27">
      <c r="A35" s="13" t="s">
        <v>27</v>
      </c>
      <c r="B35" t="str">
        <f>VLOOKUP(A35,'[1]MP-CF (WP)'!$A$4:$S$50,2,FALSE)</f>
        <v xml:space="preserve">OGE Energy                    </v>
      </c>
      <c r="C35" s="34">
        <v>17.8</v>
      </c>
      <c r="D35" s="34"/>
      <c r="E35" s="34">
        <v>31.5</v>
      </c>
      <c r="F35" s="34">
        <v>23.4</v>
      </c>
      <c r="G35" s="2">
        <f t="shared" si="0"/>
        <v>27.45</v>
      </c>
      <c r="I35" s="2">
        <v>3.35</v>
      </c>
      <c r="J35" s="2"/>
      <c r="K35" s="2">
        <v>17.25</v>
      </c>
      <c r="M35" s="2">
        <f t="shared" si="1"/>
        <v>8.1940298507462686</v>
      </c>
      <c r="N35" s="56">
        <f t="shared" si="2"/>
        <v>1.5913043478260869</v>
      </c>
      <c r="P35" s="33">
        <v>42538</v>
      </c>
      <c r="Q35" s="30"/>
      <c r="U35" s="2"/>
      <c r="AA35" s="27"/>
    </row>
    <row r="36" spans="1:27">
      <c r="A36" s="13" t="s">
        <v>28</v>
      </c>
      <c r="B36" t="str">
        <f>VLOOKUP(A36,'[1]MP-CF (WP)'!$A$4:$S$50,2,FALSE)</f>
        <v xml:space="preserve">Otter Tail Corp.              </v>
      </c>
      <c r="C36" s="34">
        <v>19.7</v>
      </c>
      <c r="D36" s="34"/>
      <c r="E36" s="34">
        <v>31.2</v>
      </c>
      <c r="F36" s="34">
        <v>25.8</v>
      </c>
      <c r="G36" s="2">
        <f t="shared" si="0"/>
        <v>28.5</v>
      </c>
      <c r="I36" s="2">
        <v>3.4</v>
      </c>
      <c r="J36" s="2"/>
      <c r="K36" s="2">
        <v>17.100000000000001</v>
      </c>
      <c r="M36" s="2">
        <f t="shared" si="1"/>
        <v>8.382352941176471</v>
      </c>
      <c r="N36" s="56">
        <f t="shared" si="2"/>
        <v>1.6666666666666665</v>
      </c>
      <c r="P36" s="33">
        <v>42538</v>
      </c>
      <c r="Q36" s="30"/>
      <c r="U36" s="2"/>
      <c r="AA36" s="27"/>
    </row>
    <row r="37" spans="1:27">
      <c r="A37" s="13" t="s">
        <v>30</v>
      </c>
      <c r="B37" t="str">
        <f>VLOOKUP(A37,'[1]MP-CF (WP)'!$A$4:$S$50,2,FALSE)</f>
        <v xml:space="preserve">PG&amp;E Corp.                    </v>
      </c>
      <c r="C37" s="34">
        <v>23.9</v>
      </c>
      <c r="D37" s="34"/>
      <c r="E37" s="34">
        <v>65.400000000000006</v>
      </c>
      <c r="F37" s="34">
        <v>50.7</v>
      </c>
      <c r="G37" s="2">
        <f t="shared" si="0"/>
        <v>58.050000000000004</v>
      </c>
      <c r="I37" s="2">
        <v>8.4</v>
      </c>
      <c r="J37" s="2"/>
      <c r="K37" s="2">
        <v>35.200000000000003</v>
      </c>
      <c r="M37" s="2">
        <f t="shared" si="1"/>
        <v>6.9107142857142856</v>
      </c>
      <c r="N37" s="56">
        <f t="shared" si="2"/>
        <v>1.6491477272727273</v>
      </c>
      <c r="P37" s="33">
        <v>42580</v>
      </c>
      <c r="Q37" s="30"/>
    </row>
    <row r="38" spans="1:27">
      <c r="A38" s="13" t="s">
        <v>31</v>
      </c>
      <c r="B38" t="str">
        <f>VLOOKUP(A38,'[1]MP-CF (WP)'!$A$4:$S$50,2,FALSE)</f>
        <v xml:space="preserve">Pinnacle West Capital         </v>
      </c>
      <c r="C38" s="34">
        <v>19.7</v>
      </c>
      <c r="D38" s="34"/>
      <c r="E38" s="34">
        <v>82.8</v>
      </c>
      <c r="F38" s="34">
        <v>62.5</v>
      </c>
      <c r="G38" s="2">
        <f t="shared" si="0"/>
        <v>72.650000000000006</v>
      </c>
      <c r="I38" s="2">
        <v>9.4</v>
      </c>
      <c r="J38" s="2"/>
      <c r="K38" s="2">
        <v>42.75</v>
      </c>
      <c r="M38" s="2">
        <f t="shared" si="1"/>
        <v>7.7287234042553195</v>
      </c>
      <c r="N38" s="56">
        <f t="shared" si="2"/>
        <v>1.6994152046783626</v>
      </c>
      <c r="P38" s="33">
        <v>42580</v>
      </c>
      <c r="Q38" s="30"/>
    </row>
    <row r="39" spans="1:27">
      <c r="A39" s="13" t="s">
        <v>32</v>
      </c>
      <c r="B39" t="str">
        <f>VLOOKUP(A39,'[1]MP-CF (WP)'!$A$4:$S$50,2,FALSE)</f>
        <v xml:space="preserve">PNM Resources                 </v>
      </c>
      <c r="C39" s="34">
        <v>21.3</v>
      </c>
      <c r="D39" s="34"/>
      <c r="E39" s="34">
        <v>36.200000000000003</v>
      </c>
      <c r="F39" s="34">
        <v>29.2</v>
      </c>
      <c r="G39" s="2">
        <f t="shared" si="0"/>
        <v>32.700000000000003</v>
      </c>
      <c r="I39" s="2">
        <v>3.85</v>
      </c>
      <c r="J39" s="2"/>
      <c r="K39" s="2">
        <v>22.7</v>
      </c>
      <c r="M39" s="2">
        <f t="shared" si="1"/>
        <v>8.4935064935064943</v>
      </c>
      <c r="N39" s="56">
        <f t="shared" si="2"/>
        <v>1.4405286343612336</v>
      </c>
      <c r="P39" s="33">
        <v>42580</v>
      </c>
      <c r="Q39" s="30"/>
    </row>
    <row r="40" spans="1:27">
      <c r="A40" s="13" t="s">
        <v>33</v>
      </c>
      <c r="B40" t="str">
        <f>VLOOKUP(A40,'[1]MP-CF (WP)'!$A$4:$S$50,2,FALSE)</f>
        <v xml:space="preserve">Portland General              </v>
      </c>
      <c r="C40" s="34">
        <v>20.5</v>
      </c>
      <c r="D40" s="34"/>
      <c r="E40" s="34">
        <v>45.2</v>
      </c>
      <c r="F40" s="34">
        <v>35.299999999999997</v>
      </c>
      <c r="G40" s="2">
        <f t="shared" si="0"/>
        <v>40.25</v>
      </c>
      <c r="I40" s="2">
        <v>5.75</v>
      </c>
      <c r="J40" s="2"/>
      <c r="K40" s="2">
        <v>26.25</v>
      </c>
      <c r="M40" s="2">
        <f t="shared" si="1"/>
        <v>7</v>
      </c>
      <c r="N40" s="56">
        <f t="shared" si="2"/>
        <v>1.5333333333333334</v>
      </c>
      <c r="P40" s="33">
        <v>42580</v>
      </c>
      <c r="Q40" s="30"/>
    </row>
    <row r="41" spans="1:27">
      <c r="A41" s="13" t="s">
        <v>34</v>
      </c>
      <c r="B41" t="str">
        <f>VLOOKUP(A41,'[1]MP-CF (WP)'!$A$4:$S$50,2,FALSE)</f>
        <v xml:space="preserve">PPL Corp.                     </v>
      </c>
      <c r="C41" s="34">
        <v>16.399999999999999</v>
      </c>
      <c r="D41" s="34"/>
      <c r="E41" s="34">
        <v>38.799999999999997</v>
      </c>
      <c r="F41" s="34">
        <v>32.200000000000003</v>
      </c>
      <c r="G41" s="2">
        <f t="shared" si="0"/>
        <v>35.5</v>
      </c>
      <c r="I41" s="2">
        <v>3.85</v>
      </c>
      <c r="J41" s="2"/>
      <c r="K41" s="2">
        <v>15.6</v>
      </c>
      <c r="M41" s="2">
        <f t="shared" si="1"/>
        <v>9.220779220779221</v>
      </c>
      <c r="N41" s="56">
        <f t="shared" si="2"/>
        <v>2.2756410256410255</v>
      </c>
      <c r="P41" s="33">
        <v>42510</v>
      </c>
      <c r="Q41" s="30"/>
    </row>
    <row r="42" spans="1:27">
      <c r="A42" s="13" t="s">
        <v>35</v>
      </c>
      <c r="B42" t="str">
        <f>VLOOKUP(A42,'[1]MP-CF (WP)'!$A$4:$S$50,2,FALSE)</f>
        <v xml:space="preserve">Public Serv. Enterprise       </v>
      </c>
      <c r="C42" s="34">
        <v>15.9</v>
      </c>
      <c r="D42" s="34"/>
      <c r="E42" s="34">
        <v>47.4</v>
      </c>
      <c r="F42" s="34">
        <v>37.799999999999997</v>
      </c>
      <c r="G42" s="2">
        <f t="shared" si="0"/>
        <v>42.599999999999994</v>
      </c>
      <c r="I42" s="2">
        <v>6</v>
      </c>
      <c r="J42" s="2"/>
      <c r="K42" s="2">
        <v>27.1</v>
      </c>
      <c r="M42" s="2">
        <f t="shared" si="1"/>
        <v>7.0999999999999988</v>
      </c>
      <c r="N42" s="56">
        <f t="shared" si="2"/>
        <v>1.5719557195571954</v>
      </c>
      <c r="P42" s="33">
        <v>42510</v>
      </c>
      <c r="Q42" s="30"/>
    </row>
    <row r="43" spans="1:27">
      <c r="A43" s="13" t="s">
        <v>36</v>
      </c>
      <c r="B43" t="str">
        <f>VLOOKUP(A43,'[1]MP-CF (WP)'!$A$4:$S$50,2,FALSE)</f>
        <v xml:space="preserve">SCANA Corp.                   </v>
      </c>
      <c r="C43" s="34">
        <v>17.899999999999999</v>
      </c>
      <c r="D43" s="34"/>
      <c r="E43" s="34">
        <v>71.3</v>
      </c>
      <c r="F43" s="34">
        <v>59.5</v>
      </c>
      <c r="G43" s="2">
        <f t="shared" si="0"/>
        <v>65.400000000000006</v>
      </c>
      <c r="I43" s="2">
        <v>6.7</v>
      </c>
      <c r="J43" s="2"/>
      <c r="K43" s="2">
        <v>39.700000000000003</v>
      </c>
      <c r="M43" s="2">
        <f t="shared" si="1"/>
        <v>9.7611940298507474</v>
      </c>
      <c r="N43" s="56">
        <f t="shared" si="2"/>
        <v>1.6473551637279598</v>
      </c>
      <c r="P43" s="33">
        <v>42510</v>
      </c>
      <c r="Q43" s="30"/>
    </row>
    <row r="44" spans="1:27">
      <c r="A44" s="13" t="s">
        <v>37</v>
      </c>
      <c r="B44" t="str">
        <f>VLOOKUP(A44,'[1]MP-CF (WP)'!$A$4:$S$50,2,FALSE)</f>
        <v xml:space="preserve">Sempra Energy                 </v>
      </c>
      <c r="C44" s="34">
        <v>26.7</v>
      </c>
      <c r="D44" s="34"/>
      <c r="E44" s="34">
        <v>114.7</v>
      </c>
      <c r="F44" s="34">
        <v>86.7</v>
      </c>
      <c r="G44" s="2">
        <f t="shared" si="0"/>
        <v>100.7</v>
      </c>
      <c r="I44" s="2">
        <v>9.6</v>
      </c>
      <c r="J44" s="2"/>
      <c r="K44" s="2">
        <v>48.3</v>
      </c>
      <c r="M44" s="2">
        <f t="shared" si="1"/>
        <v>10.489583333333334</v>
      </c>
      <c r="N44" s="56">
        <f t="shared" si="2"/>
        <v>2.0848861283643894</v>
      </c>
      <c r="P44" s="33">
        <v>42580</v>
      </c>
      <c r="Q44" s="30"/>
    </row>
    <row r="45" spans="1:27">
      <c r="A45" s="13" t="s">
        <v>38</v>
      </c>
      <c r="B45" t="str">
        <f>VLOOKUP(A45,'[1]MP-CF (WP)'!$A$4:$S$50,2,FALSE)</f>
        <v xml:space="preserve">Southern Co.                  </v>
      </c>
      <c r="C45" s="34">
        <v>17.899999999999999</v>
      </c>
      <c r="D45" s="34"/>
      <c r="E45" s="34">
        <v>51.8</v>
      </c>
      <c r="F45" s="34">
        <v>46</v>
      </c>
      <c r="G45" s="2">
        <f t="shared" si="0"/>
        <v>48.9</v>
      </c>
      <c r="I45" s="2">
        <v>5.4</v>
      </c>
      <c r="J45" s="2"/>
      <c r="K45" s="2">
        <v>23.75</v>
      </c>
      <c r="M45" s="2">
        <f t="shared" si="1"/>
        <v>9.0555555555555554</v>
      </c>
      <c r="N45" s="56">
        <f t="shared" si="2"/>
        <v>2.0589473684210526</v>
      </c>
      <c r="P45" s="33">
        <v>42510</v>
      </c>
      <c r="Q45" s="30"/>
    </row>
    <row r="46" spans="1:27">
      <c r="A46" s="13" t="s">
        <v>42</v>
      </c>
      <c r="B46" t="str">
        <f>VLOOKUP(A46,'[1]MP-CF (WP)'!$A$4:$S$50,2,FALSE)</f>
        <v xml:space="preserve">Vectren Corp.                 </v>
      </c>
      <c r="C46" s="34">
        <v>20.399999999999999</v>
      </c>
      <c r="D46" s="34"/>
      <c r="E46" s="34">
        <v>51</v>
      </c>
      <c r="F46" s="34">
        <v>39.4</v>
      </c>
      <c r="G46" s="2">
        <f t="shared" si="0"/>
        <v>45.2</v>
      </c>
      <c r="I46" s="2">
        <v>5.55</v>
      </c>
      <c r="J46" s="2"/>
      <c r="K46" s="2">
        <v>22.15</v>
      </c>
      <c r="M46" s="2">
        <f t="shared" si="1"/>
        <v>8.1441441441441444</v>
      </c>
      <c r="N46" s="56">
        <f t="shared" si="2"/>
        <v>2.0406320541760725</v>
      </c>
      <c r="P46" s="33">
        <v>42538</v>
      </c>
      <c r="Q46" s="30"/>
    </row>
    <row r="47" spans="1:27">
      <c r="A47" s="13" t="s">
        <v>43</v>
      </c>
      <c r="B47" t="str">
        <f>VLOOKUP(A47,'[1]MP-CF (WP)'!$A$4:$S$50,2,FALSE)</f>
        <v xml:space="preserve">Westar Energy                 </v>
      </c>
      <c r="C47" s="34">
        <v>23.2</v>
      </c>
      <c r="D47" s="34"/>
      <c r="E47" s="34">
        <v>57.2</v>
      </c>
      <c r="F47" s="34">
        <v>40</v>
      </c>
      <c r="G47" s="2">
        <f t="shared" si="0"/>
        <v>48.6</v>
      </c>
      <c r="I47" s="2">
        <v>4.6500000000000004</v>
      </c>
      <c r="J47" s="2"/>
      <c r="K47" s="2">
        <v>26.65</v>
      </c>
      <c r="M47" s="2">
        <f t="shared" si="1"/>
        <v>10.451612903225806</v>
      </c>
      <c r="N47" s="56">
        <f t="shared" si="2"/>
        <v>1.8236397748592872</v>
      </c>
      <c r="P47" s="33">
        <v>42538</v>
      </c>
      <c r="Q47" s="30"/>
    </row>
    <row r="48" spans="1:27">
      <c r="A48" s="13" t="s">
        <v>44</v>
      </c>
      <c r="B48" t="str">
        <f>VLOOKUP(A48,'[1]MP-CF (WP)'!$A$4:$S$50,2,FALSE)</f>
        <v>WEC Energy Group</v>
      </c>
      <c r="C48" s="34">
        <v>21</v>
      </c>
      <c r="D48" s="34"/>
      <c r="E48" s="34">
        <v>61.8</v>
      </c>
      <c r="F48" s="34">
        <v>50.4</v>
      </c>
      <c r="G48" s="2">
        <f t="shared" si="0"/>
        <v>56.099999999999994</v>
      </c>
      <c r="I48" s="2">
        <v>5.4</v>
      </c>
      <c r="J48" s="2"/>
      <c r="K48" s="2">
        <v>28.3</v>
      </c>
      <c r="M48" s="2">
        <f t="shared" si="1"/>
        <v>10.388888888888888</v>
      </c>
      <c r="N48" s="56">
        <f t="shared" si="2"/>
        <v>1.9823321554770315</v>
      </c>
      <c r="P48" s="33">
        <v>42538</v>
      </c>
      <c r="Q48" s="30"/>
    </row>
    <row r="49" spans="1:17">
      <c r="A49" s="13" t="s">
        <v>45</v>
      </c>
      <c r="B49" t="str">
        <f>VLOOKUP(A49,'[1]MP-CF (WP)'!$A$4:$S$50,2,FALSE)</f>
        <v xml:space="preserve">Xcel Energy Inc.              </v>
      </c>
      <c r="C49" s="34">
        <v>19.899999999999999</v>
      </c>
      <c r="D49" s="34"/>
      <c r="E49" s="34">
        <v>45.4</v>
      </c>
      <c r="F49" s="34">
        <v>35.200000000000003</v>
      </c>
      <c r="G49" s="2">
        <f t="shared" si="0"/>
        <v>40.299999999999997</v>
      </c>
      <c r="I49" s="2">
        <v>5.05</v>
      </c>
      <c r="J49" s="2"/>
      <c r="K49" s="2">
        <v>21.7</v>
      </c>
      <c r="M49" s="2">
        <f t="shared" si="1"/>
        <v>7.9801980198019802</v>
      </c>
      <c r="N49" s="56">
        <f t="shared" si="2"/>
        <v>1.857142857142857</v>
      </c>
      <c r="P49" s="33">
        <v>42580</v>
      </c>
      <c r="Q49" s="30"/>
    </row>
    <row r="50" spans="1:17" hidden="1">
      <c r="A50" s="13"/>
      <c r="B50" t="e">
        <f>VLOOKUP(A50,'MP-CF (WP)'!$A$4:$S$57,2,FALSE)</f>
        <v>#N/A</v>
      </c>
      <c r="C50" s="34"/>
      <c r="D50" s="34"/>
      <c r="E50" s="34"/>
      <c r="F50" s="34"/>
      <c r="G50" s="2" t="str">
        <f t="shared" si="0"/>
        <v/>
      </c>
      <c r="I50" s="2"/>
      <c r="J50" s="2"/>
      <c r="K50" s="2"/>
      <c r="M50" s="2" t="str">
        <f t="shared" si="1"/>
        <v/>
      </c>
      <c r="N50" s="56" t="str">
        <f t="shared" si="2"/>
        <v/>
      </c>
      <c r="P50" s="33"/>
      <c r="Q50" s="30"/>
    </row>
    <row r="51" spans="1:17" hidden="1">
      <c r="A51" s="13"/>
      <c r="B51" t="e">
        <f>VLOOKUP(A51,'MP-CF (WP)'!$A$4:$S$57,2,FALSE)</f>
        <v>#N/A</v>
      </c>
      <c r="C51" s="34"/>
      <c r="D51" s="34"/>
      <c r="E51" s="34"/>
      <c r="F51" s="34"/>
      <c r="G51" s="2" t="str">
        <f t="shared" si="0"/>
        <v/>
      </c>
      <c r="I51" s="2"/>
      <c r="J51" s="2"/>
      <c r="K51" s="2"/>
      <c r="M51" s="2" t="str">
        <f t="shared" si="1"/>
        <v/>
      </c>
      <c r="N51" s="56" t="str">
        <f t="shared" si="2"/>
        <v/>
      </c>
      <c r="P51" s="33"/>
      <c r="Q51" s="30"/>
    </row>
    <row r="52" spans="1:17" hidden="1">
      <c r="A52" s="13"/>
      <c r="B52" t="e">
        <f>VLOOKUP(A52,'MP-CF (WP)'!$A$4:$S$57,2,FALSE)</f>
        <v>#N/A</v>
      </c>
      <c r="C52" s="34"/>
      <c r="D52" s="34"/>
      <c r="E52" s="34"/>
      <c r="F52" s="34"/>
      <c r="G52" s="2" t="str">
        <f t="shared" si="0"/>
        <v/>
      </c>
      <c r="I52" s="2"/>
      <c r="J52" s="2"/>
      <c r="K52" s="2"/>
      <c r="M52" s="2" t="str">
        <f t="shared" si="1"/>
        <v/>
      </c>
      <c r="N52" s="56" t="str">
        <f t="shared" si="2"/>
        <v/>
      </c>
      <c r="P52" s="33"/>
      <c r="Q52" s="30"/>
    </row>
    <row r="53" spans="1:17">
      <c r="C53" s="34"/>
      <c r="D53" s="34"/>
      <c r="E53" s="34"/>
      <c r="F53" s="34"/>
      <c r="G53" s="2"/>
      <c r="I53" s="2"/>
      <c r="J53" s="2"/>
      <c r="K53" s="2"/>
      <c r="M53" s="2" t="str">
        <f t="shared" si="1"/>
        <v/>
      </c>
      <c r="N53" s="56" t="str">
        <f t="shared" si="2"/>
        <v/>
      </c>
      <c r="P53" s="33"/>
    </row>
    <row r="54" spans="1:17">
      <c r="C54" s="34"/>
      <c r="D54" s="34"/>
      <c r="E54" s="34"/>
      <c r="F54" s="34"/>
      <c r="P54" s="33"/>
    </row>
    <row r="56" spans="1:17">
      <c r="B56" t="str">
        <f>+'MPG-4'!D57</f>
        <v>Average</v>
      </c>
      <c r="C56" s="34">
        <f>AVERAGE(C9:C55)</f>
        <v>19.880487804878047</v>
      </c>
      <c r="E56" s="34">
        <f t="shared" ref="E56:G56" si="3">AVERAGE(E9:E55)</f>
        <v>57.531707317073185</v>
      </c>
      <c r="F56" s="34">
        <f t="shared" si="3"/>
        <v>46.026829268292694</v>
      </c>
      <c r="G56" s="34">
        <f t="shared" si="3"/>
        <v>51.779268292682936</v>
      </c>
      <c r="I56" s="34">
        <f t="shared" ref="I56" si="4">AVERAGE(I9:I55)</f>
        <v>6.3999999999999995</v>
      </c>
      <c r="J56" s="34"/>
      <c r="K56" s="34"/>
      <c r="L56" s="34"/>
      <c r="M56" s="34">
        <f>AVERAGE(M9:M49)</f>
        <v>8.4206709510726458</v>
      </c>
      <c r="N56" s="34"/>
    </row>
  </sheetData>
  <mergeCells count="1">
    <mergeCell ref="E5:G5"/>
  </mergeCells>
  <pageMargins left="0.7" right="0.7" top="0.75" bottom="0.75" header="0.3" footer="0.3"/>
  <pageSetup scale="65" orientation="landscape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M87"/>
  <sheetViews>
    <sheetView zoomScale="60" zoomScaleNormal="60" workbookViewId="0">
      <pane xSplit="1" ySplit="3" topLeftCell="B4" activePane="bottomRight" state="frozen"/>
      <selection activeCell="A3" sqref="A3:M83"/>
      <selection pane="topRight" activeCell="A3" sqref="A3:M83"/>
      <selection pane="bottomLeft" activeCell="A3" sqref="A3:M83"/>
      <selection pane="bottomRight" activeCell="A4" sqref="A4:L81"/>
    </sheetView>
  </sheetViews>
  <sheetFormatPr defaultRowHeight="13.8"/>
  <cols>
    <col min="1" max="1" width="39" customWidth="1"/>
    <col min="2" max="2" width="15.796875" customWidth="1"/>
    <col min="3" max="13" width="9.3984375" customWidth="1"/>
  </cols>
  <sheetData>
    <row r="1" spans="1:13" ht="27.6">
      <c r="A1" s="49" t="s">
        <v>251</v>
      </c>
      <c r="C1" s="1">
        <f>VALUE(RIGHT(C3,4))</f>
        <v>2015</v>
      </c>
      <c r="D1" s="1">
        <f t="shared" ref="D1:L1" si="0">VALUE(RIGHT(D3,4))</f>
        <v>2014</v>
      </c>
      <c r="E1" s="1">
        <f t="shared" si="0"/>
        <v>2013</v>
      </c>
      <c r="F1" s="1">
        <f t="shared" si="0"/>
        <v>2012</v>
      </c>
      <c r="G1" s="1">
        <f t="shared" si="0"/>
        <v>2011</v>
      </c>
      <c r="H1" s="1">
        <f t="shared" si="0"/>
        <v>2010</v>
      </c>
      <c r="I1" s="1">
        <f t="shared" si="0"/>
        <v>2009</v>
      </c>
      <c r="J1" s="1">
        <f t="shared" si="0"/>
        <v>2008</v>
      </c>
      <c r="K1" s="1">
        <f t="shared" si="0"/>
        <v>2007</v>
      </c>
      <c r="L1" s="1">
        <f t="shared" si="0"/>
        <v>2006</v>
      </c>
      <c r="M1" s="1"/>
    </row>
    <row r="2" spans="1:13">
      <c r="A2" t="s">
        <v>302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36"/>
    </row>
    <row r="3" spans="1:13">
      <c r="A3" t="s">
        <v>120</v>
      </c>
      <c r="B3" t="s">
        <v>121</v>
      </c>
      <c r="C3" t="s">
        <v>254</v>
      </c>
      <c r="D3" t="s">
        <v>255</v>
      </c>
      <c r="E3" t="s">
        <v>256</v>
      </c>
      <c r="F3" t="s">
        <v>257</v>
      </c>
      <c r="G3" t="s">
        <v>258</v>
      </c>
      <c r="H3" t="s">
        <v>259</v>
      </c>
      <c r="I3" t="s">
        <v>260</v>
      </c>
      <c r="J3" t="s">
        <v>261</v>
      </c>
      <c r="K3" t="s">
        <v>262</v>
      </c>
      <c r="L3" t="s">
        <v>263</v>
      </c>
    </row>
    <row r="4" spans="1:13">
      <c r="A4" t="s">
        <v>177</v>
      </c>
      <c r="B4" t="s">
        <v>178</v>
      </c>
      <c r="C4">
        <v>5.3209999999999997</v>
      </c>
      <c r="D4">
        <v>7.3109999999999999</v>
      </c>
      <c r="E4">
        <v>10.526</v>
      </c>
      <c r="F4">
        <v>11.439</v>
      </c>
      <c r="G4">
        <v>8.8420000000000005</v>
      </c>
      <c r="H4">
        <v>4.8490000000000002</v>
      </c>
      <c r="I4">
        <v>3.431</v>
      </c>
      <c r="J4">
        <v>1.85</v>
      </c>
      <c r="K4">
        <v>4.8819999999999997</v>
      </c>
      <c r="L4">
        <v>4.734</v>
      </c>
    </row>
    <row r="5" spans="1:13">
      <c r="A5" t="s">
        <v>125</v>
      </c>
      <c r="B5" t="s">
        <v>3</v>
      </c>
      <c r="C5">
        <v>6.0789999999999997</v>
      </c>
      <c r="D5">
        <v>5.77</v>
      </c>
      <c r="E5">
        <v>5.2469999999999999</v>
      </c>
      <c r="F5">
        <v>5.8730000000000002</v>
      </c>
      <c r="G5">
        <v>5.8739999999999997</v>
      </c>
      <c r="H5">
        <v>6.327</v>
      </c>
      <c r="I5">
        <v>6.0570000000000004</v>
      </c>
      <c r="J5">
        <v>6.4390000000000001</v>
      </c>
      <c r="K5">
        <v>6.7640000000000002</v>
      </c>
      <c r="L5">
        <v>6.016</v>
      </c>
    </row>
    <row r="6" spans="1:13">
      <c r="A6" t="s">
        <v>124</v>
      </c>
      <c r="B6" t="s">
        <v>2</v>
      </c>
      <c r="C6">
        <v>7.9790000000000001</v>
      </c>
      <c r="D6">
        <v>7.5750000000000002</v>
      </c>
      <c r="E6">
        <v>7.0179999999999998</v>
      </c>
      <c r="F6">
        <v>6.92</v>
      </c>
      <c r="G6">
        <v>6.8259999999999996</v>
      </c>
      <c r="H6">
        <v>6.2919999999999998</v>
      </c>
      <c r="I6">
        <v>6.3209999999999997</v>
      </c>
      <c r="J6">
        <v>6.8360000000000003</v>
      </c>
      <c r="K6">
        <v>6.798</v>
      </c>
      <c r="L6">
        <v>6.6680000000000001</v>
      </c>
    </row>
    <row r="7" spans="1:13">
      <c r="A7" t="s">
        <v>122</v>
      </c>
      <c r="B7" t="s">
        <v>0</v>
      </c>
      <c r="C7">
        <v>6.79</v>
      </c>
      <c r="D7">
        <v>5.6749999999999998</v>
      </c>
      <c r="E7">
        <v>5.3449999999999998</v>
      </c>
      <c r="F7">
        <v>5.008</v>
      </c>
      <c r="G7">
        <v>4.9119999999999999</v>
      </c>
      <c r="H7">
        <v>4.3520000000000003</v>
      </c>
      <c r="I7">
        <v>3.5710000000000002</v>
      </c>
      <c r="J7">
        <v>4.2329999999999997</v>
      </c>
      <c r="K7">
        <v>4.4189999999999996</v>
      </c>
      <c r="L7">
        <v>4.1449999999999996</v>
      </c>
    </row>
    <row r="8" spans="1:13">
      <c r="A8" t="s">
        <v>183</v>
      </c>
      <c r="B8" t="s">
        <v>184</v>
      </c>
      <c r="C8">
        <v>4.3719999999999999</v>
      </c>
      <c r="D8">
        <v>4.9569999999999999</v>
      </c>
      <c r="E8">
        <v>4.3369999999999997</v>
      </c>
      <c r="F8">
        <v>2.0350000000000001</v>
      </c>
      <c r="G8">
        <v>4.5170000000000003</v>
      </c>
      <c r="H8">
        <v>4.343</v>
      </c>
      <c r="I8">
        <v>4.8440000000000003</v>
      </c>
      <c r="J8">
        <v>4.1420000000000003</v>
      </c>
      <c r="K8">
        <v>4.0620000000000003</v>
      </c>
      <c r="L8">
        <v>2.8809999999999998</v>
      </c>
    </row>
    <row r="9" spans="1:13">
      <c r="A9" t="s">
        <v>187</v>
      </c>
      <c r="B9" t="s">
        <v>188</v>
      </c>
      <c r="C9">
        <v>2.2240000000000002</v>
      </c>
      <c r="D9">
        <v>2.04</v>
      </c>
      <c r="E9">
        <v>1.875</v>
      </c>
      <c r="F9">
        <v>2.0409999999999999</v>
      </c>
      <c r="G9">
        <v>1.6439999999999999</v>
      </c>
      <c r="H9">
        <v>1.915</v>
      </c>
      <c r="I9">
        <v>1.841</v>
      </c>
      <c r="J9">
        <v>1.6479999999999999</v>
      </c>
      <c r="K9">
        <v>1.5649999999999999</v>
      </c>
      <c r="L9">
        <v>1.7549999999999999</v>
      </c>
    </row>
    <row r="10" spans="1:13">
      <c r="A10" t="s">
        <v>189</v>
      </c>
      <c r="B10" t="s">
        <v>190</v>
      </c>
      <c r="C10">
        <v>5.8129999999999997</v>
      </c>
      <c r="D10">
        <v>5.4169999999999998</v>
      </c>
      <c r="E10">
        <v>5.1390000000000002</v>
      </c>
      <c r="F10">
        <v>4.7619999999999996</v>
      </c>
      <c r="G10">
        <v>4.7220000000000004</v>
      </c>
      <c r="H10">
        <v>4.6379999999999999</v>
      </c>
      <c r="I10">
        <v>4.2880000000000003</v>
      </c>
      <c r="J10">
        <v>4.1929999999999996</v>
      </c>
      <c r="K10">
        <v>4.1349999999999998</v>
      </c>
      <c r="L10">
        <v>4.2560000000000002</v>
      </c>
    </row>
    <row r="11" spans="1:13">
      <c r="A11" t="s">
        <v>126</v>
      </c>
      <c r="B11" t="s">
        <v>4</v>
      </c>
      <c r="C11">
        <v>4.923</v>
      </c>
      <c r="D11">
        <v>4.3559999999999999</v>
      </c>
      <c r="E11">
        <v>4.3600000000000003</v>
      </c>
      <c r="F11">
        <v>3.7010000000000001</v>
      </c>
      <c r="G11">
        <v>3.7810000000000001</v>
      </c>
      <c r="H11">
        <v>3.6219999999999999</v>
      </c>
      <c r="I11">
        <v>4.4470000000000001</v>
      </c>
      <c r="J11">
        <v>3.9780000000000002</v>
      </c>
      <c r="K11">
        <v>2.931</v>
      </c>
      <c r="L11">
        <v>4.2709999999999999</v>
      </c>
    </row>
    <row r="12" spans="1:13">
      <c r="A12" t="s">
        <v>181</v>
      </c>
      <c r="B12" t="s">
        <v>182</v>
      </c>
      <c r="C12">
        <v>5.1319999999999997</v>
      </c>
      <c r="D12">
        <v>4.7530000000000001</v>
      </c>
      <c r="E12">
        <v>4.359</v>
      </c>
      <c r="F12">
        <v>4.2699999999999996</v>
      </c>
      <c r="G12">
        <v>3.7349999999999999</v>
      </c>
      <c r="H12">
        <v>3.5569999999999999</v>
      </c>
      <c r="I12">
        <v>2.887</v>
      </c>
      <c r="J12">
        <v>2.8650000000000002</v>
      </c>
      <c r="K12">
        <v>-0.46800000000000003</v>
      </c>
      <c r="L12">
        <v>0.64600000000000002</v>
      </c>
    </row>
    <row r="13" spans="1:13">
      <c r="A13" t="s">
        <v>179</v>
      </c>
      <c r="B13" t="s">
        <v>180</v>
      </c>
      <c r="C13">
        <v>2.8090000000000002</v>
      </c>
      <c r="D13">
        <v>2.6680000000000001</v>
      </c>
      <c r="E13">
        <v>2.6539999999999999</v>
      </c>
      <c r="F13">
        <v>2.48</v>
      </c>
      <c r="G13">
        <v>2.1320000000000001</v>
      </c>
      <c r="H13">
        <v>2.1150000000000002</v>
      </c>
      <c r="I13">
        <v>1.702</v>
      </c>
      <c r="J13">
        <v>1.6859999999999999</v>
      </c>
      <c r="K13">
        <v>1.653</v>
      </c>
      <c r="L13">
        <v>1.4470000000000001</v>
      </c>
    </row>
    <row r="14" spans="1:13">
      <c r="A14" t="s">
        <v>127</v>
      </c>
      <c r="B14" t="s">
        <v>5</v>
      </c>
      <c r="C14">
        <v>5.665</v>
      </c>
      <c r="D14">
        <v>6.2450000000000001</v>
      </c>
      <c r="E14">
        <v>5.9290000000000003</v>
      </c>
      <c r="F14">
        <v>5.59</v>
      </c>
      <c r="G14">
        <v>4.0060000000000002</v>
      </c>
      <c r="H14">
        <v>4.8760000000000003</v>
      </c>
      <c r="I14">
        <v>5.4130000000000003</v>
      </c>
      <c r="J14">
        <v>2.9529999999999998</v>
      </c>
      <c r="K14">
        <v>5.2869999999999999</v>
      </c>
      <c r="L14">
        <v>5.0380000000000003</v>
      </c>
    </row>
    <row r="15" spans="1:13">
      <c r="A15" t="s">
        <v>195</v>
      </c>
      <c r="B15" t="s">
        <v>196</v>
      </c>
      <c r="F15">
        <v>1.2969999999999999</v>
      </c>
      <c r="G15">
        <v>1.159</v>
      </c>
      <c r="H15">
        <v>1.0649999999999999</v>
      </c>
      <c r="I15">
        <v>1.1839999999999999</v>
      </c>
      <c r="J15">
        <v>0.63900000000000001</v>
      </c>
      <c r="K15">
        <v>0.36799999999999999</v>
      </c>
      <c r="L15">
        <v>0.255</v>
      </c>
    </row>
    <row r="16" spans="1:13">
      <c r="A16" t="s">
        <v>129</v>
      </c>
      <c r="B16" t="s">
        <v>9</v>
      </c>
      <c r="C16">
        <v>4.593</v>
      </c>
      <c r="D16">
        <v>4.2220000000000004</v>
      </c>
      <c r="E16">
        <v>4.0590000000000002</v>
      </c>
      <c r="F16">
        <v>3.8210000000000002</v>
      </c>
      <c r="G16">
        <v>3.6520000000000001</v>
      </c>
      <c r="H16">
        <v>3.702</v>
      </c>
      <c r="I16">
        <v>3.4670000000000001</v>
      </c>
      <c r="J16">
        <v>3.8780000000000001</v>
      </c>
      <c r="K16">
        <v>3.0819999999999999</v>
      </c>
      <c r="L16">
        <v>3.2229999999999999</v>
      </c>
    </row>
    <row r="17" spans="1:12">
      <c r="A17" t="s">
        <v>201</v>
      </c>
      <c r="B17" t="s">
        <v>202</v>
      </c>
      <c r="C17">
        <v>1.3879999999999999</v>
      </c>
      <c r="D17">
        <v>1.484</v>
      </c>
      <c r="E17">
        <v>1.7629999999999999</v>
      </c>
      <c r="F17">
        <v>1.3740000000000001</v>
      </c>
      <c r="G17">
        <v>1.5820000000000001</v>
      </c>
      <c r="H17">
        <v>1.37</v>
      </c>
      <c r="I17">
        <v>0.94599999999999995</v>
      </c>
      <c r="J17">
        <v>1.232</v>
      </c>
      <c r="K17">
        <v>0.72899999999999998</v>
      </c>
      <c r="L17">
        <v>-3.24</v>
      </c>
    </row>
    <row r="18" spans="1:12">
      <c r="A18" t="s">
        <v>128</v>
      </c>
      <c r="B18" t="s">
        <v>6</v>
      </c>
      <c r="C18">
        <v>3.4</v>
      </c>
      <c r="D18">
        <v>3.851</v>
      </c>
      <c r="E18">
        <v>3.5430000000000001</v>
      </c>
      <c r="F18">
        <v>3.891</v>
      </c>
      <c r="G18">
        <v>3.4319999999999999</v>
      </c>
      <c r="H18">
        <v>3.1389999999999998</v>
      </c>
      <c r="I18">
        <v>2.9409999999999998</v>
      </c>
      <c r="J18">
        <v>3.4180000000000001</v>
      </c>
      <c r="K18">
        <v>3.3929999999999998</v>
      </c>
      <c r="L18">
        <v>3.4660000000000002</v>
      </c>
    </row>
    <row r="19" spans="1:12">
      <c r="A19" t="s">
        <v>245</v>
      </c>
      <c r="B19" t="s">
        <v>194</v>
      </c>
      <c r="C19">
        <v>5.0519999999999996</v>
      </c>
      <c r="D19">
        <v>4.7290000000000001</v>
      </c>
      <c r="E19">
        <v>4.3490000000000002</v>
      </c>
      <c r="F19">
        <v>3.9540000000000002</v>
      </c>
      <c r="G19">
        <v>3.6859999999999999</v>
      </c>
      <c r="H19">
        <v>3.496</v>
      </c>
      <c r="I19">
        <v>2.1480000000000001</v>
      </c>
      <c r="J19">
        <v>2.5</v>
      </c>
      <c r="K19">
        <v>2.52</v>
      </c>
      <c r="L19">
        <v>2.1779999999999999</v>
      </c>
    </row>
    <row r="20" spans="1:12">
      <c r="A20" t="s">
        <v>197</v>
      </c>
      <c r="B20" t="s">
        <v>198</v>
      </c>
      <c r="C20">
        <v>3.18</v>
      </c>
      <c r="D20">
        <v>2.972</v>
      </c>
      <c r="E20">
        <v>2.629</v>
      </c>
      <c r="F20">
        <v>2.6429999999999998</v>
      </c>
      <c r="G20">
        <v>2.105</v>
      </c>
      <c r="H20">
        <v>2.0390000000000001</v>
      </c>
      <c r="I20">
        <v>1.9330000000000001</v>
      </c>
      <c r="J20">
        <v>1.946</v>
      </c>
      <c r="K20">
        <v>1.899</v>
      </c>
      <c r="L20">
        <v>1.518</v>
      </c>
    </row>
    <row r="21" spans="1:12">
      <c r="A21" t="s">
        <v>199</v>
      </c>
      <c r="B21" t="s">
        <v>200</v>
      </c>
      <c r="C21">
        <v>0.89100000000000001</v>
      </c>
      <c r="D21">
        <v>0.8</v>
      </c>
      <c r="E21">
        <v>0.95699999999999996</v>
      </c>
      <c r="F21">
        <v>1.167</v>
      </c>
      <c r="G21">
        <v>0.83099999999999996</v>
      </c>
      <c r="H21">
        <v>0.86399999999999999</v>
      </c>
      <c r="I21">
        <v>1.18</v>
      </c>
      <c r="J21">
        <v>0.94899999999999995</v>
      </c>
      <c r="K21">
        <v>1.202</v>
      </c>
      <c r="L21">
        <v>0.87</v>
      </c>
    </row>
    <row r="22" spans="1:12">
      <c r="A22" t="s">
        <v>191</v>
      </c>
      <c r="B22" t="s">
        <v>192</v>
      </c>
      <c r="C22">
        <v>2.2200000000000002</v>
      </c>
      <c r="D22">
        <v>2.4670000000000001</v>
      </c>
      <c r="E22">
        <v>2.2109999999999999</v>
      </c>
      <c r="F22">
        <v>2.3180000000000001</v>
      </c>
      <c r="G22">
        <v>2.0680000000000001</v>
      </c>
      <c r="H22">
        <v>1.9319999999999999</v>
      </c>
      <c r="I22">
        <v>1.9339999999999999</v>
      </c>
      <c r="J22">
        <v>1.861</v>
      </c>
      <c r="K22">
        <v>1.5620000000000001</v>
      </c>
      <c r="L22">
        <v>1.357</v>
      </c>
    </row>
    <row r="23" spans="1:12">
      <c r="A23" t="s">
        <v>131</v>
      </c>
      <c r="B23" t="s">
        <v>11</v>
      </c>
      <c r="C23">
        <v>5.984</v>
      </c>
      <c r="D23">
        <v>5.71</v>
      </c>
      <c r="E23">
        <v>5.4669999999999996</v>
      </c>
      <c r="F23">
        <v>5.2439999999999998</v>
      </c>
      <c r="G23">
        <v>5.0449999999999999</v>
      </c>
      <c r="H23">
        <v>5.1050000000000004</v>
      </c>
      <c r="I23">
        <v>4.8159999999999998</v>
      </c>
      <c r="J23">
        <v>5.0670000000000002</v>
      </c>
      <c r="K23">
        <v>5.0810000000000004</v>
      </c>
      <c r="L23">
        <v>4.91</v>
      </c>
    </row>
    <row r="24" spans="1:12">
      <c r="A24" t="s">
        <v>203</v>
      </c>
      <c r="B24" t="s">
        <v>204</v>
      </c>
      <c r="C24">
        <v>1.8660000000000001</v>
      </c>
      <c r="D24">
        <v>2.117</v>
      </c>
      <c r="E24">
        <v>1.9359999999999999</v>
      </c>
      <c r="F24">
        <v>1.7210000000000001</v>
      </c>
      <c r="G24">
        <v>1.7110000000000001</v>
      </c>
      <c r="H24">
        <v>1.514</v>
      </c>
      <c r="I24">
        <v>1.4430000000000001</v>
      </c>
      <c r="J24">
        <v>1.7430000000000001</v>
      </c>
      <c r="K24">
        <v>1.595</v>
      </c>
      <c r="L24">
        <v>1.47</v>
      </c>
    </row>
    <row r="25" spans="1:12">
      <c r="A25" t="s">
        <v>132</v>
      </c>
      <c r="B25" t="s">
        <v>12</v>
      </c>
      <c r="C25">
        <v>9.4390000000000001</v>
      </c>
      <c r="D25">
        <v>11.853999999999999</v>
      </c>
      <c r="E25">
        <v>10.125</v>
      </c>
      <c r="F25">
        <v>9.7710000000000008</v>
      </c>
      <c r="G25">
        <v>9.5660000000000007</v>
      </c>
      <c r="H25">
        <v>9.7799999999999994</v>
      </c>
      <c r="I25">
        <v>9.3829999999999991</v>
      </c>
      <c r="J25">
        <v>8.2569999999999997</v>
      </c>
      <c r="K25">
        <v>8.4849999999999994</v>
      </c>
      <c r="L25">
        <v>8.1910000000000007</v>
      </c>
    </row>
    <row r="26" spans="1:12">
      <c r="A26" t="s">
        <v>133</v>
      </c>
      <c r="B26" t="s">
        <v>13</v>
      </c>
      <c r="C26">
        <v>9.4</v>
      </c>
      <c r="D26">
        <v>9.11</v>
      </c>
      <c r="E26">
        <v>8.5579999999999998</v>
      </c>
      <c r="F26">
        <v>6.798</v>
      </c>
      <c r="G26">
        <v>8.68</v>
      </c>
      <c r="H26">
        <v>8.4860000000000007</v>
      </c>
      <c r="I26">
        <v>7.58</v>
      </c>
      <c r="J26">
        <v>7.343</v>
      </c>
      <c r="K26">
        <v>8.1069999999999993</v>
      </c>
      <c r="L26">
        <v>7.8650000000000002</v>
      </c>
    </row>
    <row r="27" spans="1:12">
      <c r="A27" t="s">
        <v>130</v>
      </c>
      <c r="B27" t="s">
        <v>10</v>
      </c>
      <c r="C27">
        <v>7.9279999999999999</v>
      </c>
      <c r="D27">
        <v>7.2969999999999997</v>
      </c>
      <c r="E27">
        <v>7.4470000000000001</v>
      </c>
      <c r="F27">
        <v>7.1459999999999999</v>
      </c>
      <c r="G27">
        <v>6.6070000000000002</v>
      </c>
      <c r="H27">
        <v>6.2450000000000001</v>
      </c>
      <c r="I27">
        <v>5.8620000000000001</v>
      </c>
      <c r="J27">
        <v>5.9880000000000004</v>
      </c>
      <c r="K27">
        <v>5.7720000000000002</v>
      </c>
      <c r="L27">
        <v>5.2789999999999999</v>
      </c>
    </row>
    <row r="28" spans="1:12">
      <c r="A28" t="s">
        <v>136</v>
      </c>
      <c r="B28" t="s">
        <v>16</v>
      </c>
      <c r="C28">
        <v>3.3180000000000001</v>
      </c>
      <c r="D28">
        <v>3.4470000000000001</v>
      </c>
      <c r="E28">
        <v>3.14</v>
      </c>
      <c r="F28">
        <v>2.9860000000000002</v>
      </c>
      <c r="G28">
        <v>3.2090000000000001</v>
      </c>
      <c r="H28">
        <v>2.8490000000000002</v>
      </c>
      <c r="I28">
        <v>2.7170000000000001</v>
      </c>
      <c r="J28">
        <v>2.907</v>
      </c>
      <c r="K28">
        <v>2.6930000000000001</v>
      </c>
      <c r="L28">
        <v>2.7480000000000002</v>
      </c>
    </row>
    <row r="29" spans="1:12">
      <c r="A29" t="s">
        <v>135</v>
      </c>
      <c r="B29" t="s">
        <v>15</v>
      </c>
      <c r="C29">
        <v>5.75</v>
      </c>
      <c r="D29">
        <v>5.8730000000000002</v>
      </c>
      <c r="E29">
        <v>5.6449999999999996</v>
      </c>
      <c r="F29">
        <v>5.6609999999999996</v>
      </c>
      <c r="G29">
        <v>6.05</v>
      </c>
      <c r="H29">
        <v>5.1529999999999996</v>
      </c>
      <c r="I29">
        <v>4.0670000000000002</v>
      </c>
      <c r="J29">
        <v>4.1589999999999998</v>
      </c>
      <c r="K29">
        <v>3.8650000000000002</v>
      </c>
      <c r="L29">
        <v>3.4390000000000001</v>
      </c>
    </row>
    <row r="30" spans="1:12">
      <c r="A30" t="s">
        <v>207</v>
      </c>
      <c r="B30" t="s">
        <v>208</v>
      </c>
      <c r="C30">
        <v>0.86299999999999999</v>
      </c>
      <c r="D30">
        <v>0.88800000000000001</v>
      </c>
      <c r="E30">
        <v>1.2769999999999999</v>
      </c>
      <c r="F30">
        <v>1.1000000000000001</v>
      </c>
      <c r="G30">
        <v>1.224</v>
      </c>
      <c r="H30">
        <v>1.2170000000000001</v>
      </c>
      <c r="I30">
        <v>2.0710000000000002</v>
      </c>
      <c r="J30">
        <v>1.19</v>
      </c>
      <c r="K30">
        <v>0.92100000000000004</v>
      </c>
      <c r="L30">
        <v>1.0229999999999999</v>
      </c>
    </row>
    <row r="31" spans="1:12">
      <c r="A31" t="s">
        <v>134</v>
      </c>
      <c r="B31" t="s">
        <v>14</v>
      </c>
      <c r="C31">
        <v>10.35</v>
      </c>
      <c r="D31">
        <v>9.9510000000000005</v>
      </c>
      <c r="E31">
        <v>8.7970000000000006</v>
      </c>
      <c r="F31">
        <v>9.6280000000000001</v>
      </c>
      <c r="G31">
        <v>9.0299999999999994</v>
      </c>
      <c r="H31">
        <v>8.4130000000000003</v>
      </c>
      <c r="I31">
        <v>7.9649999999999999</v>
      </c>
      <c r="J31">
        <v>8.0839999999999996</v>
      </c>
      <c r="K31">
        <v>7.5960000000000001</v>
      </c>
      <c r="L31">
        <v>7.2530000000000001</v>
      </c>
    </row>
    <row r="32" spans="1:12">
      <c r="A32" t="s">
        <v>205</v>
      </c>
      <c r="B32" t="s">
        <v>206</v>
      </c>
      <c r="D32">
        <v>5.2039999999999997</v>
      </c>
      <c r="E32">
        <v>3.9969999999999999</v>
      </c>
      <c r="F32">
        <v>3.9329999999999998</v>
      </c>
      <c r="G32">
        <v>4.1059999999999999</v>
      </c>
      <c r="H32">
        <v>3.5259999999999998</v>
      </c>
      <c r="I32">
        <v>3.4510000000000001</v>
      </c>
      <c r="J32">
        <v>2.7549999999999999</v>
      </c>
      <c r="K32">
        <v>2.9780000000000002</v>
      </c>
      <c r="L32">
        <v>2.649</v>
      </c>
    </row>
    <row r="33" spans="1:12">
      <c r="A33" t="s">
        <v>238</v>
      </c>
      <c r="B33" t="s">
        <v>239</v>
      </c>
      <c r="C33">
        <v>4.9390000000000001</v>
      </c>
      <c r="D33">
        <v>4.5579999999999998</v>
      </c>
      <c r="E33">
        <v>5.22</v>
      </c>
      <c r="F33">
        <v>4.0339999999999998</v>
      </c>
      <c r="G33">
        <v>4.8760000000000003</v>
      </c>
      <c r="H33">
        <v>5.6760000000000002</v>
      </c>
      <c r="I33">
        <v>4.9589999999999996</v>
      </c>
      <c r="J33">
        <v>6.1630000000000003</v>
      </c>
      <c r="K33">
        <v>4.82</v>
      </c>
      <c r="L33">
        <v>3.6890000000000001</v>
      </c>
    </row>
    <row r="34" spans="1:12">
      <c r="A34" t="s">
        <v>137</v>
      </c>
      <c r="B34" t="s">
        <v>17</v>
      </c>
      <c r="C34">
        <v>17.706</v>
      </c>
      <c r="D34">
        <v>17.675999999999998</v>
      </c>
      <c r="E34">
        <v>16.245999999999999</v>
      </c>
      <c r="F34">
        <v>15.978999999999999</v>
      </c>
      <c r="G34">
        <v>17.532</v>
      </c>
      <c r="H34">
        <v>16.535</v>
      </c>
      <c r="I34">
        <v>13.288</v>
      </c>
      <c r="J34">
        <v>12.89</v>
      </c>
      <c r="K34">
        <v>11.731999999999999</v>
      </c>
      <c r="L34">
        <v>10.693</v>
      </c>
    </row>
    <row r="35" spans="1:12">
      <c r="A35" t="s">
        <v>138</v>
      </c>
      <c r="B35" t="s">
        <v>18</v>
      </c>
      <c r="C35">
        <v>6.8010000000000002</v>
      </c>
      <c r="D35">
        <v>6.6070000000000002</v>
      </c>
      <c r="E35">
        <v>6.7249999999999996</v>
      </c>
      <c r="F35">
        <v>6.6059999999999999</v>
      </c>
      <c r="G35">
        <v>7.234</v>
      </c>
      <c r="H35">
        <v>8.3190000000000008</v>
      </c>
      <c r="I35">
        <v>8.2469999999999999</v>
      </c>
      <c r="J35">
        <v>7.6349999999999998</v>
      </c>
      <c r="K35">
        <v>7.4279999999999999</v>
      </c>
      <c r="L35">
        <v>6.7149999999999999</v>
      </c>
    </row>
    <row r="36" spans="1:12">
      <c r="A36" t="s">
        <v>139</v>
      </c>
      <c r="B36" t="s">
        <v>19</v>
      </c>
      <c r="C36">
        <v>6.327</v>
      </c>
      <c r="D36">
        <v>4.55</v>
      </c>
      <c r="E36">
        <v>6.3019999999999996</v>
      </c>
      <c r="F36">
        <v>6.0540000000000003</v>
      </c>
      <c r="G36">
        <v>5.7460000000000004</v>
      </c>
      <c r="H36">
        <v>8.5030000000000001</v>
      </c>
      <c r="I36">
        <v>8.798</v>
      </c>
      <c r="J36">
        <v>9.0410000000000004</v>
      </c>
      <c r="K36">
        <v>8.3420000000000005</v>
      </c>
      <c r="L36">
        <v>7.2210000000000001</v>
      </c>
    </row>
    <row r="37" spans="1:12">
      <c r="A37" t="s">
        <v>140</v>
      </c>
      <c r="B37" t="s">
        <v>141</v>
      </c>
      <c r="C37">
        <v>5.1920000000000002</v>
      </c>
      <c r="D37">
        <v>3.6230000000000002</v>
      </c>
      <c r="E37">
        <v>4.1050000000000004</v>
      </c>
      <c r="F37">
        <v>4.1029999999999998</v>
      </c>
      <c r="G37">
        <v>3.903</v>
      </c>
      <c r="H37">
        <v>3.9849999999999999</v>
      </c>
      <c r="I37">
        <v>3.6549999999999998</v>
      </c>
      <c r="J37">
        <v>3.5049999999999999</v>
      </c>
      <c r="K37">
        <v>2.9630000000000001</v>
      </c>
      <c r="L37">
        <v>3.0449999999999999</v>
      </c>
    </row>
    <row r="38" spans="1:12">
      <c r="A38" t="s">
        <v>142</v>
      </c>
      <c r="B38" t="s">
        <v>20</v>
      </c>
      <c r="C38">
        <v>3.9820000000000002</v>
      </c>
      <c r="D38">
        <v>4.0090000000000003</v>
      </c>
      <c r="E38">
        <v>4.0090000000000003</v>
      </c>
      <c r="F38">
        <v>3.4449999999999998</v>
      </c>
      <c r="G38">
        <v>3.51</v>
      </c>
      <c r="H38">
        <v>4.12</v>
      </c>
      <c r="I38">
        <v>3.2650000000000001</v>
      </c>
      <c r="J38">
        <v>3.093</v>
      </c>
      <c r="K38">
        <v>4.24</v>
      </c>
      <c r="L38">
        <v>3.86</v>
      </c>
    </row>
    <row r="39" spans="1:12">
      <c r="A39" t="s">
        <v>143</v>
      </c>
      <c r="B39" t="s">
        <v>21</v>
      </c>
      <c r="C39">
        <v>3.3079999999999998</v>
      </c>
      <c r="D39">
        <v>3.4079999999999999</v>
      </c>
      <c r="E39">
        <v>3.222</v>
      </c>
      <c r="F39">
        <v>3.282</v>
      </c>
      <c r="G39">
        <v>3.1829999999999998</v>
      </c>
      <c r="H39">
        <v>2.88</v>
      </c>
      <c r="I39">
        <v>2.5910000000000002</v>
      </c>
      <c r="J39">
        <v>2.722</v>
      </c>
      <c r="K39">
        <v>3.0139999999999998</v>
      </c>
      <c r="L39">
        <v>3.1909999999999998</v>
      </c>
    </row>
    <row r="40" spans="1:12">
      <c r="A40" t="s">
        <v>246</v>
      </c>
      <c r="B40" t="s">
        <v>22</v>
      </c>
      <c r="C40">
        <v>6.7</v>
      </c>
      <c r="D40">
        <v>6.5759999999999996</v>
      </c>
      <c r="E40">
        <v>6.2949999999999999</v>
      </c>
      <c r="F40">
        <v>5.9320000000000004</v>
      </c>
      <c r="G40">
        <v>5.8360000000000003</v>
      </c>
      <c r="H40">
        <v>5.35</v>
      </c>
      <c r="I40">
        <v>5.0730000000000004</v>
      </c>
      <c r="J40">
        <v>4.2729999999999997</v>
      </c>
      <c r="K40">
        <v>4.1130000000000004</v>
      </c>
      <c r="L40">
        <v>4.5819999999999999</v>
      </c>
    </row>
    <row r="41" spans="1:12">
      <c r="A41" t="s">
        <v>175</v>
      </c>
      <c r="B41" t="s">
        <v>176</v>
      </c>
      <c r="C41">
        <v>2.5350000000000001</v>
      </c>
      <c r="D41">
        <v>2.399</v>
      </c>
      <c r="E41">
        <v>2.2360000000000002</v>
      </c>
      <c r="F41">
        <v>1.8779999999999999</v>
      </c>
      <c r="G41">
        <v>1.732</v>
      </c>
      <c r="H41">
        <v>1.5289999999999999</v>
      </c>
      <c r="I41">
        <v>1.4430000000000001</v>
      </c>
      <c r="J41">
        <v>1.369</v>
      </c>
      <c r="K41">
        <v>1.097</v>
      </c>
      <c r="L41">
        <v>0.57699999999999996</v>
      </c>
    </row>
    <row r="42" spans="1:12">
      <c r="A42" t="s">
        <v>278</v>
      </c>
      <c r="B42" t="s">
        <v>279</v>
      </c>
      <c r="C42">
        <v>6.1539999999999999</v>
      </c>
      <c r="D42">
        <v>3.867</v>
      </c>
      <c r="E42">
        <v>3.121</v>
      </c>
      <c r="F42">
        <v>4.5839999999999996</v>
      </c>
      <c r="G42">
        <v>4.6180000000000003</v>
      </c>
      <c r="H42">
        <v>4.109</v>
      </c>
      <c r="I42">
        <v>4.5570000000000004</v>
      </c>
      <c r="J42">
        <v>4.2210000000000001</v>
      </c>
      <c r="K42">
        <v>3.8740000000000001</v>
      </c>
      <c r="L42">
        <v>3.8090000000000002</v>
      </c>
    </row>
    <row r="43" spans="1:12">
      <c r="A43" t="s">
        <v>247</v>
      </c>
      <c r="B43" t="s">
        <v>193</v>
      </c>
      <c r="C43">
        <v>-3.7879999999999998</v>
      </c>
      <c r="D43">
        <v>-2.1389999999999998</v>
      </c>
      <c r="E43">
        <v>-1.95</v>
      </c>
      <c r="F43">
        <v>-1.0249999999999999</v>
      </c>
      <c r="G43">
        <v>-1.0449999999999999</v>
      </c>
      <c r="H43">
        <v>-2.1139999999999999</v>
      </c>
      <c r="I43">
        <v>-1.974</v>
      </c>
      <c r="J43">
        <v>-4.8460000000000001</v>
      </c>
      <c r="K43">
        <v>-3.6739999999999999</v>
      </c>
      <c r="L43">
        <v>-1.821</v>
      </c>
    </row>
    <row r="44" spans="1:12">
      <c r="A44" t="s">
        <v>123</v>
      </c>
      <c r="B44" t="s">
        <v>1</v>
      </c>
      <c r="C44">
        <v>3.4460000000000002</v>
      </c>
      <c r="D44">
        <v>3.4409999999999998</v>
      </c>
      <c r="E44">
        <v>3.3420000000000001</v>
      </c>
      <c r="F44">
        <v>2.948</v>
      </c>
      <c r="G44">
        <v>2.754</v>
      </c>
      <c r="H44">
        <v>2.6040000000000001</v>
      </c>
      <c r="I44">
        <v>2.1030000000000002</v>
      </c>
      <c r="J44">
        <v>2.278</v>
      </c>
      <c r="K44">
        <v>2.5590000000000002</v>
      </c>
      <c r="L44">
        <v>2.165</v>
      </c>
    </row>
    <row r="45" spans="1:12">
      <c r="A45" t="s">
        <v>248</v>
      </c>
      <c r="B45" t="s">
        <v>24</v>
      </c>
      <c r="C45">
        <v>2.0609999999999999</v>
      </c>
      <c r="D45">
        <v>3.4329999999999998</v>
      </c>
      <c r="E45">
        <v>3.5840000000000001</v>
      </c>
      <c r="F45">
        <v>3.0419999999999998</v>
      </c>
      <c r="G45">
        <v>3.012</v>
      </c>
      <c r="H45">
        <v>3.0310000000000001</v>
      </c>
      <c r="I45">
        <v>3.145</v>
      </c>
      <c r="J45">
        <v>4.0439999999999996</v>
      </c>
      <c r="K45">
        <v>3.411</v>
      </c>
      <c r="L45">
        <v>3.2530000000000001</v>
      </c>
    </row>
    <row r="46" spans="1:12">
      <c r="A46" t="s">
        <v>144</v>
      </c>
      <c r="B46" t="s">
        <v>25</v>
      </c>
      <c r="C46">
        <v>3.3340000000000001</v>
      </c>
      <c r="D46">
        <v>3.4910000000000001</v>
      </c>
      <c r="E46">
        <v>3.2810000000000001</v>
      </c>
      <c r="F46">
        <v>2.9750000000000001</v>
      </c>
      <c r="G46">
        <v>2.9380000000000002</v>
      </c>
      <c r="H46">
        <v>2.7589999999999999</v>
      </c>
      <c r="I46">
        <v>2.6560000000000001</v>
      </c>
      <c r="J46">
        <v>2.6789999999999998</v>
      </c>
      <c r="K46">
        <v>2.4609999999999999</v>
      </c>
      <c r="L46">
        <v>2.3439999999999999</v>
      </c>
    </row>
    <row r="47" spans="1:12">
      <c r="A47" t="s">
        <v>209</v>
      </c>
      <c r="B47" t="s">
        <v>210</v>
      </c>
      <c r="C47">
        <v>1.968</v>
      </c>
      <c r="D47">
        <v>1.8440000000000001</v>
      </c>
      <c r="E47">
        <v>1.718</v>
      </c>
      <c r="F47">
        <v>1.5549999999999999</v>
      </c>
      <c r="G47">
        <v>1.464</v>
      </c>
      <c r="H47">
        <v>1.5469999999999999</v>
      </c>
      <c r="I47">
        <v>1.4039999999999999</v>
      </c>
      <c r="J47">
        <v>1.5309999999999999</v>
      </c>
      <c r="K47">
        <v>1.4930000000000001</v>
      </c>
      <c r="L47">
        <v>1.333</v>
      </c>
    </row>
    <row r="48" spans="1:12">
      <c r="A48" t="s">
        <v>145</v>
      </c>
      <c r="B48" t="s">
        <v>146</v>
      </c>
      <c r="C48">
        <v>12.917999999999999</v>
      </c>
      <c r="D48">
        <v>12.102</v>
      </c>
      <c r="E48">
        <v>10.536</v>
      </c>
      <c r="F48">
        <v>8.6859999999999999</v>
      </c>
      <c r="G48">
        <v>9.2910000000000004</v>
      </c>
      <c r="H48">
        <v>9.6210000000000004</v>
      </c>
      <c r="I48">
        <v>8.75</v>
      </c>
      <c r="J48">
        <v>8.0259999999999998</v>
      </c>
      <c r="K48">
        <v>6.8520000000000003</v>
      </c>
      <c r="L48">
        <v>6.7690000000000001</v>
      </c>
    </row>
    <row r="49" spans="1:12">
      <c r="A49" t="s">
        <v>147</v>
      </c>
      <c r="B49" t="s">
        <v>26</v>
      </c>
      <c r="C49">
        <v>2.266</v>
      </c>
      <c r="D49">
        <v>3.5950000000000002</v>
      </c>
      <c r="E49">
        <v>3.4049999999999998</v>
      </c>
      <c r="F49">
        <v>3.1339999999999999</v>
      </c>
      <c r="G49">
        <v>2.984</v>
      </c>
      <c r="H49">
        <v>3.19</v>
      </c>
      <c r="I49">
        <v>2.9630000000000001</v>
      </c>
      <c r="J49">
        <v>3.3180000000000001</v>
      </c>
      <c r="K49">
        <v>3.2040000000000002</v>
      </c>
      <c r="L49">
        <v>3.181</v>
      </c>
    </row>
    <row r="50" spans="1:12">
      <c r="A50" t="s">
        <v>211</v>
      </c>
      <c r="B50" t="s">
        <v>212</v>
      </c>
      <c r="C50">
        <v>2.5249999999999999</v>
      </c>
      <c r="D50">
        <v>2.7269999999999999</v>
      </c>
      <c r="E50">
        <v>1.9330000000000001</v>
      </c>
      <c r="F50">
        <v>1.855</v>
      </c>
      <c r="G50">
        <v>1.7</v>
      </c>
      <c r="H50">
        <v>1.6279999999999999</v>
      </c>
      <c r="I50">
        <v>1.579</v>
      </c>
      <c r="J50">
        <v>1.8109999999999999</v>
      </c>
      <c r="K50">
        <v>1.22</v>
      </c>
      <c r="L50">
        <v>1.367</v>
      </c>
    </row>
    <row r="51" spans="1:12">
      <c r="A51" t="s">
        <v>213</v>
      </c>
      <c r="B51" t="s">
        <v>214</v>
      </c>
      <c r="D51">
        <v>-1.94</v>
      </c>
      <c r="E51">
        <v>1.5720000000000001</v>
      </c>
      <c r="F51">
        <v>0.1</v>
      </c>
      <c r="G51">
        <v>0.53700000000000003</v>
      </c>
      <c r="H51">
        <v>1.462</v>
      </c>
    </row>
    <row r="52" spans="1:12">
      <c r="A52" t="s">
        <v>148</v>
      </c>
      <c r="B52" t="s">
        <v>149</v>
      </c>
      <c r="C52">
        <v>5.9240000000000004</v>
      </c>
      <c r="D52">
        <v>5.3879999999999999</v>
      </c>
      <c r="E52">
        <v>5.452</v>
      </c>
      <c r="F52">
        <v>5.1820000000000004</v>
      </c>
      <c r="G52">
        <v>5.4210000000000003</v>
      </c>
      <c r="H52">
        <v>4.7640000000000002</v>
      </c>
      <c r="I52">
        <v>4.6180000000000003</v>
      </c>
      <c r="J52">
        <v>4.4029999999999996</v>
      </c>
      <c r="K52">
        <v>3.7040000000000002</v>
      </c>
      <c r="L52">
        <v>3.6190000000000002</v>
      </c>
    </row>
    <row r="53" spans="1:12">
      <c r="A53" t="s">
        <v>215</v>
      </c>
      <c r="B53" t="s">
        <v>216</v>
      </c>
      <c r="C53">
        <v>4.9089999999999998</v>
      </c>
      <c r="D53">
        <v>5.0540000000000003</v>
      </c>
      <c r="E53">
        <v>5.0389999999999997</v>
      </c>
      <c r="F53">
        <v>4.9359999999999999</v>
      </c>
      <c r="G53">
        <v>5.0049999999999999</v>
      </c>
      <c r="H53">
        <v>5.1849999999999996</v>
      </c>
      <c r="I53">
        <v>5.1989999999999998</v>
      </c>
      <c r="J53">
        <v>5.3070000000000004</v>
      </c>
      <c r="K53">
        <v>5.4089999999999998</v>
      </c>
      <c r="L53">
        <v>4.76</v>
      </c>
    </row>
    <row r="54" spans="1:12">
      <c r="A54" t="s">
        <v>150</v>
      </c>
      <c r="B54" t="s">
        <v>27</v>
      </c>
      <c r="C54">
        <v>3.2320000000000002</v>
      </c>
      <c r="D54">
        <v>3.3959999999999999</v>
      </c>
      <c r="E54">
        <v>3.4569999999999999</v>
      </c>
      <c r="F54">
        <v>3.6930000000000001</v>
      </c>
      <c r="G54">
        <v>3.3130000000000002</v>
      </c>
      <c r="H54">
        <v>3.0110000000000001</v>
      </c>
      <c r="I54">
        <v>2.6850000000000001</v>
      </c>
      <c r="J54">
        <v>2.4009999999999998</v>
      </c>
      <c r="K54">
        <v>2.3940000000000001</v>
      </c>
      <c r="L54">
        <v>2.234</v>
      </c>
    </row>
    <row r="55" spans="1:12">
      <c r="A55" t="s">
        <v>151</v>
      </c>
      <c r="B55" t="s">
        <v>28</v>
      </c>
      <c r="C55">
        <v>3.1419999999999999</v>
      </c>
      <c r="D55">
        <v>3.089</v>
      </c>
      <c r="E55">
        <v>3.02</v>
      </c>
      <c r="F55">
        <v>2.7090000000000001</v>
      </c>
      <c r="G55">
        <v>2.3639999999999999</v>
      </c>
      <c r="H55">
        <v>2.5960000000000001</v>
      </c>
      <c r="I55">
        <v>2.762</v>
      </c>
      <c r="J55">
        <v>2.8109999999999999</v>
      </c>
      <c r="K55">
        <v>3.5529999999999999</v>
      </c>
      <c r="L55">
        <v>3.387</v>
      </c>
    </row>
    <row r="56" spans="1:12">
      <c r="A56" t="s">
        <v>152</v>
      </c>
      <c r="B56" t="s">
        <v>30</v>
      </c>
      <c r="C56">
        <v>7.2880000000000003</v>
      </c>
      <c r="D56">
        <v>8.1300000000000008</v>
      </c>
      <c r="E56">
        <v>6.3310000000000004</v>
      </c>
      <c r="F56">
        <v>7.3159999999999998</v>
      </c>
      <c r="G56">
        <v>8.0850000000000009</v>
      </c>
      <c r="H56">
        <v>8.2230000000000008</v>
      </c>
      <c r="I56">
        <v>8.3670000000000009</v>
      </c>
      <c r="J56">
        <v>8.4390000000000001</v>
      </c>
      <c r="K56">
        <v>8.02</v>
      </c>
      <c r="L56">
        <v>7.7560000000000002</v>
      </c>
    </row>
    <row r="57" spans="1:12">
      <c r="A57" t="s">
        <v>157</v>
      </c>
      <c r="B57" t="s">
        <v>35</v>
      </c>
      <c r="C57">
        <v>6.1470000000000002</v>
      </c>
      <c r="D57">
        <v>5.8220000000000001</v>
      </c>
      <c r="E57">
        <v>5.165</v>
      </c>
      <c r="F57">
        <v>4.875</v>
      </c>
      <c r="G57">
        <v>5.36</v>
      </c>
      <c r="H57">
        <v>5.2709999999999999</v>
      </c>
      <c r="I57">
        <v>4.984</v>
      </c>
      <c r="J57">
        <v>4.6779999999999999</v>
      </c>
      <c r="K57">
        <v>4.3579999999999997</v>
      </c>
      <c r="L57">
        <v>3.907</v>
      </c>
    </row>
    <row r="58" spans="1:12">
      <c r="A58" t="s">
        <v>154</v>
      </c>
      <c r="B58" t="s">
        <v>32</v>
      </c>
      <c r="C58">
        <v>2.524</v>
      </c>
      <c r="D58">
        <v>3.62</v>
      </c>
      <c r="E58">
        <v>3.5129999999999999</v>
      </c>
      <c r="F58">
        <v>3.38</v>
      </c>
      <c r="G58">
        <v>3.1779999999999999</v>
      </c>
      <c r="H58">
        <v>2.6669999999999998</v>
      </c>
      <c r="I58">
        <v>2.3180000000000001</v>
      </c>
      <c r="J58">
        <v>1.756</v>
      </c>
      <c r="K58">
        <v>2.5390000000000001</v>
      </c>
      <c r="L58">
        <v>3.573</v>
      </c>
    </row>
    <row r="59" spans="1:12">
      <c r="A59" t="s">
        <v>153</v>
      </c>
      <c r="B59" t="s">
        <v>31</v>
      </c>
      <c r="C59">
        <v>9.0909999999999993</v>
      </c>
      <c r="D59">
        <v>8.0860000000000003</v>
      </c>
      <c r="E59">
        <v>8.1539999999999999</v>
      </c>
      <c r="F59">
        <v>7.915</v>
      </c>
      <c r="G59">
        <v>7.524</v>
      </c>
      <c r="H59">
        <v>6.8490000000000002</v>
      </c>
      <c r="I59">
        <v>8.0779999999999994</v>
      </c>
      <c r="J59">
        <v>8.1340000000000003</v>
      </c>
      <c r="K59">
        <v>9.2929999999999993</v>
      </c>
      <c r="L59">
        <v>9.6959999999999997</v>
      </c>
    </row>
    <row r="60" spans="1:12">
      <c r="A60" t="s">
        <v>217</v>
      </c>
      <c r="B60" t="s">
        <v>218</v>
      </c>
      <c r="C60">
        <v>3.3580000000000001</v>
      </c>
      <c r="D60">
        <v>3.375</v>
      </c>
      <c r="E60">
        <v>3.294</v>
      </c>
      <c r="F60">
        <v>3.0870000000000002</v>
      </c>
      <c r="G60">
        <v>2.992</v>
      </c>
      <c r="H60">
        <v>2.9089999999999998</v>
      </c>
      <c r="I60">
        <v>3.0059999999999998</v>
      </c>
      <c r="J60">
        <v>2.7730000000000001</v>
      </c>
      <c r="K60">
        <v>2.6360000000000001</v>
      </c>
      <c r="L60">
        <v>2.5049999999999999</v>
      </c>
    </row>
    <row r="61" spans="1:12">
      <c r="A61" t="s">
        <v>155</v>
      </c>
      <c r="B61" t="s">
        <v>33</v>
      </c>
      <c r="C61">
        <v>5.3719999999999999</v>
      </c>
      <c r="D61">
        <v>6.085</v>
      </c>
      <c r="E61">
        <v>4.93</v>
      </c>
      <c r="F61">
        <v>5.1479999999999997</v>
      </c>
      <c r="G61">
        <v>4.9630000000000001</v>
      </c>
      <c r="H61">
        <v>4.82</v>
      </c>
      <c r="I61">
        <v>4.069</v>
      </c>
      <c r="J61">
        <v>4.7140000000000004</v>
      </c>
      <c r="K61">
        <v>5.2140000000000004</v>
      </c>
      <c r="L61">
        <v>4.6399999999999997</v>
      </c>
    </row>
    <row r="62" spans="1:12">
      <c r="A62" t="s">
        <v>156</v>
      </c>
      <c r="B62" t="s">
        <v>34</v>
      </c>
      <c r="C62">
        <v>3.7770000000000001</v>
      </c>
      <c r="D62">
        <v>4.5780000000000003</v>
      </c>
      <c r="E62">
        <v>4.6390000000000002</v>
      </c>
      <c r="F62">
        <v>4.8419999999999996</v>
      </c>
      <c r="G62">
        <v>4.59</v>
      </c>
      <c r="H62">
        <v>3.66</v>
      </c>
      <c r="I62">
        <v>3.4649999999999999</v>
      </c>
      <c r="J62">
        <v>4.7149999999999999</v>
      </c>
      <c r="K62">
        <v>5.101</v>
      </c>
      <c r="L62">
        <v>4.2590000000000003</v>
      </c>
    </row>
    <row r="63" spans="1:12">
      <c r="A63" t="s">
        <v>219</v>
      </c>
      <c r="B63" t="s">
        <v>220</v>
      </c>
      <c r="C63">
        <v>2.1749999999999998</v>
      </c>
      <c r="D63">
        <v>1.9950000000000001</v>
      </c>
      <c r="E63">
        <v>1.8939999999999999</v>
      </c>
      <c r="F63">
        <v>1.859</v>
      </c>
      <c r="G63">
        <v>1.907</v>
      </c>
      <c r="H63">
        <v>1.8480000000000001</v>
      </c>
      <c r="I63">
        <v>1.9390000000000001</v>
      </c>
      <c r="J63">
        <v>1.988</v>
      </c>
      <c r="K63">
        <v>1.845</v>
      </c>
      <c r="L63">
        <v>1.8129999999999999</v>
      </c>
    </row>
    <row r="64" spans="1:12">
      <c r="A64" t="s">
        <v>158</v>
      </c>
      <c r="B64" t="s">
        <v>36</v>
      </c>
      <c r="C64">
        <v>6.7039999999999997</v>
      </c>
      <c r="D64">
        <v>6.91</v>
      </c>
      <c r="E64">
        <v>6.532</v>
      </c>
      <c r="F64">
        <v>6.3029999999999999</v>
      </c>
      <c r="G64">
        <v>6.0129999999999999</v>
      </c>
      <c r="H64">
        <v>5.9080000000000004</v>
      </c>
      <c r="I64">
        <v>5.6349999999999998</v>
      </c>
      <c r="J64">
        <v>5.8579999999999997</v>
      </c>
      <c r="K64">
        <v>5.734</v>
      </c>
      <c r="L64">
        <v>5.6829999999999998</v>
      </c>
    </row>
    <row r="65" spans="1:12">
      <c r="A65" t="s">
        <v>227</v>
      </c>
      <c r="B65" t="s">
        <v>228</v>
      </c>
      <c r="C65">
        <v>1.085</v>
      </c>
      <c r="D65">
        <v>1.0009999999999999</v>
      </c>
      <c r="E65">
        <v>0.84499999999999997</v>
      </c>
      <c r="F65">
        <v>0.71899999999999997</v>
      </c>
      <c r="G65">
        <v>0.65</v>
      </c>
      <c r="H65">
        <v>0.69699999999999995</v>
      </c>
      <c r="I65">
        <v>2.0379999999999998</v>
      </c>
      <c r="J65">
        <v>0.20699999999999999</v>
      </c>
      <c r="K65">
        <v>0.93100000000000005</v>
      </c>
      <c r="L65">
        <v>-0.252</v>
      </c>
    </row>
    <row r="66" spans="1:12">
      <c r="A66" t="s">
        <v>223</v>
      </c>
      <c r="B66" t="s">
        <v>224</v>
      </c>
      <c r="C66">
        <v>2.4159999999999999</v>
      </c>
      <c r="D66">
        <v>2.6709999999999998</v>
      </c>
      <c r="E66">
        <v>2.476</v>
      </c>
      <c r="F66">
        <v>2.3439999999999999</v>
      </c>
      <c r="G66">
        <v>2.23</v>
      </c>
      <c r="H66">
        <v>2.1040000000000001</v>
      </c>
      <c r="I66">
        <v>1.859</v>
      </c>
      <c r="J66">
        <v>1.738</v>
      </c>
      <c r="K66">
        <v>1.599</v>
      </c>
      <c r="L66">
        <v>1.7529999999999999</v>
      </c>
    </row>
    <row r="67" spans="1:12">
      <c r="A67" t="s">
        <v>221</v>
      </c>
      <c r="B67" t="s">
        <v>222</v>
      </c>
      <c r="C67">
        <v>3.8570000000000002</v>
      </c>
      <c r="D67">
        <v>4.4219999999999997</v>
      </c>
      <c r="E67">
        <v>2.9</v>
      </c>
      <c r="F67">
        <v>2.968</v>
      </c>
      <c r="G67">
        <v>2.8010000000000002</v>
      </c>
      <c r="H67">
        <v>2.3780000000000001</v>
      </c>
      <c r="I67">
        <v>2.206</v>
      </c>
      <c r="J67">
        <v>2.4359999999999999</v>
      </c>
      <c r="K67">
        <v>2.2970000000000002</v>
      </c>
      <c r="L67">
        <v>2.3809999999999998</v>
      </c>
    </row>
    <row r="68" spans="1:12">
      <c r="A68" t="s">
        <v>160</v>
      </c>
      <c r="B68" t="s">
        <v>38</v>
      </c>
      <c r="C68">
        <v>5.4710000000000001</v>
      </c>
      <c r="D68">
        <v>5.2789999999999999</v>
      </c>
      <c r="E68">
        <v>5.266</v>
      </c>
      <c r="F68">
        <v>5.18</v>
      </c>
      <c r="G68">
        <v>4.9139999999999997</v>
      </c>
      <c r="H68">
        <v>4.5129999999999999</v>
      </c>
      <c r="I68">
        <v>4.4320000000000004</v>
      </c>
      <c r="J68">
        <v>4.4340000000000002</v>
      </c>
      <c r="K68">
        <v>4.22</v>
      </c>
      <c r="L68">
        <v>4.0129999999999999</v>
      </c>
    </row>
    <row r="69" spans="1:12">
      <c r="A69" t="s">
        <v>159</v>
      </c>
      <c r="B69" t="s">
        <v>37</v>
      </c>
      <c r="C69">
        <v>10.321999999999999</v>
      </c>
      <c r="D69">
        <v>9.4060000000000006</v>
      </c>
      <c r="E69">
        <v>8.8680000000000003</v>
      </c>
      <c r="F69">
        <v>8.9239999999999995</v>
      </c>
      <c r="G69">
        <v>8.577</v>
      </c>
      <c r="H69">
        <v>7.7560000000000002</v>
      </c>
      <c r="I69">
        <v>7.9429999999999996</v>
      </c>
      <c r="J69">
        <v>7.3979999999999997</v>
      </c>
      <c r="K69">
        <v>6.9329999999999998</v>
      </c>
      <c r="L69">
        <v>6.7359999999999998</v>
      </c>
    </row>
    <row r="70" spans="1:12">
      <c r="A70" t="s">
        <v>225</v>
      </c>
      <c r="B70" t="s">
        <v>226</v>
      </c>
      <c r="C70">
        <v>8.6210000000000004</v>
      </c>
      <c r="D70">
        <v>8.4719999999999995</v>
      </c>
      <c r="E70">
        <v>8.2439999999999998</v>
      </c>
      <c r="F70">
        <v>7.7309999999999999</v>
      </c>
      <c r="G70">
        <v>6.806</v>
      </c>
      <c r="H70">
        <v>6.4610000000000003</v>
      </c>
      <c r="I70">
        <v>6.1559999999999997</v>
      </c>
      <c r="J70">
        <v>5.7629999999999999</v>
      </c>
      <c r="K70">
        <v>6.2089999999999996</v>
      </c>
      <c r="L70">
        <v>5.9710000000000001</v>
      </c>
    </row>
    <row r="71" spans="1:12">
      <c r="A71" t="s">
        <v>229</v>
      </c>
      <c r="B71" t="s">
        <v>230</v>
      </c>
      <c r="C71">
        <v>13.401</v>
      </c>
      <c r="D71">
        <v>10.756</v>
      </c>
      <c r="E71">
        <v>8.3140000000000001</v>
      </c>
      <c r="F71">
        <v>5.6669999999999998</v>
      </c>
      <c r="G71">
        <v>5.0780000000000003</v>
      </c>
      <c r="H71">
        <v>3.504</v>
      </c>
    </row>
    <row r="72" spans="1:12">
      <c r="A72" t="s">
        <v>231</v>
      </c>
      <c r="B72" t="s">
        <v>232</v>
      </c>
      <c r="C72">
        <v>4.2050000000000001</v>
      </c>
      <c r="D72">
        <v>4.0529999999999999</v>
      </c>
      <c r="E72">
        <v>3.7519999999999998</v>
      </c>
      <c r="F72">
        <v>3.0489999999999999</v>
      </c>
      <c r="G72">
        <v>2.7469999999999999</v>
      </c>
      <c r="H72">
        <v>2.8660000000000001</v>
      </c>
      <c r="I72">
        <v>2.8220000000000001</v>
      </c>
      <c r="J72">
        <v>2.4820000000000002</v>
      </c>
      <c r="K72">
        <v>2.2570000000000001</v>
      </c>
      <c r="L72">
        <v>2.0539999999999998</v>
      </c>
    </row>
    <row r="73" spans="1:12">
      <c r="A73" t="s">
        <v>174</v>
      </c>
      <c r="B73" t="s">
        <v>83</v>
      </c>
      <c r="C73">
        <v>5.1459999999999999</v>
      </c>
      <c r="D73">
        <v>4.8</v>
      </c>
      <c r="E73">
        <v>4.2839999999999998</v>
      </c>
      <c r="F73">
        <v>3.86</v>
      </c>
      <c r="G73">
        <v>4.16</v>
      </c>
      <c r="H73">
        <v>3.5230000000000001</v>
      </c>
      <c r="I73">
        <v>3.4420000000000002</v>
      </c>
      <c r="J73">
        <v>3.6829999999999998</v>
      </c>
      <c r="K73">
        <v>4.5990000000000002</v>
      </c>
      <c r="L73">
        <v>4.266</v>
      </c>
    </row>
    <row r="74" spans="1:12">
      <c r="A74" t="s">
        <v>161</v>
      </c>
      <c r="B74" t="s">
        <v>42</v>
      </c>
      <c r="C74">
        <v>5.4779999999999998</v>
      </c>
      <c r="D74">
        <v>5.3310000000000004</v>
      </c>
      <c r="E74">
        <v>5.0289999999999999</v>
      </c>
      <c r="F74">
        <v>5.032</v>
      </c>
      <c r="G74">
        <v>4.7119999999999997</v>
      </c>
      <c r="H74">
        <v>4.4409999999999998</v>
      </c>
      <c r="I74">
        <v>4.4009999999999998</v>
      </c>
      <c r="J74">
        <v>3.9649999999999999</v>
      </c>
      <c r="K74">
        <v>4.2939999999999996</v>
      </c>
      <c r="L74">
        <v>3.694</v>
      </c>
    </row>
    <row r="75" spans="1:12">
      <c r="A75" t="s">
        <v>163</v>
      </c>
      <c r="B75" t="s">
        <v>164</v>
      </c>
      <c r="D75">
        <v>-0.48</v>
      </c>
      <c r="E75">
        <v>0.14899999999999999</v>
      </c>
      <c r="F75">
        <v>0.122</v>
      </c>
      <c r="G75">
        <v>0.56200000000000006</v>
      </c>
      <c r="H75">
        <v>3.2000000000000001E-2</v>
      </c>
      <c r="I75">
        <v>-1.7000000000000001E-2</v>
      </c>
      <c r="J75">
        <v>-3.1E-2</v>
      </c>
      <c r="K75">
        <v>2E-3</v>
      </c>
      <c r="L75">
        <v>1.5249999999999999</v>
      </c>
    </row>
    <row r="76" spans="1:12">
      <c r="A76" t="s">
        <v>249</v>
      </c>
      <c r="B76" t="s">
        <v>44</v>
      </c>
      <c r="C76">
        <v>3.871</v>
      </c>
      <c r="D76">
        <v>4.468</v>
      </c>
      <c r="E76">
        <v>4.3259999999999996</v>
      </c>
      <c r="F76">
        <v>4.008</v>
      </c>
      <c r="G76">
        <v>3.6840000000000002</v>
      </c>
      <c r="H76">
        <v>3.302</v>
      </c>
      <c r="I76">
        <v>3.1080000000000001</v>
      </c>
      <c r="J76">
        <v>2.9550000000000001</v>
      </c>
      <c r="K76">
        <v>2.9830000000000001</v>
      </c>
      <c r="L76">
        <v>2.8980000000000001</v>
      </c>
    </row>
    <row r="77" spans="1:12">
      <c r="A77" t="s">
        <v>233</v>
      </c>
      <c r="B77" t="s">
        <v>234</v>
      </c>
      <c r="C77">
        <v>5.601</v>
      </c>
      <c r="D77">
        <v>4.8</v>
      </c>
      <c r="E77">
        <v>4.2869999999999999</v>
      </c>
      <c r="F77">
        <v>4.5330000000000004</v>
      </c>
      <c r="G77">
        <v>4.0129999999999999</v>
      </c>
      <c r="H77">
        <v>4.1109999999999998</v>
      </c>
      <c r="I77">
        <v>4.4429999999999996</v>
      </c>
      <c r="J77">
        <v>4.3390000000000004</v>
      </c>
      <c r="K77">
        <v>3.887</v>
      </c>
      <c r="L77">
        <v>3.8410000000000002</v>
      </c>
    </row>
    <row r="78" spans="1:12">
      <c r="A78" t="s">
        <v>162</v>
      </c>
      <c r="B78" t="s">
        <v>43</v>
      </c>
      <c r="C78">
        <v>4.2629999999999999</v>
      </c>
      <c r="D78">
        <v>4.5540000000000003</v>
      </c>
      <c r="E78">
        <v>4.4059999999999997</v>
      </c>
      <c r="F78">
        <v>4.3</v>
      </c>
      <c r="G78">
        <v>3.9649999999999999</v>
      </c>
      <c r="H78">
        <v>4.2350000000000003</v>
      </c>
      <c r="I78">
        <v>3.593</v>
      </c>
      <c r="J78">
        <v>3.1349999999999998</v>
      </c>
      <c r="K78">
        <v>3.774</v>
      </c>
      <c r="L78">
        <v>3.9420000000000002</v>
      </c>
    </row>
    <row r="79" spans="1:12">
      <c r="A79" t="s">
        <v>185</v>
      </c>
      <c r="B79" t="s">
        <v>186</v>
      </c>
      <c r="C79">
        <v>1.8720000000000001</v>
      </c>
      <c r="D79">
        <v>1.887</v>
      </c>
      <c r="E79">
        <v>1.8220000000000001</v>
      </c>
      <c r="F79">
        <v>1.51</v>
      </c>
      <c r="G79">
        <v>1.448</v>
      </c>
      <c r="H79">
        <v>1.421</v>
      </c>
      <c r="I79">
        <v>1.2849999999999999</v>
      </c>
      <c r="J79">
        <v>1.1359999999999999</v>
      </c>
      <c r="K79">
        <v>1.0980000000000001</v>
      </c>
      <c r="L79">
        <v>1.01</v>
      </c>
    </row>
    <row r="80" spans="1:12">
      <c r="A80" t="s">
        <v>165</v>
      </c>
      <c r="B80" t="s">
        <v>45</v>
      </c>
      <c r="C80">
        <v>4.5570000000000004</v>
      </c>
      <c r="D80">
        <v>4.2850000000000001</v>
      </c>
      <c r="E80">
        <v>4.101</v>
      </c>
      <c r="F80">
        <v>4.0010000000000003</v>
      </c>
      <c r="G80">
        <v>3.7850000000000001</v>
      </c>
      <c r="H80">
        <v>3.512</v>
      </c>
      <c r="I80">
        <v>3.4769999999999999</v>
      </c>
      <c r="J80">
        <v>3.5019999999999998</v>
      </c>
      <c r="K80">
        <v>3.4540000000000002</v>
      </c>
      <c r="L80">
        <v>3.6070000000000002</v>
      </c>
    </row>
    <row r="81" spans="1:12">
      <c r="A81" t="s">
        <v>235</v>
      </c>
      <c r="B81" t="s">
        <v>236</v>
      </c>
      <c r="C81">
        <v>1.4550000000000001</v>
      </c>
      <c r="D81">
        <v>1.357</v>
      </c>
      <c r="E81">
        <v>1.1859999999999999</v>
      </c>
      <c r="F81">
        <v>1.1200000000000001</v>
      </c>
      <c r="G81">
        <v>1.0940000000000001</v>
      </c>
      <c r="H81">
        <v>1.0649999999999999</v>
      </c>
      <c r="I81">
        <v>0.94899999999999995</v>
      </c>
      <c r="J81">
        <v>0.88400000000000001</v>
      </c>
      <c r="K81">
        <v>0.85599999999999998</v>
      </c>
      <c r="L81">
        <v>0.76900000000000002</v>
      </c>
    </row>
    <row r="86" spans="1:12">
      <c r="C86" s="1"/>
    </row>
    <row r="87" spans="1:12">
      <c r="C87" s="1"/>
    </row>
  </sheetData>
  <sortState ref="A2:T90">
    <sortCondition ref="B2:B90"/>
  </sortState>
  <pageMargins left="0.7" right="0.7" top="0.75" bottom="0.75" header="0.3" footer="0.3"/>
  <pageSetup scale="70" fitToHeight="0" orientation="landscape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M160"/>
  <sheetViews>
    <sheetView zoomScale="70" zoomScaleNormal="70" workbookViewId="0">
      <pane xSplit="2" ySplit="3" topLeftCell="C4" activePane="bottomRight" state="frozen"/>
      <selection activeCell="A4" sqref="A4"/>
      <selection pane="topRight" activeCell="A4" sqref="A4"/>
      <selection pane="bottomLeft" activeCell="A4" sqref="A4"/>
      <selection pane="bottomRight" activeCell="J14" sqref="J14"/>
    </sheetView>
  </sheetViews>
  <sheetFormatPr defaultRowHeight="13.8"/>
  <cols>
    <col min="1" max="1" width="37.3984375" customWidth="1"/>
    <col min="2" max="2" width="15.09765625" customWidth="1"/>
    <col min="3" max="4" width="8.09765625" bestFit="1" customWidth="1"/>
    <col min="5" max="13" width="7.8984375" bestFit="1" customWidth="1"/>
  </cols>
  <sheetData>
    <row r="1" spans="1:13" ht="27.6">
      <c r="A1" s="49" t="s">
        <v>250</v>
      </c>
      <c r="C1" s="1">
        <f>VALUE(RIGHT(C3,4))</f>
        <v>2015</v>
      </c>
      <c r="D1" s="1">
        <f t="shared" ref="D1:L1" si="0">VALUE(RIGHT(D3,4))</f>
        <v>2014</v>
      </c>
      <c r="E1" s="1">
        <f t="shared" si="0"/>
        <v>2013</v>
      </c>
      <c r="F1" s="1">
        <f t="shared" si="0"/>
        <v>2012</v>
      </c>
      <c r="G1" s="1">
        <f t="shared" si="0"/>
        <v>2011</v>
      </c>
      <c r="H1" s="1">
        <f t="shared" si="0"/>
        <v>2010</v>
      </c>
      <c r="I1" s="1">
        <f t="shared" si="0"/>
        <v>2009</v>
      </c>
      <c r="J1" s="1">
        <f t="shared" si="0"/>
        <v>2008</v>
      </c>
      <c r="K1" s="1">
        <f t="shared" si="0"/>
        <v>2007</v>
      </c>
      <c r="L1" s="1">
        <f t="shared" si="0"/>
        <v>2006</v>
      </c>
      <c r="M1" s="1"/>
    </row>
    <row r="2" spans="1:13">
      <c r="A2" t="s">
        <v>302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36"/>
    </row>
    <row r="3" spans="1:13">
      <c r="A3" t="s">
        <v>120</v>
      </c>
      <c r="B3" t="s">
        <v>121</v>
      </c>
      <c r="C3" t="s">
        <v>244</v>
      </c>
      <c r="D3" t="s">
        <v>240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</row>
    <row r="4" spans="1:13">
      <c r="A4" t="s">
        <v>177</v>
      </c>
      <c r="B4" t="s">
        <v>178</v>
      </c>
      <c r="D4">
        <v>41.875999999999998</v>
      </c>
      <c r="E4">
        <v>10.48</v>
      </c>
      <c r="F4">
        <v>6.22</v>
      </c>
      <c r="G4">
        <v>5.048</v>
      </c>
      <c r="H4">
        <v>9.6880000000000006</v>
      </c>
      <c r="I4">
        <v>18.276</v>
      </c>
      <c r="K4">
        <v>13.744</v>
      </c>
      <c r="L4">
        <v>13.198</v>
      </c>
    </row>
    <row r="5" spans="1:13">
      <c r="A5" t="s">
        <v>125</v>
      </c>
      <c r="B5" t="s">
        <v>3</v>
      </c>
      <c r="C5">
        <v>17.545000000000002</v>
      </c>
      <c r="D5">
        <v>16.706</v>
      </c>
      <c r="E5">
        <v>16.516999999999999</v>
      </c>
      <c r="F5">
        <v>13.351000000000001</v>
      </c>
      <c r="G5">
        <v>11.933999999999999</v>
      </c>
      <c r="H5">
        <v>9.6549999999999994</v>
      </c>
      <c r="I5">
        <v>9.2609999999999992</v>
      </c>
      <c r="J5">
        <v>14.205</v>
      </c>
      <c r="K5">
        <v>17.45</v>
      </c>
      <c r="L5">
        <v>19.385000000000002</v>
      </c>
    </row>
    <row r="6" spans="1:13">
      <c r="A6" t="s">
        <v>124</v>
      </c>
      <c r="B6" t="s">
        <v>2</v>
      </c>
      <c r="C6">
        <v>15.769</v>
      </c>
      <c r="D6">
        <v>15.875999999999999</v>
      </c>
      <c r="E6">
        <v>14.494</v>
      </c>
      <c r="F6">
        <v>13.766999999999999</v>
      </c>
      <c r="G6">
        <v>11.917999999999999</v>
      </c>
      <c r="H6">
        <v>13.416</v>
      </c>
      <c r="I6">
        <v>10.032</v>
      </c>
      <c r="J6">
        <v>13.061</v>
      </c>
      <c r="K6">
        <v>16.268000000000001</v>
      </c>
      <c r="L6">
        <v>12.906000000000001</v>
      </c>
    </row>
    <row r="7" spans="1:13">
      <c r="A7" t="s">
        <v>122</v>
      </c>
      <c r="B7" t="s">
        <v>0</v>
      </c>
      <c r="C7">
        <v>15.055999999999999</v>
      </c>
      <c r="D7">
        <v>17.228999999999999</v>
      </c>
      <c r="E7">
        <v>18.594000000000001</v>
      </c>
      <c r="F7">
        <v>15.881</v>
      </c>
      <c r="G7">
        <v>14.662000000000001</v>
      </c>
      <c r="H7">
        <v>15.976000000000001</v>
      </c>
      <c r="I7">
        <v>16.079999999999998</v>
      </c>
      <c r="J7">
        <v>13.948</v>
      </c>
      <c r="K7">
        <v>14.781000000000001</v>
      </c>
      <c r="L7">
        <v>16.545000000000002</v>
      </c>
    </row>
    <row r="8" spans="1:13">
      <c r="A8" t="s">
        <v>183</v>
      </c>
      <c r="B8" t="s">
        <v>184</v>
      </c>
      <c r="C8">
        <v>24.628</v>
      </c>
      <c r="D8">
        <v>15.715</v>
      </c>
      <c r="E8">
        <v>20.388999999999999</v>
      </c>
      <c r="G8">
        <v>16.934000000000001</v>
      </c>
      <c r="H8">
        <v>14.536</v>
      </c>
      <c r="I8">
        <v>9.8539999999999992</v>
      </c>
      <c r="J8">
        <v>12.3</v>
      </c>
      <c r="K8">
        <v>12.968</v>
      </c>
      <c r="L8">
        <v>18.704000000000001</v>
      </c>
    </row>
    <row r="9" spans="1:13">
      <c r="A9" t="s">
        <v>187</v>
      </c>
      <c r="B9" t="s">
        <v>188</v>
      </c>
      <c r="C9">
        <v>18.029</v>
      </c>
      <c r="D9">
        <v>20.466000000000001</v>
      </c>
      <c r="E9">
        <v>23.927</v>
      </c>
      <c r="F9">
        <v>18.309000000000001</v>
      </c>
      <c r="G9">
        <v>22.478000000000002</v>
      </c>
      <c r="H9">
        <v>18.244</v>
      </c>
      <c r="I9">
        <v>16.419</v>
      </c>
      <c r="J9">
        <v>20.07</v>
      </c>
      <c r="K9">
        <v>21.472000000000001</v>
      </c>
      <c r="L9">
        <v>20.29</v>
      </c>
    </row>
    <row r="10" spans="1:13">
      <c r="A10" t="s">
        <v>189</v>
      </c>
      <c r="B10" t="s">
        <v>190</v>
      </c>
      <c r="C10">
        <v>17.501000000000001</v>
      </c>
      <c r="D10">
        <v>16.091999999999999</v>
      </c>
      <c r="E10">
        <v>15.872999999999999</v>
      </c>
      <c r="F10">
        <v>15.93</v>
      </c>
      <c r="G10">
        <v>14.355</v>
      </c>
      <c r="H10">
        <v>13.21</v>
      </c>
      <c r="I10">
        <v>12.538</v>
      </c>
      <c r="J10">
        <v>13.585000000000001</v>
      </c>
      <c r="K10">
        <v>15.866</v>
      </c>
      <c r="L10">
        <v>13.523999999999999</v>
      </c>
    </row>
    <row r="11" spans="1:13">
      <c r="A11" t="s">
        <v>126</v>
      </c>
      <c r="B11" t="s">
        <v>4</v>
      </c>
      <c r="C11">
        <v>17.603000000000002</v>
      </c>
      <c r="D11">
        <v>17.282</v>
      </c>
      <c r="E11">
        <v>14.635</v>
      </c>
      <c r="F11">
        <v>19.297000000000001</v>
      </c>
      <c r="G11">
        <v>14.077999999999999</v>
      </c>
      <c r="H11">
        <v>12.739000000000001</v>
      </c>
      <c r="I11">
        <v>11.416</v>
      </c>
      <c r="J11">
        <v>14.972</v>
      </c>
      <c r="K11">
        <v>30.875</v>
      </c>
      <c r="L11">
        <v>15.39</v>
      </c>
    </row>
    <row r="12" spans="1:13">
      <c r="A12" t="s">
        <v>181</v>
      </c>
      <c r="B12" t="s">
        <v>182</v>
      </c>
      <c r="C12">
        <v>20.507999999999999</v>
      </c>
      <c r="D12">
        <v>20.016999999999999</v>
      </c>
      <c r="E12">
        <v>19.901</v>
      </c>
      <c r="F12">
        <v>16.707000000000001</v>
      </c>
      <c r="G12">
        <v>16.797999999999998</v>
      </c>
      <c r="H12">
        <v>14.613</v>
      </c>
      <c r="I12">
        <v>15.635</v>
      </c>
      <c r="J12">
        <v>18.917000000000002</v>
      </c>
    </row>
    <row r="13" spans="1:13">
      <c r="A13" t="s">
        <v>179</v>
      </c>
      <c r="B13" t="s">
        <v>180</v>
      </c>
      <c r="C13">
        <v>24.728000000000002</v>
      </c>
      <c r="D13">
        <v>20.094999999999999</v>
      </c>
      <c r="E13">
        <v>17.166</v>
      </c>
      <c r="F13">
        <v>14.301</v>
      </c>
      <c r="G13">
        <v>15.356999999999999</v>
      </c>
      <c r="H13">
        <v>15.731999999999999</v>
      </c>
      <c r="I13">
        <v>21.196000000000002</v>
      </c>
      <c r="J13">
        <v>22.585000000000001</v>
      </c>
      <c r="K13">
        <v>24.004000000000001</v>
      </c>
      <c r="L13">
        <v>27.728999999999999</v>
      </c>
    </row>
    <row r="14" spans="1:13">
      <c r="A14" t="s">
        <v>127</v>
      </c>
      <c r="B14" t="s">
        <v>5</v>
      </c>
      <c r="C14">
        <v>16.137</v>
      </c>
      <c r="D14">
        <v>19.029</v>
      </c>
      <c r="E14">
        <v>18.238</v>
      </c>
      <c r="F14">
        <v>17.131</v>
      </c>
      <c r="G14">
        <v>31.129000000000001</v>
      </c>
      <c r="H14">
        <v>18.096</v>
      </c>
      <c r="I14">
        <v>9.9260000000000002</v>
      </c>
      <c r="K14">
        <v>15.023</v>
      </c>
      <c r="L14">
        <v>15.766999999999999</v>
      </c>
    </row>
    <row r="15" spans="1:13">
      <c r="A15" t="s">
        <v>195</v>
      </c>
      <c r="B15" t="s">
        <v>196</v>
      </c>
      <c r="F15">
        <v>1.879</v>
      </c>
      <c r="G15">
        <v>5.1269999999999998</v>
      </c>
      <c r="H15">
        <v>10.204000000000001</v>
      </c>
    </row>
    <row r="16" spans="1:13">
      <c r="A16" t="s">
        <v>129</v>
      </c>
      <c r="B16" t="s">
        <v>9</v>
      </c>
      <c r="C16">
        <v>18.291</v>
      </c>
      <c r="D16">
        <v>17.298999999999999</v>
      </c>
      <c r="E16">
        <v>16.323</v>
      </c>
      <c r="F16">
        <v>15.069000000000001</v>
      </c>
      <c r="G16">
        <v>13.615</v>
      </c>
      <c r="H16">
        <v>12.456</v>
      </c>
      <c r="I16">
        <v>13.555999999999999</v>
      </c>
      <c r="J16">
        <v>10.866</v>
      </c>
      <c r="K16">
        <v>26.837</v>
      </c>
      <c r="L16">
        <v>22.181000000000001</v>
      </c>
    </row>
    <row r="17" spans="1:12">
      <c r="A17" t="s">
        <v>201</v>
      </c>
      <c r="B17" t="s">
        <v>202</v>
      </c>
      <c r="C17">
        <v>27.222999999999999</v>
      </c>
      <c r="D17">
        <v>21.195</v>
      </c>
      <c r="E17">
        <v>20.201000000000001</v>
      </c>
      <c r="F17">
        <v>24.413</v>
      </c>
      <c r="G17">
        <v>20.568000000000001</v>
      </c>
      <c r="H17">
        <v>12.445</v>
      </c>
      <c r="I17">
        <v>20.148</v>
      </c>
      <c r="J17">
        <v>16.733000000000001</v>
      </c>
      <c r="K17">
        <v>33.661999999999999</v>
      </c>
    </row>
    <row r="18" spans="1:12">
      <c r="A18" t="s">
        <v>128</v>
      </c>
      <c r="B18" t="s">
        <v>6</v>
      </c>
      <c r="C18">
        <v>18.097999999999999</v>
      </c>
      <c r="D18">
        <v>16.96</v>
      </c>
      <c r="E18">
        <v>18.747</v>
      </c>
      <c r="F18">
        <v>14.847</v>
      </c>
      <c r="G18">
        <v>14.574999999999999</v>
      </c>
      <c r="H18">
        <v>13.781000000000001</v>
      </c>
      <c r="I18">
        <v>11.807</v>
      </c>
      <c r="J18">
        <v>11.272</v>
      </c>
      <c r="K18">
        <v>15.002000000000001</v>
      </c>
      <c r="L18">
        <v>10.265000000000001</v>
      </c>
    </row>
    <row r="19" spans="1:12">
      <c r="A19" t="s">
        <v>245</v>
      </c>
      <c r="B19" t="s">
        <v>194</v>
      </c>
      <c r="C19">
        <v>19.145</v>
      </c>
      <c r="D19">
        <v>17.702000000000002</v>
      </c>
      <c r="E19">
        <v>15.622</v>
      </c>
      <c r="F19">
        <v>14.808</v>
      </c>
      <c r="G19">
        <v>14.16</v>
      </c>
      <c r="H19">
        <v>12.214</v>
      </c>
      <c r="I19">
        <v>14.202999999999999</v>
      </c>
      <c r="J19">
        <v>14.154</v>
      </c>
      <c r="K19">
        <v>16.718</v>
      </c>
      <c r="L19">
        <v>17.853999999999999</v>
      </c>
    </row>
    <row r="20" spans="1:12">
      <c r="A20" t="s">
        <v>197</v>
      </c>
      <c r="B20" t="s">
        <v>198</v>
      </c>
      <c r="C20">
        <v>17.577000000000002</v>
      </c>
      <c r="D20">
        <v>17.521000000000001</v>
      </c>
      <c r="E20">
        <v>18.367000000000001</v>
      </c>
      <c r="F20">
        <v>19.385000000000002</v>
      </c>
      <c r="G20">
        <v>23.036000000000001</v>
      </c>
      <c r="H20">
        <v>20.669</v>
      </c>
      <c r="I20">
        <v>18.405000000000001</v>
      </c>
      <c r="J20">
        <v>22.167999999999999</v>
      </c>
      <c r="K20">
        <v>23.001000000000001</v>
      </c>
      <c r="L20">
        <v>28.977</v>
      </c>
    </row>
    <row r="21" spans="1:12">
      <c r="A21" t="s">
        <v>199</v>
      </c>
      <c r="B21" t="s">
        <v>200</v>
      </c>
      <c r="C21">
        <v>22.692</v>
      </c>
      <c r="D21">
        <v>28.288</v>
      </c>
      <c r="E21">
        <v>20.021999999999998</v>
      </c>
      <c r="F21">
        <v>12.414</v>
      </c>
      <c r="G21">
        <v>22.393000000000001</v>
      </c>
      <c r="H21">
        <v>26.867000000000001</v>
      </c>
      <c r="I21">
        <v>19.030999999999999</v>
      </c>
      <c r="J21">
        <v>37.79</v>
      </c>
      <c r="K21">
        <v>35.39</v>
      </c>
      <c r="L21">
        <v>43.048999999999999</v>
      </c>
    </row>
    <row r="22" spans="1:12">
      <c r="A22" t="s">
        <v>191</v>
      </c>
      <c r="B22" t="s">
        <v>192</v>
      </c>
      <c r="C22">
        <v>24.773</v>
      </c>
      <c r="D22">
        <v>19.690999999999999</v>
      </c>
      <c r="E22">
        <v>20.125</v>
      </c>
      <c r="F22">
        <v>17.878</v>
      </c>
      <c r="G22">
        <v>21.277000000000001</v>
      </c>
      <c r="H22">
        <v>20.295000000000002</v>
      </c>
      <c r="I22">
        <v>19.686</v>
      </c>
      <c r="J22">
        <v>19.765999999999998</v>
      </c>
      <c r="K22">
        <v>26.056999999999999</v>
      </c>
      <c r="L22">
        <v>29.239000000000001</v>
      </c>
    </row>
    <row r="23" spans="1:12">
      <c r="A23" t="s">
        <v>131</v>
      </c>
      <c r="B23" t="s">
        <v>11</v>
      </c>
      <c r="C23">
        <v>22.137</v>
      </c>
      <c r="D23">
        <v>22.972000000000001</v>
      </c>
      <c r="E23">
        <v>19.245000000000001</v>
      </c>
      <c r="F23">
        <v>18.911999999999999</v>
      </c>
      <c r="G23">
        <v>17.27</v>
      </c>
      <c r="H23">
        <v>14.348000000000001</v>
      </c>
      <c r="I23">
        <v>12.742000000000001</v>
      </c>
      <c r="J23">
        <v>13.78</v>
      </c>
      <c r="K23">
        <v>20.626000000000001</v>
      </c>
      <c r="L23">
        <v>15.976000000000001</v>
      </c>
    </row>
    <row r="24" spans="1:12">
      <c r="A24" t="s">
        <v>203</v>
      </c>
      <c r="B24" t="s">
        <v>204</v>
      </c>
      <c r="C24">
        <v>22.062000000000001</v>
      </c>
      <c r="D24">
        <v>17.663</v>
      </c>
      <c r="E24">
        <v>19.692</v>
      </c>
      <c r="F24">
        <v>20.719000000000001</v>
      </c>
      <c r="G24">
        <v>16.181999999999999</v>
      </c>
      <c r="H24">
        <v>16.285</v>
      </c>
      <c r="I24">
        <v>14.973000000000001</v>
      </c>
      <c r="J24">
        <v>12.279</v>
      </c>
      <c r="K24">
        <v>15.500999999999999</v>
      </c>
      <c r="L24">
        <v>16.928000000000001</v>
      </c>
    </row>
    <row r="25" spans="1:12">
      <c r="A25" t="s">
        <v>132</v>
      </c>
      <c r="B25" t="s">
        <v>12</v>
      </c>
      <c r="C25">
        <v>18.113</v>
      </c>
      <c r="D25">
        <v>14.912000000000001</v>
      </c>
      <c r="E25">
        <v>17.914999999999999</v>
      </c>
      <c r="F25">
        <v>14.888999999999999</v>
      </c>
      <c r="G25">
        <v>13.509</v>
      </c>
      <c r="H25">
        <v>12.266</v>
      </c>
      <c r="I25">
        <v>10.41</v>
      </c>
      <c r="J25">
        <v>14.811</v>
      </c>
      <c r="K25">
        <v>18.265000000000001</v>
      </c>
      <c r="L25">
        <v>17.431000000000001</v>
      </c>
    </row>
    <row r="26" spans="1:12">
      <c r="A26" t="s">
        <v>133</v>
      </c>
      <c r="B26" t="s">
        <v>13</v>
      </c>
      <c r="C26">
        <v>18.218</v>
      </c>
      <c r="D26">
        <v>17.913</v>
      </c>
      <c r="E26">
        <v>17.449000000000002</v>
      </c>
      <c r="F26">
        <v>17.463999999999999</v>
      </c>
      <c r="G26">
        <v>13.763</v>
      </c>
      <c r="H26">
        <v>12.685</v>
      </c>
      <c r="I26">
        <v>13.317</v>
      </c>
      <c r="J26">
        <v>17.283000000000001</v>
      </c>
      <c r="K26">
        <v>16.129000000000001</v>
      </c>
    </row>
    <row r="27" spans="1:12">
      <c r="A27" t="s">
        <v>130</v>
      </c>
      <c r="B27" t="s">
        <v>10</v>
      </c>
      <c r="C27">
        <v>15.589</v>
      </c>
      <c r="D27">
        <v>15.901</v>
      </c>
      <c r="E27">
        <v>14.723000000000001</v>
      </c>
      <c r="F27">
        <v>15.39</v>
      </c>
      <c r="G27">
        <v>15.074999999999999</v>
      </c>
      <c r="H27">
        <v>13.297000000000001</v>
      </c>
      <c r="I27">
        <v>12.545999999999999</v>
      </c>
      <c r="J27">
        <v>12.285</v>
      </c>
      <c r="K27">
        <v>13.782</v>
      </c>
      <c r="L27">
        <v>15.484999999999999</v>
      </c>
    </row>
    <row r="28" spans="1:12">
      <c r="A28" t="s">
        <v>136</v>
      </c>
      <c r="B28" t="s">
        <v>16</v>
      </c>
      <c r="C28">
        <v>18.71</v>
      </c>
      <c r="D28">
        <v>16.212</v>
      </c>
      <c r="E28">
        <v>14.997</v>
      </c>
      <c r="F28">
        <v>15.757999999999999</v>
      </c>
      <c r="G28">
        <v>15.763</v>
      </c>
      <c r="H28">
        <v>16.751999999999999</v>
      </c>
      <c r="I28">
        <v>14.337999999999999</v>
      </c>
      <c r="J28">
        <v>17.254999999999999</v>
      </c>
      <c r="K28">
        <v>21.702000000000002</v>
      </c>
      <c r="L28">
        <v>15.916</v>
      </c>
    </row>
    <row r="29" spans="1:12">
      <c r="A29" t="s">
        <v>135</v>
      </c>
      <c r="B29" t="s">
        <v>15</v>
      </c>
      <c r="C29">
        <v>18.329000000000001</v>
      </c>
      <c r="D29">
        <v>16.382999999999999</v>
      </c>
      <c r="E29">
        <v>15.879</v>
      </c>
      <c r="F29">
        <v>14.473000000000001</v>
      </c>
      <c r="G29">
        <v>12.595000000000001</v>
      </c>
      <c r="H29">
        <v>10.72</v>
      </c>
      <c r="I29">
        <v>10.792999999999999</v>
      </c>
      <c r="J29">
        <v>11.894</v>
      </c>
      <c r="K29">
        <v>15.26</v>
      </c>
      <c r="L29">
        <v>16.920000000000002</v>
      </c>
    </row>
    <row r="30" spans="1:12">
      <c r="A30" t="s">
        <v>207</v>
      </c>
      <c r="B30" t="s">
        <v>208</v>
      </c>
      <c r="C30">
        <v>86.126999999999995</v>
      </c>
      <c r="D30">
        <v>42.533999999999999</v>
      </c>
      <c r="E30">
        <v>13.291</v>
      </c>
      <c r="F30">
        <v>22.678000000000001</v>
      </c>
      <c r="G30">
        <v>16.835999999999999</v>
      </c>
      <c r="H30">
        <v>11.754</v>
      </c>
      <c r="I30">
        <v>5.4269999999999996</v>
      </c>
      <c r="J30">
        <v>12.234</v>
      </c>
      <c r="K30">
        <v>16.085000000000001</v>
      </c>
      <c r="L30">
        <v>12.307</v>
      </c>
    </row>
    <row r="31" spans="1:12">
      <c r="A31" t="s">
        <v>134</v>
      </c>
      <c r="B31" t="s">
        <v>14</v>
      </c>
      <c r="C31">
        <v>14.766999999999999</v>
      </c>
      <c r="D31">
        <v>13.05</v>
      </c>
      <c r="E31">
        <v>12.699</v>
      </c>
      <c r="F31">
        <v>9.7070000000000007</v>
      </c>
      <c r="G31">
        <v>11.808</v>
      </c>
      <c r="H31">
        <v>10.319000000000001</v>
      </c>
      <c r="I31">
        <v>9.718</v>
      </c>
      <c r="J31">
        <v>12.356999999999999</v>
      </c>
      <c r="K31">
        <v>16.027999999999999</v>
      </c>
      <c r="L31">
        <v>12.988</v>
      </c>
    </row>
    <row r="32" spans="1:12">
      <c r="A32" t="s">
        <v>205</v>
      </c>
      <c r="B32" t="s">
        <v>206</v>
      </c>
      <c r="D32">
        <v>12.276</v>
      </c>
      <c r="E32">
        <v>20.149000000000001</v>
      </c>
      <c r="F32">
        <v>19.36</v>
      </c>
      <c r="G32">
        <v>16.154</v>
      </c>
      <c r="H32">
        <v>16.145</v>
      </c>
      <c r="I32">
        <v>14.029</v>
      </c>
      <c r="J32">
        <v>17.202000000000002</v>
      </c>
      <c r="K32">
        <v>15.733000000000001</v>
      </c>
      <c r="L32">
        <v>17.975000000000001</v>
      </c>
    </row>
    <row r="33" spans="1:12">
      <c r="A33" t="s">
        <v>238</v>
      </c>
      <c r="B33" t="s">
        <v>239</v>
      </c>
      <c r="C33">
        <v>18.11</v>
      </c>
      <c r="D33">
        <v>17.920000000000002</v>
      </c>
      <c r="E33">
        <v>16.940999999999999</v>
      </c>
      <c r="F33">
        <v>19.855</v>
      </c>
      <c r="G33">
        <v>15.35</v>
      </c>
      <c r="H33">
        <v>13.423</v>
      </c>
      <c r="I33">
        <v>11.96</v>
      </c>
      <c r="J33">
        <v>13.662000000000001</v>
      </c>
      <c r="K33">
        <v>18.745999999999999</v>
      </c>
      <c r="L33">
        <v>27.065000000000001</v>
      </c>
    </row>
    <row r="34" spans="1:12">
      <c r="A34" t="s">
        <v>137</v>
      </c>
      <c r="B34" t="s">
        <v>17</v>
      </c>
      <c r="C34">
        <v>12.529</v>
      </c>
      <c r="D34">
        <v>12.885999999999999</v>
      </c>
      <c r="E34">
        <v>13.214</v>
      </c>
      <c r="F34">
        <v>11.224</v>
      </c>
      <c r="G34">
        <v>9.0619999999999994</v>
      </c>
      <c r="H34">
        <v>11.571</v>
      </c>
      <c r="I34">
        <v>11.981</v>
      </c>
      <c r="J34">
        <v>16.556000000000001</v>
      </c>
      <c r="K34">
        <v>19.303000000000001</v>
      </c>
      <c r="L34">
        <v>14.276</v>
      </c>
    </row>
    <row r="35" spans="1:12">
      <c r="A35" t="s">
        <v>138</v>
      </c>
      <c r="B35" t="s">
        <v>18</v>
      </c>
      <c r="C35">
        <v>12.576000000000001</v>
      </c>
      <c r="D35">
        <v>16.018000000000001</v>
      </c>
      <c r="E35">
        <v>13.433</v>
      </c>
      <c r="F35">
        <v>19.077999999999999</v>
      </c>
      <c r="G35">
        <v>11.301</v>
      </c>
      <c r="H35">
        <v>10.97</v>
      </c>
      <c r="I35">
        <v>11.488</v>
      </c>
      <c r="J35">
        <v>17.972000000000001</v>
      </c>
      <c r="K35">
        <v>18.222000000000001</v>
      </c>
      <c r="L35">
        <v>16.529</v>
      </c>
    </row>
    <row r="36" spans="1:12">
      <c r="A36" t="s">
        <v>139</v>
      </c>
      <c r="B36" t="s">
        <v>19</v>
      </c>
      <c r="C36">
        <v>17.023</v>
      </c>
      <c r="D36">
        <v>39.789000000000001</v>
      </c>
      <c r="E36">
        <v>13.055</v>
      </c>
      <c r="F36">
        <v>21.094999999999999</v>
      </c>
      <c r="G36">
        <v>22.39</v>
      </c>
      <c r="H36">
        <v>11.747999999999999</v>
      </c>
      <c r="I36">
        <v>13.023999999999999</v>
      </c>
      <c r="J36">
        <v>15.643000000000001</v>
      </c>
      <c r="K36">
        <v>15.587</v>
      </c>
      <c r="L36">
        <v>14.228999999999999</v>
      </c>
    </row>
    <row r="37" spans="1:12">
      <c r="A37" t="s">
        <v>140</v>
      </c>
      <c r="B37" t="s">
        <v>141</v>
      </c>
      <c r="C37">
        <v>18.001999999999999</v>
      </c>
      <c r="D37">
        <v>24.286000000000001</v>
      </c>
      <c r="E37">
        <v>19.97</v>
      </c>
      <c r="F37">
        <v>20.122</v>
      </c>
      <c r="G37">
        <v>18.792999999999999</v>
      </c>
      <c r="H37">
        <v>18.215</v>
      </c>
      <c r="I37">
        <v>16.364000000000001</v>
      </c>
      <c r="J37">
        <v>17.481999999999999</v>
      </c>
      <c r="K37">
        <v>21.143999999999998</v>
      </c>
      <c r="L37">
        <v>17.684000000000001</v>
      </c>
    </row>
    <row r="38" spans="1:12">
      <c r="A38" t="s">
        <v>142</v>
      </c>
      <c r="B38" t="s">
        <v>20</v>
      </c>
      <c r="C38">
        <v>19.366</v>
      </c>
      <c r="D38">
        <v>16.47</v>
      </c>
      <c r="E38">
        <v>14.186</v>
      </c>
      <c r="F38">
        <v>15.534000000000001</v>
      </c>
      <c r="G38">
        <v>16.105</v>
      </c>
      <c r="H38">
        <v>12.095000000000001</v>
      </c>
      <c r="I38">
        <v>16.033000000000001</v>
      </c>
      <c r="J38">
        <v>20.547000000000001</v>
      </c>
      <c r="K38">
        <v>16.347999999999999</v>
      </c>
      <c r="L38">
        <v>18.298999999999999</v>
      </c>
    </row>
    <row r="39" spans="1:12">
      <c r="A39" t="s">
        <v>143</v>
      </c>
      <c r="B39" t="s">
        <v>21</v>
      </c>
      <c r="C39">
        <v>20.402999999999999</v>
      </c>
      <c r="D39">
        <v>15.881</v>
      </c>
      <c r="E39">
        <v>16.213000000000001</v>
      </c>
      <c r="F39">
        <v>15.813000000000001</v>
      </c>
      <c r="G39">
        <v>17.09</v>
      </c>
      <c r="H39">
        <v>18.588000000000001</v>
      </c>
      <c r="I39">
        <v>19.786000000000001</v>
      </c>
      <c r="J39">
        <v>23.161000000000001</v>
      </c>
      <c r="K39">
        <v>21.574000000000002</v>
      </c>
      <c r="L39">
        <v>20.329000000000001</v>
      </c>
    </row>
    <row r="40" spans="1:12">
      <c r="A40" t="s">
        <v>246</v>
      </c>
      <c r="B40" t="s">
        <v>22</v>
      </c>
      <c r="C40">
        <v>16.218</v>
      </c>
      <c r="D40">
        <v>14.664999999999999</v>
      </c>
      <c r="E40">
        <v>13.45</v>
      </c>
      <c r="F40">
        <v>12.409000000000001</v>
      </c>
      <c r="G40">
        <v>11.535</v>
      </c>
      <c r="H40">
        <v>11.827</v>
      </c>
      <c r="I40">
        <v>10.196999999999999</v>
      </c>
      <c r="J40">
        <v>13.925000000000001</v>
      </c>
      <c r="K40">
        <v>18.193999999999999</v>
      </c>
      <c r="L40">
        <v>15.07</v>
      </c>
    </row>
    <row r="41" spans="1:12">
      <c r="A41" t="s">
        <v>175</v>
      </c>
      <c r="B41" t="s">
        <v>176</v>
      </c>
      <c r="C41">
        <v>22.841000000000001</v>
      </c>
      <c r="D41">
        <v>23.751000000000001</v>
      </c>
      <c r="E41">
        <v>20.381</v>
      </c>
      <c r="F41">
        <v>20.707000000000001</v>
      </c>
      <c r="G41">
        <v>21.439</v>
      </c>
      <c r="H41">
        <v>19.951000000000001</v>
      </c>
      <c r="I41">
        <v>17.056999999999999</v>
      </c>
      <c r="J41">
        <v>23.207000000000001</v>
      </c>
      <c r="K41">
        <v>27.588999999999999</v>
      </c>
      <c r="L41">
        <v>32.941000000000003</v>
      </c>
    </row>
    <row r="42" spans="1:12">
      <c r="A42" t="s">
        <v>278</v>
      </c>
      <c r="B42" t="s">
        <v>279</v>
      </c>
      <c r="C42">
        <v>16.486999999999998</v>
      </c>
      <c r="D42">
        <v>19.797999999999998</v>
      </c>
      <c r="E42">
        <v>21.253</v>
      </c>
      <c r="F42">
        <v>14.46</v>
      </c>
      <c r="G42">
        <v>13.047000000000001</v>
      </c>
      <c r="H42">
        <v>13.739000000000001</v>
      </c>
      <c r="I42">
        <v>13.388999999999999</v>
      </c>
      <c r="J42">
        <v>14.314</v>
      </c>
      <c r="K42">
        <v>14.185</v>
      </c>
      <c r="L42">
        <v>13.6</v>
      </c>
    </row>
    <row r="43" spans="1:12">
      <c r="A43" t="s">
        <v>247</v>
      </c>
      <c r="B43" t="s">
        <v>193</v>
      </c>
    </row>
    <row r="44" spans="1:12">
      <c r="A44" t="s">
        <v>123</v>
      </c>
      <c r="B44" t="s">
        <v>1</v>
      </c>
      <c r="C44">
        <v>18.071999999999999</v>
      </c>
      <c r="D44">
        <v>16.603000000000002</v>
      </c>
      <c r="E44">
        <v>15.276</v>
      </c>
      <c r="F44">
        <v>14.497999999999999</v>
      </c>
      <c r="G44">
        <v>14.451000000000001</v>
      </c>
      <c r="H44">
        <v>12.473000000000001</v>
      </c>
      <c r="I44">
        <v>13.861000000000001</v>
      </c>
      <c r="J44">
        <v>13.433</v>
      </c>
      <c r="K44">
        <v>15.077</v>
      </c>
      <c r="L44">
        <v>16.82</v>
      </c>
    </row>
    <row r="45" spans="1:12">
      <c r="A45" t="s">
        <v>248</v>
      </c>
      <c r="B45" t="s">
        <v>24</v>
      </c>
      <c r="C45">
        <v>22.023</v>
      </c>
      <c r="D45">
        <v>22.056000000000001</v>
      </c>
      <c r="E45">
        <v>17.417999999999999</v>
      </c>
      <c r="F45">
        <v>18.989999999999998</v>
      </c>
      <c r="G45">
        <v>18.03</v>
      </c>
      <c r="H45">
        <v>15.769</v>
      </c>
      <c r="I45">
        <v>13.686999999999999</v>
      </c>
      <c r="J45">
        <v>13.169</v>
      </c>
      <c r="K45">
        <v>15.744999999999999</v>
      </c>
      <c r="L45">
        <v>13.749000000000001</v>
      </c>
    </row>
    <row r="46" spans="1:12">
      <c r="A46" t="s">
        <v>144</v>
      </c>
      <c r="B46" t="s">
        <v>25</v>
      </c>
      <c r="C46">
        <v>20.279</v>
      </c>
      <c r="D46">
        <v>17.190999999999999</v>
      </c>
      <c r="E46">
        <v>17.013999999999999</v>
      </c>
      <c r="F46">
        <v>17.231000000000002</v>
      </c>
      <c r="G46">
        <v>15.823</v>
      </c>
      <c r="H46">
        <v>14.977</v>
      </c>
      <c r="I46">
        <v>15.138999999999999</v>
      </c>
      <c r="J46">
        <v>14.221</v>
      </c>
      <c r="K46">
        <v>15.007</v>
      </c>
      <c r="L46">
        <v>15.879</v>
      </c>
    </row>
    <row r="47" spans="1:12">
      <c r="A47" t="s">
        <v>209</v>
      </c>
      <c r="B47" t="s">
        <v>210</v>
      </c>
      <c r="C47">
        <v>19.11</v>
      </c>
      <c r="D47">
        <v>18.486999999999998</v>
      </c>
      <c r="E47">
        <v>19.704000000000001</v>
      </c>
      <c r="F47">
        <v>20.829000000000001</v>
      </c>
      <c r="G47">
        <v>21.725999999999999</v>
      </c>
      <c r="H47">
        <v>17.809000000000001</v>
      </c>
      <c r="I47">
        <v>21.016999999999999</v>
      </c>
      <c r="J47">
        <v>19.798999999999999</v>
      </c>
      <c r="K47">
        <v>21.588999999999999</v>
      </c>
      <c r="L47">
        <v>22.718</v>
      </c>
    </row>
    <row r="48" spans="1:12">
      <c r="A48" t="s">
        <v>145</v>
      </c>
      <c r="B48" t="s">
        <v>146</v>
      </c>
      <c r="C48">
        <v>16.893999999999998</v>
      </c>
      <c r="D48">
        <v>17.254000000000001</v>
      </c>
      <c r="E48">
        <v>16.571000000000002</v>
      </c>
      <c r="F48">
        <v>14.433999999999999</v>
      </c>
      <c r="G48">
        <v>11.536</v>
      </c>
      <c r="H48">
        <v>10.827999999999999</v>
      </c>
      <c r="I48">
        <v>13.416</v>
      </c>
      <c r="J48">
        <v>14.481999999999999</v>
      </c>
      <c r="K48">
        <v>18.896999999999998</v>
      </c>
      <c r="L48">
        <v>13.651999999999999</v>
      </c>
    </row>
    <row r="49" spans="1:12">
      <c r="A49" t="s">
        <v>147</v>
      </c>
      <c r="B49" t="s">
        <v>26</v>
      </c>
      <c r="C49">
        <v>37.340000000000003</v>
      </c>
      <c r="D49">
        <v>22.742000000000001</v>
      </c>
      <c r="E49">
        <v>18.888999999999999</v>
      </c>
      <c r="F49">
        <v>17.87</v>
      </c>
      <c r="G49">
        <v>19.363</v>
      </c>
      <c r="H49">
        <v>15.327</v>
      </c>
      <c r="I49">
        <v>14.335000000000001</v>
      </c>
      <c r="J49">
        <v>12.065</v>
      </c>
      <c r="K49">
        <v>18.815999999999999</v>
      </c>
      <c r="L49">
        <v>19.16</v>
      </c>
    </row>
    <row r="50" spans="1:12">
      <c r="A50" t="s">
        <v>211</v>
      </c>
      <c r="B50" t="s">
        <v>212</v>
      </c>
      <c r="C50">
        <v>16.613</v>
      </c>
      <c r="D50">
        <v>11.731999999999999</v>
      </c>
      <c r="E50">
        <v>15.983000000000001</v>
      </c>
      <c r="F50">
        <v>16.829000000000001</v>
      </c>
      <c r="G50">
        <v>16.754999999999999</v>
      </c>
      <c r="H50">
        <v>14.984</v>
      </c>
      <c r="I50">
        <v>14.925000000000001</v>
      </c>
      <c r="J50">
        <v>12.273999999999999</v>
      </c>
      <c r="K50">
        <v>21.611000000000001</v>
      </c>
      <c r="L50">
        <v>16.125</v>
      </c>
    </row>
    <row r="51" spans="1:12">
      <c r="A51" t="s">
        <v>213</v>
      </c>
      <c r="B51" t="s">
        <v>214</v>
      </c>
      <c r="E51">
        <v>34.134999999999998</v>
      </c>
      <c r="H51">
        <v>55.664999999999999</v>
      </c>
    </row>
    <row r="52" spans="1:12">
      <c r="A52" t="s">
        <v>148</v>
      </c>
      <c r="B52" t="s">
        <v>149</v>
      </c>
      <c r="C52">
        <v>18.361999999999998</v>
      </c>
      <c r="D52">
        <v>16.234999999999999</v>
      </c>
      <c r="E52">
        <v>16.86</v>
      </c>
      <c r="F52">
        <v>15.717000000000001</v>
      </c>
      <c r="G52">
        <v>12.622999999999999</v>
      </c>
      <c r="H52">
        <v>12.895</v>
      </c>
      <c r="I52">
        <v>11.538</v>
      </c>
      <c r="J52">
        <v>13.866</v>
      </c>
      <c r="K52">
        <v>21.734999999999999</v>
      </c>
      <c r="L52">
        <v>25.952999999999999</v>
      </c>
    </row>
    <row r="53" spans="1:12">
      <c r="A53" t="s">
        <v>215</v>
      </c>
      <c r="B53" t="s">
        <v>216</v>
      </c>
      <c r="C53">
        <v>23.692</v>
      </c>
      <c r="D53">
        <v>20.69</v>
      </c>
      <c r="E53">
        <v>19.379000000000001</v>
      </c>
      <c r="F53">
        <v>21.076000000000001</v>
      </c>
      <c r="G53">
        <v>19.018000000000001</v>
      </c>
      <c r="H53">
        <v>16.971</v>
      </c>
      <c r="I53">
        <v>15.173</v>
      </c>
      <c r="J53">
        <v>18.074999999999999</v>
      </c>
      <c r="K53">
        <v>16.738</v>
      </c>
      <c r="L53">
        <v>15.85</v>
      </c>
    </row>
    <row r="54" spans="1:12">
      <c r="A54" t="s">
        <v>150</v>
      </c>
      <c r="B54" t="s">
        <v>27</v>
      </c>
      <c r="C54">
        <v>17.689</v>
      </c>
      <c r="D54">
        <v>18.265999999999998</v>
      </c>
      <c r="E54">
        <v>17.693000000000001</v>
      </c>
      <c r="F54">
        <v>15.156000000000001</v>
      </c>
      <c r="G54">
        <v>14.366</v>
      </c>
      <c r="H54">
        <v>13.314</v>
      </c>
      <c r="I54">
        <v>10.834</v>
      </c>
      <c r="J54">
        <v>12.407999999999999</v>
      </c>
      <c r="K54">
        <v>13.750999999999999</v>
      </c>
      <c r="L54">
        <v>13.675000000000001</v>
      </c>
    </row>
    <row r="55" spans="1:12">
      <c r="A55" t="s">
        <v>151</v>
      </c>
      <c r="B55" t="s">
        <v>28</v>
      </c>
      <c r="C55">
        <v>18.199000000000002</v>
      </c>
      <c r="D55">
        <v>18.838000000000001</v>
      </c>
      <c r="E55">
        <v>21.12</v>
      </c>
      <c r="F55">
        <v>21.75</v>
      </c>
      <c r="G55">
        <v>47.481999999999999</v>
      </c>
      <c r="H55">
        <v>55.097000000000001</v>
      </c>
      <c r="I55">
        <v>31.158999999999999</v>
      </c>
      <c r="J55">
        <v>30.056000000000001</v>
      </c>
      <c r="K55">
        <v>19.02</v>
      </c>
      <c r="L55">
        <v>17.349</v>
      </c>
    </row>
    <row r="56" spans="1:12">
      <c r="A56" t="s">
        <v>152</v>
      </c>
      <c r="B56" t="s">
        <v>30</v>
      </c>
      <c r="C56">
        <v>26.399000000000001</v>
      </c>
      <c r="D56">
        <v>15.003</v>
      </c>
      <c r="E56">
        <v>23.666</v>
      </c>
      <c r="F56">
        <v>20.702000000000002</v>
      </c>
      <c r="G56">
        <v>15.458</v>
      </c>
      <c r="H56">
        <v>15.803000000000001</v>
      </c>
      <c r="I56">
        <v>13.01</v>
      </c>
      <c r="J56">
        <v>12.084</v>
      </c>
      <c r="K56">
        <v>16.847000000000001</v>
      </c>
      <c r="L56">
        <v>14.842000000000001</v>
      </c>
    </row>
    <row r="57" spans="1:12">
      <c r="A57" t="s">
        <v>157</v>
      </c>
      <c r="B57" t="s">
        <v>35</v>
      </c>
      <c r="C57">
        <v>12.412000000000001</v>
      </c>
      <c r="D57">
        <v>12.614000000000001</v>
      </c>
      <c r="E57">
        <v>13.5</v>
      </c>
      <c r="F57">
        <v>12.788</v>
      </c>
      <c r="G57">
        <v>10.395</v>
      </c>
      <c r="H57">
        <v>10.369</v>
      </c>
      <c r="I57">
        <v>10.039</v>
      </c>
      <c r="J57">
        <v>13.646000000000001</v>
      </c>
      <c r="K57">
        <v>16.542999999999999</v>
      </c>
      <c r="L57">
        <v>17.808</v>
      </c>
    </row>
    <row r="58" spans="1:12">
      <c r="A58" t="s">
        <v>154</v>
      </c>
      <c r="B58" t="s">
        <v>32</v>
      </c>
      <c r="D58">
        <v>18.675999999999998</v>
      </c>
      <c r="E58">
        <v>16.131</v>
      </c>
      <c r="F58">
        <v>14.971</v>
      </c>
      <c r="G58">
        <v>14.532</v>
      </c>
      <c r="H58">
        <v>14.045</v>
      </c>
      <c r="I58">
        <v>18.093</v>
      </c>
      <c r="K58">
        <v>35.649000000000001</v>
      </c>
      <c r="L58">
        <v>15.573</v>
      </c>
    </row>
    <row r="59" spans="1:12">
      <c r="A59" t="s">
        <v>153</v>
      </c>
      <c r="B59" t="s">
        <v>31</v>
      </c>
      <c r="C59">
        <v>16.036000000000001</v>
      </c>
      <c r="D59">
        <v>15.885999999999999</v>
      </c>
      <c r="E59">
        <v>15.268000000000001</v>
      </c>
      <c r="F59">
        <v>14.346</v>
      </c>
      <c r="G59">
        <v>14.603999999999999</v>
      </c>
      <c r="H59">
        <v>12.565</v>
      </c>
      <c r="I59">
        <v>13.742000000000001</v>
      </c>
      <c r="J59">
        <v>16.065999999999999</v>
      </c>
      <c r="K59">
        <v>14.930999999999999</v>
      </c>
      <c r="L59">
        <v>13.691000000000001</v>
      </c>
    </row>
    <row r="60" spans="1:12">
      <c r="A60" t="s">
        <v>217</v>
      </c>
      <c r="B60" t="s">
        <v>218</v>
      </c>
      <c r="C60">
        <v>22.15</v>
      </c>
      <c r="D60">
        <v>18.905000000000001</v>
      </c>
      <c r="E60">
        <v>18.516999999999999</v>
      </c>
      <c r="F60">
        <v>19.225000000000001</v>
      </c>
      <c r="G60">
        <v>18.893000000000001</v>
      </c>
      <c r="H60">
        <v>17.125</v>
      </c>
      <c r="I60">
        <v>15.443</v>
      </c>
      <c r="J60">
        <v>18.152000000000001</v>
      </c>
      <c r="K60">
        <v>18.670999999999999</v>
      </c>
      <c r="L60">
        <v>19.231999999999999</v>
      </c>
    </row>
    <row r="61" spans="1:12">
      <c r="A61" t="s">
        <v>155</v>
      </c>
      <c r="B61" t="s">
        <v>33</v>
      </c>
      <c r="C61">
        <v>17.713999999999999</v>
      </c>
      <c r="D61">
        <v>15.318</v>
      </c>
      <c r="E61">
        <v>16.88</v>
      </c>
      <c r="F61">
        <v>13.978999999999999</v>
      </c>
      <c r="G61">
        <v>12.37</v>
      </c>
      <c r="H61">
        <v>12</v>
      </c>
      <c r="I61">
        <v>14.395</v>
      </c>
      <c r="J61">
        <v>16.295999999999999</v>
      </c>
      <c r="K61">
        <v>11.942</v>
      </c>
      <c r="L61">
        <v>23.35</v>
      </c>
    </row>
    <row r="62" spans="1:12">
      <c r="A62" t="s">
        <v>156</v>
      </c>
      <c r="B62" t="s">
        <v>34</v>
      </c>
      <c r="C62">
        <v>13.914999999999999</v>
      </c>
      <c r="D62">
        <v>14.076000000000001</v>
      </c>
      <c r="E62">
        <v>12.843999999999999</v>
      </c>
      <c r="F62">
        <v>10.882</v>
      </c>
      <c r="G62">
        <v>10.516</v>
      </c>
      <c r="H62">
        <v>11.93</v>
      </c>
      <c r="I62">
        <v>25.687000000000001</v>
      </c>
      <c r="J62">
        <v>17.638000000000002</v>
      </c>
      <c r="K62">
        <v>17.262</v>
      </c>
      <c r="L62">
        <v>14.1</v>
      </c>
    </row>
    <row r="63" spans="1:12">
      <c r="A63" t="s">
        <v>219</v>
      </c>
      <c r="B63" t="s">
        <v>220</v>
      </c>
      <c r="C63">
        <v>19.395</v>
      </c>
      <c r="D63">
        <v>19.355</v>
      </c>
      <c r="E63">
        <v>20.754000000000001</v>
      </c>
      <c r="F63">
        <v>19.538</v>
      </c>
      <c r="G63">
        <v>16.163</v>
      </c>
      <c r="H63">
        <v>15.513</v>
      </c>
      <c r="I63">
        <v>11.888</v>
      </c>
      <c r="J63">
        <v>14.787000000000001</v>
      </c>
      <c r="K63">
        <v>15.500999999999999</v>
      </c>
      <c r="L63">
        <v>16.553000000000001</v>
      </c>
    </row>
    <row r="64" spans="1:12">
      <c r="A64" t="s">
        <v>158</v>
      </c>
      <c r="B64" t="s">
        <v>36</v>
      </c>
      <c r="C64">
        <v>14.664999999999999</v>
      </c>
      <c r="D64">
        <v>13.677</v>
      </c>
      <c r="E64">
        <v>14.427</v>
      </c>
      <c r="F64">
        <v>14.798999999999999</v>
      </c>
      <c r="G64">
        <v>13.670999999999999</v>
      </c>
      <c r="H64">
        <v>12.933999999999999</v>
      </c>
      <c r="I64">
        <v>11.625999999999999</v>
      </c>
      <c r="J64">
        <v>12.667</v>
      </c>
      <c r="K64">
        <v>14.957000000000001</v>
      </c>
      <c r="L64">
        <v>15.42</v>
      </c>
    </row>
    <row r="65" spans="1:12">
      <c r="A65" t="s">
        <v>227</v>
      </c>
      <c r="B65" t="s">
        <v>228</v>
      </c>
      <c r="C65">
        <v>12.824999999999999</v>
      </c>
      <c r="D65">
        <v>10.242000000000001</v>
      </c>
      <c r="E65">
        <v>9.7680000000000007</v>
      </c>
      <c r="F65">
        <v>11.065</v>
      </c>
      <c r="G65">
        <v>14.683</v>
      </c>
      <c r="H65">
        <v>11.15</v>
      </c>
      <c r="I65">
        <v>1.984</v>
      </c>
      <c r="K65">
        <v>7.3769999999999998</v>
      </c>
    </row>
    <row r="66" spans="1:12">
      <c r="A66" t="s">
        <v>223</v>
      </c>
      <c r="B66" t="s">
        <v>224</v>
      </c>
      <c r="C66">
        <v>17.949000000000002</v>
      </c>
      <c r="D66">
        <v>18.033999999999999</v>
      </c>
      <c r="E66">
        <v>18.902999999999999</v>
      </c>
      <c r="F66">
        <v>16.934999999999999</v>
      </c>
      <c r="G66">
        <v>18.481999999999999</v>
      </c>
      <c r="H66">
        <v>16.806999999999999</v>
      </c>
      <c r="I66">
        <v>14.955</v>
      </c>
      <c r="J66">
        <v>15.897</v>
      </c>
      <c r="K66">
        <v>17.181000000000001</v>
      </c>
      <c r="L66">
        <v>11.858000000000001</v>
      </c>
    </row>
    <row r="67" spans="1:12">
      <c r="A67" t="s">
        <v>221</v>
      </c>
      <c r="B67" t="s">
        <v>222</v>
      </c>
      <c r="C67">
        <v>16.641999999999999</v>
      </c>
      <c r="D67">
        <v>11.188000000000001</v>
      </c>
      <c r="E67">
        <v>24.338000000000001</v>
      </c>
      <c r="F67">
        <v>20.366</v>
      </c>
      <c r="G67">
        <v>21.173999999999999</v>
      </c>
      <c r="H67">
        <v>29.123000000000001</v>
      </c>
      <c r="I67">
        <v>28.667000000000002</v>
      </c>
      <c r="J67">
        <v>26.238</v>
      </c>
      <c r="K67">
        <v>33.427</v>
      </c>
      <c r="L67">
        <v>23.507999999999999</v>
      </c>
    </row>
    <row r="68" spans="1:12">
      <c r="A68" t="s">
        <v>160</v>
      </c>
      <c r="B68" t="s">
        <v>38</v>
      </c>
      <c r="C68">
        <v>15.849</v>
      </c>
      <c r="D68">
        <v>16.044</v>
      </c>
      <c r="E68">
        <v>16.186</v>
      </c>
      <c r="F68">
        <v>16.968</v>
      </c>
      <c r="G68">
        <v>15.847</v>
      </c>
      <c r="H68">
        <v>14.897</v>
      </c>
      <c r="I68">
        <v>13.521000000000001</v>
      </c>
      <c r="J68">
        <v>16.126999999999999</v>
      </c>
      <c r="K68">
        <v>15.952</v>
      </c>
      <c r="L68">
        <v>16.189</v>
      </c>
    </row>
    <row r="69" spans="1:12">
      <c r="A69" t="s">
        <v>159</v>
      </c>
      <c r="B69" t="s">
        <v>37</v>
      </c>
      <c r="C69">
        <v>19.725999999999999</v>
      </c>
      <c r="D69">
        <v>21.870999999999999</v>
      </c>
      <c r="E69">
        <v>19.684000000000001</v>
      </c>
      <c r="F69">
        <v>14.888</v>
      </c>
      <c r="G69">
        <v>11.771000000000001</v>
      </c>
      <c r="H69">
        <v>12.595000000000001</v>
      </c>
      <c r="I69">
        <v>10.09</v>
      </c>
      <c r="J69">
        <v>11.8</v>
      </c>
      <c r="K69">
        <v>14.007</v>
      </c>
      <c r="L69">
        <v>11.500999999999999</v>
      </c>
    </row>
    <row r="70" spans="1:12">
      <c r="A70" t="s">
        <v>225</v>
      </c>
      <c r="B70" t="s">
        <v>226</v>
      </c>
      <c r="C70">
        <v>19.353999999999999</v>
      </c>
      <c r="D70">
        <v>17.86</v>
      </c>
      <c r="E70">
        <v>15.757</v>
      </c>
      <c r="F70">
        <v>15.002000000000001</v>
      </c>
      <c r="G70">
        <v>15.688000000000001</v>
      </c>
      <c r="H70">
        <v>13.968999999999999</v>
      </c>
      <c r="I70">
        <v>12.199</v>
      </c>
      <c r="J70">
        <v>20.268999999999998</v>
      </c>
      <c r="K70">
        <v>17.260999999999999</v>
      </c>
      <c r="L70">
        <v>15.936999999999999</v>
      </c>
    </row>
    <row r="71" spans="1:12">
      <c r="A71" t="s">
        <v>229</v>
      </c>
      <c r="B71" t="s">
        <v>230</v>
      </c>
      <c r="C71">
        <v>70.629000000000005</v>
      </c>
      <c r="D71">
        <v>47.482999999999997</v>
      </c>
      <c r="E71">
        <v>39.033000000000001</v>
      </c>
      <c r="F71">
        <v>50.576999999999998</v>
      </c>
      <c r="G71">
        <v>44.301000000000002</v>
      </c>
    </row>
    <row r="72" spans="1:12">
      <c r="A72" t="s">
        <v>231</v>
      </c>
      <c r="B72" t="s">
        <v>232</v>
      </c>
      <c r="C72">
        <v>17.713999999999999</v>
      </c>
      <c r="D72">
        <v>15.805</v>
      </c>
      <c r="E72">
        <v>15.435</v>
      </c>
      <c r="F72">
        <v>16.378</v>
      </c>
      <c r="G72">
        <v>15.028</v>
      </c>
      <c r="H72">
        <v>10.863</v>
      </c>
      <c r="I72">
        <v>10.295</v>
      </c>
      <c r="J72">
        <v>13.301</v>
      </c>
      <c r="K72">
        <v>15.144</v>
      </c>
      <c r="L72">
        <v>13.965</v>
      </c>
    </row>
    <row r="73" spans="1:12">
      <c r="A73" t="s">
        <v>174</v>
      </c>
      <c r="B73" t="s">
        <v>83</v>
      </c>
      <c r="C73">
        <v>18.53</v>
      </c>
      <c r="D73">
        <v>18.391999999999999</v>
      </c>
      <c r="E73">
        <v>18.495000000000001</v>
      </c>
      <c r="F73">
        <v>18.684999999999999</v>
      </c>
      <c r="G73">
        <v>16.785</v>
      </c>
      <c r="H73">
        <v>25.105</v>
      </c>
      <c r="I73">
        <v>20.309999999999999</v>
      </c>
      <c r="J73">
        <v>15.818</v>
      </c>
      <c r="K73">
        <v>18.376000000000001</v>
      </c>
      <c r="L73">
        <v>17.617999999999999</v>
      </c>
    </row>
    <row r="74" spans="1:12">
      <c r="A74" t="s">
        <v>161</v>
      </c>
      <c r="B74" t="s">
        <v>42</v>
      </c>
      <c r="C74">
        <v>17.922000000000001</v>
      </c>
      <c r="D74">
        <v>19.983000000000001</v>
      </c>
      <c r="E74">
        <v>20.664000000000001</v>
      </c>
      <c r="F74">
        <v>15.018000000000001</v>
      </c>
      <c r="G74">
        <v>15.826000000000001</v>
      </c>
      <c r="H74">
        <v>15.102</v>
      </c>
      <c r="I74">
        <v>12.891</v>
      </c>
      <c r="J74">
        <v>16.788</v>
      </c>
      <c r="K74">
        <v>15.334</v>
      </c>
      <c r="L74">
        <v>18.917000000000002</v>
      </c>
    </row>
    <row r="75" spans="1:12">
      <c r="A75" t="s">
        <v>163</v>
      </c>
      <c r="B75" t="s">
        <v>164</v>
      </c>
      <c r="G75">
        <v>4.827</v>
      </c>
      <c r="H75">
        <v>46.6</v>
      </c>
      <c r="L75">
        <v>6.1159999999999997</v>
      </c>
    </row>
    <row r="76" spans="1:12">
      <c r="A76" t="s">
        <v>249</v>
      </c>
      <c r="B76" t="s">
        <v>44</v>
      </c>
      <c r="C76">
        <v>21.334</v>
      </c>
      <c r="D76">
        <v>17.71</v>
      </c>
      <c r="E76">
        <v>16.504000000000001</v>
      </c>
      <c r="F76">
        <v>15.757</v>
      </c>
      <c r="G76">
        <v>14.249000000000001</v>
      </c>
      <c r="H76">
        <v>14.01</v>
      </c>
      <c r="I76">
        <v>13.346</v>
      </c>
      <c r="J76">
        <v>14.772</v>
      </c>
      <c r="K76">
        <v>16.472000000000001</v>
      </c>
      <c r="L76">
        <v>15.967000000000001</v>
      </c>
    </row>
    <row r="77" spans="1:12">
      <c r="A77" t="s">
        <v>233</v>
      </c>
      <c r="B77" t="s">
        <v>234</v>
      </c>
      <c r="C77">
        <v>16.992999999999999</v>
      </c>
      <c r="D77">
        <v>15.151</v>
      </c>
      <c r="E77">
        <v>18.245000000000001</v>
      </c>
      <c r="F77">
        <v>15.268000000000001</v>
      </c>
      <c r="G77">
        <v>16.972000000000001</v>
      </c>
      <c r="H77">
        <v>15.111000000000001</v>
      </c>
      <c r="I77">
        <v>12.584</v>
      </c>
      <c r="J77">
        <v>13.661</v>
      </c>
      <c r="K77">
        <v>15.603999999999999</v>
      </c>
      <c r="L77">
        <v>15.46</v>
      </c>
    </row>
    <row r="78" spans="1:12">
      <c r="A78" t="s">
        <v>162</v>
      </c>
      <c r="B78" t="s">
        <v>43</v>
      </c>
      <c r="C78">
        <v>18.454000000000001</v>
      </c>
      <c r="D78">
        <v>15.358000000000001</v>
      </c>
      <c r="E78">
        <v>14.037000000000001</v>
      </c>
      <c r="F78">
        <v>13.43</v>
      </c>
      <c r="G78">
        <v>14.778</v>
      </c>
      <c r="H78">
        <v>12.957000000000001</v>
      </c>
      <c r="I78">
        <v>14.946999999999999</v>
      </c>
      <c r="J78">
        <v>16.963000000000001</v>
      </c>
      <c r="K78">
        <v>14.103</v>
      </c>
      <c r="L78">
        <v>12.177</v>
      </c>
    </row>
    <row r="79" spans="1:12">
      <c r="A79" t="s">
        <v>185</v>
      </c>
      <c r="B79" t="s">
        <v>186</v>
      </c>
      <c r="C79">
        <v>23.509</v>
      </c>
      <c r="D79">
        <v>20.760999999999999</v>
      </c>
      <c r="E79">
        <v>21.18</v>
      </c>
      <c r="F79">
        <v>21.937000000000001</v>
      </c>
      <c r="G79">
        <v>21.257000000000001</v>
      </c>
      <c r="H79">
        <v>21.077999999999999</v>
      </c>
      <c r="I79">
        <v>23.094000000000001</v>
      </c>
      <c r="J79">
        <v>24.928000000000001</v>
      </c>
      <c r="K79">
        <v>31.968</v>
      </c>
      <c r="L79">
        <v>34.704000000000001</v>
      </c>
    </row>
    <row r="80" spans="1:12">
      <c r="A80" t="s">
        <v>165</v>
      </c>
      <c r="B80" t="s">
        <v>45</v>
      </c>
      <c r="C80">
        <v>16.538</v>
      </c>
      <c r="D80">
        <v>15.44</v>
      </c>
      <c r="E80">
        <v>15.039</v>
      </c>
      <c r="F80">
        <v>14.821999999999999</v>
      </c>
      <c r="G80">
        <v>14.242000000000001</v>
      </c>
      <c r="H80">
        <v>14.129</v>
      </c>
      <c r="I80">
        <v>12.664</v>
      </c>
      <c r="J80">
        <v>13.686</v>
      </c>
      <c r="K80">
        <v>16.652999999999999</v>
      </c>
      <c r="L80">
        <v>14.801</v>
      </c>
    </row>
    <row r="81" spans="1:12">
      <c r="A81" t="s">
        <v>235</v>
      </c>
      <c r="B81" t="s">
        <v>236</v>
      </c>
      <c r="C81">
        <v>23.523</v>
      </c>
      <c r="D81">
        <v>23.065999999999999</v>
      </c>
      <c r="E81">
        <v>26.263000000000002</v>
      </c>
      <c r="F81">
        <v>24.443999999999999</v>
      </c>
      <c r="G81">
        <v>23.905999999999999</v>
      </c>
      <c r="H81">
        <v>20.72</v>
      </c>
      <c r="I81">
        <v>21.867000000000001</v>
      </c>
      <c r="J81">
        <v>24.574999999999999</v>
      </c>
      <c r="K81">
        <v>30.263000000000002</v>
      </c>
      <c r="L81">
        <v>31.248000000000001</v>
      </c>
    </row>
    <row r="86" spans="1:12">
      <c r="D86" s="1"/>
    </row>
    <row r="87" spans="1:12">
      <c r="D87" s="1"/>
    </row>
    <row r="88" spans="1:12">
      <c r="D88" s="1"/>
    </row>
    <row r="89" spans="1:12">
      <c r="D89" s="1"/>
    </row>
    <row r="90" spans="1:12">
      <c r="D90" s="1"/>
    </row>
    <row r="91" spans="1:12">
      <c r="D91" s="1"/>
    </row>
    <row r="92" spans="1:12">
      <c r="D92" s="1"/>
    </row>
    <row r="93" spans="1:12">
      <c r="D93" s="1"/>
    </row>
    <row r="94" spans="1:12">
      <c r="D94" s="1"/>
    </row>
    <row r="95" spans="1:12">
      <c r="D95" s="1"/>
    </row>
    <row r="96" spans="1:12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sortState ref="A2:M90">
    <sortCondition ref="B2:B90"/>
  </sortState>
  <pageMargins left="0.7" right="0.7" top="0.75" bottom="0.75" header="0.3" footer="0.3"/>
  <pageSetup scale="74" fitToHeight="2" orientation="landscape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M81"/>
  <sheetViews>
    <sheetView zoomScale="70" zoomScaleNormal="70" workbookViewId="0">
      <pane xSplit="2" ySplit="3" topLeftCell="C4" activePane="bottomRight" state="frozen"/>
      <selection activeCell="A4" sqref="A4"/>
      <selection pane="topRight" activeCell="A4" sqref="A4"/>
      <selection pane="bottomLeft" activeCell="A4" sqref="A4"/>
      <selection pane="bottomRight" activeCell="A4" sqref="A4:L81"/>
    </sheetView>
  </sheetViews>
  <sheetFormatPr defaultRowHeight="13.8"/>
  <cols>
    <col min="1" max="1" width="37" customWidth="1"/>
    <col min="2" max="2" width="14.5" customWidth="1"/>
    <col min="3" max="3" width="6.8984375" bestFit="1" customWidth="1"/>
    <col min="4" max="13" width="9.59765625" bestFit="1" customWidth="1"/>
  </cols>
  <sheetData>
    <row r="1" spans="1:13" ht="27.6">
      <c r="A1" s="49" t="s">
        <v>251</v>
      </c>
      <c r="C1" s="1">
        <f>VALUE(RIGHT(C3,4))</f>
        <v>2015</v>
      </c>
      <c r="D1" s="1">
        <f t="shared" ref="D1:L1" si="0">VALUE(RIGHT(D3,4))</f>
        <v>2014</v>
      </c>
      <c r="E1" s="1">
        <f t="shared" si="0"/>
        <v>2013</v>
      </c>
      <c r="F1" s="1">
        <f t="shared" si="0"/>
        <v>2012</v>
      </c>
      <c r="G1" s="1">
        <f t="shared" si="0"/>
        <v>2011</v>
      </c>
      <c r="H1" s="1">
        <f t="shared" si="0"/>
        <v>2010</v>
      </c>
      <c r="I1" s="1">
        <f t="shared" si="0"/>
        <v>2009</v>
      </c>
      <c r="J1" s="1">
        <f t="shared" si="0"/>
        <v>2008</v>
      </c>
      <c r="K1" s="1">
        <f t="shared" si="0"/>
        <v>2007</v>
      </c>
      <c r="L1" s="1">
        <f t="shared" si="0"/>
        <v>2006</v>
      </c>
      <c r="M1" s="1"/>
    </row>
    <row r="2" spans="1:13">
      <c r="A2" t="s">
        <v>302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36"/>
    </row>
    <row r="3" spans="1:13">
      <c r="A3" t="s">
        <v>120</v>
      </c>
      <c r="B3" t="s">
        <v>121</v>
      </c>
      <c r="C3" t="s">
        <v>264</v>
      </c>
      <c r="D3" t="s">
        <v>265</v>
      </c>
      <c r="E3" t="s">
        <v>266</v>
      </c>
      <c r="F3" t="s">
        <v>267</v>
      </c>
      <c r="G3" t="s">
        <v>268</v>
      </c>
      <c r="H3" t="s">
        <v>269</v>
      </c>
      <c r="I3" t="s">
        <v>270</v>
      </c>
      <c r="J3" t="s">
        <v>271</v>
      </c>
      <c r="K3" t="s">
        <v>272</v>
      </c>
      <c r="L3" t="s">
        <v>273</v>
      </c>
    </row>
    <row r="4" spans="1:13">
      <c r="A4" t="s">
        <v>177</v>
      </c>
      <c r="B4" t="s">
        <v>178</v>
      </c>
      <c r="C4">
        <v>49.274000000000001</v>
      </c>
      <c r="D4">
        <v>61.976999999999997</v>
      </c>
      <c r="E4">
        <v>54.917000000000002</v>
      </c>
      <c r="F4">
        <v>40.618000000000002</v>
      </c>
      <c r="G4">
        <v>25.192</v>
      </c>
      <c r="H4">
        <v>19.861000000000001</v>
      </c>
      <c r="I4">
        <v>17.91</v>
      </c>
      <c r="J4">
        <v>25.855</v>
      </c>
      <c r="K4">
        <v>29.949000000000002</v>
      </c>
      <c r="L4">
        <v>32.863</v>
      </c>
    </row>
    <row r="5" spans="1:13">
      <c r="A5" t="s">
        <v>125</v>
      </c>
      <c r="B5" t="s">
        <v>3</v>
      </c>
      <c r="C5">
        <v>41.758000000000003</v>
      </c>
      <c r="D5">
        <v>40.094999999999999</v>
      </c>
      <c r="E5">
        <v>34.685000000000002</v>
      </c>
      <c r="F5">
        <v>32.177</v>
      </c>
      <c r="G5">
        <v>29.477</v>
      </c>
      <c r="H5">
        <v>26.742999999999999</v>
      </c>
      <c r="I5">
        <v>25.745000000000001</v>
      </c>
      <c r="J5">
        <v>40.911000000000001</v>
      </c>
      <c r="K5">
        <v>52</v>
      </c>
      <c r="L5">
        <v>51.564999999999998</v>
      </c>
    </row>
    <row r="6" spans="1:13">
      <c r="A6" t="s">
        <v>124</v>
      </c>
      <c r="B6" t="s">
        <v>2</v>
      </c>
      <c r="C6">
        <v>56.610999999999997</v>
      </c>
      <c r="D6">
        <v>53.024999999999999</v>
      </c>
      <c r="E6">
        <v>46.091000000000001</v>
      </c>
      <c r="F6">
        <v>41.026000000000003</v>
      </c>
      <c r="G6">
        <v>37.302999999999997</v>
      </c>
      <c r="H6">
        <v>34.881999999999998</v>
      </c>
      <c r="I6">
        <v>29.795000000000002</v>
      </c>
      <c r="J6">
        <v>39.051000000000002</v>
      </c>
      <c r="K6">
        <v>46.526000000000003</v>
      </c>
      <c r="L6">
        <v>36.911000000000001</v>
      </c>
    </row>
    <row r="7" spans="1:13">
      <c r="A7" t="s">
        <v>122</v>
      </c>
      <c r="B7" t="s">
        <v>0</v>
      </c>
      <c r="C7">
        <v>50.89</v>
      </c>
      <c r="D7">
        <v>49.963999999999999</v>
      </c>
      <c r="E7">
        <v>48.902999999999999</v>
      </c>
      <c r="F7">
        <v>40.973999999999997</v>
      </c>
      <c r="G7">
        <v>38.854999999999997</v>
      </c>
      <c r="H7">
        <v>34.987000000000002</v>
      </c>
      <c r="I7">
        <v>30.391999999999999</v>
      </c>
      <c r="J7">
        <v>39.332000000000001</v>
      </c>
      <c r="K7">
        <v>45.526000000000003</v>
      </c>
      <c r="L7">
        <v>45.83</v>
      </c>
    </row>
    <row r="8" spans="1:13">
      <c r="A8" t="s">
        <v>183</v>
      </c>
      <c r="B8" t="s">
        <v>184</v>
      </c>
      <c r="C8">
        <v>47.04</v>
      </c>
      <c r="D8">
        <v>44.317</v>
      </c>
      <c r="E8">
        <v>43.633000000000003</v>
      </c>
      <c r="F8">
        <v>42.305</v>
      </c>
      <c r="G8">
        <v>46.231000000000002</v>
      </c>
      <c r="H8">
        <v>40.701000000000001</v>
      </c>
      <c r="I8">
        <v>30.943000000000001</v>
      </c>
      <c r="J8">
        <v>33.209000000000003</v>
      </c>
      <c r="K8">
        <v>33.975000000000001</v>
      </c>
      <c r="L8">
        <v>29.739000000000001</v>
      </c>
    </row>
    <row r="9" spans="1:13">
      <c r="A9" t="s">
        <v>187</v>
      </c>
      <c r="B9" t="s">
        <v>188</v>
      </c>
      <c r="C9">
        <v>22.716999999999999</v>
      </c>
      <c r="D9">
        <v>21.899000000000001</v>
      </c>
      <c r="E9">
        <v>22.491</v>
      </c>
      <c r="F9">
        <v>20.689</v>
      </c>
      <c r="G9">
        <v>18.657</v>
      </c>
      <c r="H9">
        <v>18.244</v>
      </c>
      <c r="I9">
        <v>15.926</v>
      </c>
      <c r="J9">
        <v>17.260000000000002</v>
      </c>
      <c r="K9">
        <v>19.324999999999999</v>
      </c>
      <c r="L9">
        <v>19.681000000000001</v>
      </c>
    </row>
    <row r="10" spans="1:13">
      <c r="A10" t="s">
        <v>189</v>
      </c>
      <c r="B10" t="s">
        <v>190</v>
      </c>
      <c r="C10">
        <v>54.079000000000001</v>
      </c>
      <c r="D10">
        <v>47.633000000000003</v>
      </c>
      <c r="E10">
        <v>39.683</v>
      </c>
      <c r="F10">
        <v>33.451999999999998</v>
      </c>
      <c r="G10">
        <v>32.442</v>
      </c>
      <c r="H10">
        <v>28.533000000000001</v>
      </c>
      <c r="I10">
        <v>24.7</v>
      </c>
      <c r="J10">
        <v>27.169</v>
      </c>
      <c r="K10">
        <v>30.78</v>
      </c>
      <c r="L10">
        <v>27.047999999999998</v>
      </c>
    </row>
    <row r="11" spans="1:13">
      <c r="A11" t="s">
        <v>126</v>
      </c>
      <c r="B11" t="s">
        <v>4</v>
      </c>
      <c r="C11">
        <v>33.270000000000003</v>
      </c>
      <c r="D11">
        <v>31.798999999999999</v>
      </c>
      <c r="E11">
        <v>27.074000000000002</v>
      </c>
      <c r="F11">
        <v>25.472000000000001</v>
      </c>
      <c r="G11">
        <v>24.213999999999999</v>
      </c>
      <c r="H11">
        <v>21.02</v>
      </c>
      <c r="I11">
        <v>18.036999999999999</v>
      </c>
      <c r="J11">
        <v>20.361999999999998</v>
      </c>
      <c r="K11">
        <v>22.23</v>
      </c>
      <c r="L11">
        <v>22.623999999999999</v>
      </c>
    </row>
    <row r="12" spans="1:13">
      <c r="A12" t="s">
        <v>181</v>
      </c>
      <c r="B12" t="s">
        <v>182</v>
      </c>
      <c r="C12">
        <v>54.140999999999998</v>
      </c>
      <c r="D12">
        <v>47.841000000000001</v>
      </c>
      <c r="E12">
        <v>40.997</v>
      </c>
      <c r="F12">
        <v>35.252000000000002</v>
      </c>
      <c r="G12">
        <v>28.893000000000001</v>
      </c>
      <c r="H12">
        <v>22.358000000000001</v>
      </c>
      <c r="I12">
        <v>19.544</v>
      </c>
      <c r="J12">
        <v>20.809000000000001</v>
      </c>
    </row>
    <row r="13" spans="1:13">
      <c r="A13" t="s">
        <v>179</v>
      </c>
      <c r="B13" t="s">
        <v>180</v>
      </c>
      <c r="C13">
        <v>39.564999999999998</v>
      </c>
      <c r="D13">
        <v>31.548999999999999</v>
      </c>
      <c r="E13">
        <v>27.638000000000002</v>
      </c>
      <c r="F13">
        <v>20.164000000000001</v>
      </c>
      <c r="G13">
        <v>17.2</v>
      </c>
      <c r="H13">
        <v>17.462</v>
      </c>
      <c r="I13">
        <v>17.169</v>
      </c>
      <c r="J13">
        <v>17.503</v>
      </c>
      <c r="K13">
        <v>19.443000000000001</v>
      </c>
      <c r="L13">
        <v>18.440000000000001</v>
      </c>
    </row>
    <row r="14" spans="1:13">
      <c r="A14" t="s">
        <v>127</v>
      </c>
      <c r="B14" t="s">
        <v>5</v>
      </c>
      <c r="C14">
        <v>45.667999999999999</v>
      </c>
      <c r="D14">
        <v>54.994999999999997</v>
      </c>
      <c r="E14">
        <v>47.6</v>
      </c>
      <c r="F14">
        <v>33.749000000000002</v>
      </c>
      <c r="G14">
        <v>31.44</v>
      </c>
      <c r="H14">
        <v>30.04</v>
      </c>
      <c r="I14">
        <v>23.027999999999999</v>
      </c>
      <c r="J14">
        <v>33.241999999999997</v>
      </c>
      <c r="K14">
        <v>40.261000000000003</v>
      </c>
      <c r="L14">
        <v>34.845999999999997</v>
      </c>
    </row>
    <row r="15" spans="1:13">
      <c r="A15" t="s">
        <v>195</v>
      </c>
      <c r="B15" t="s">
        <v>196</v>
      </c>
      <c r="F15">
        <v>1.206</v>
      </c>
      <c r="G15">
        <v>3.64</v>
      </c>
      <c r="H15">
        <v>7.6120000000000001</v>
      </c>
    </row>
    <row r="16" spans="1:13">
      <c r="A16" t="s">
        <v>129</v>
      </c>
      <c r="B16" t="s">
        <v>9</v>
      </c>
      <c r="C16">
        <v>34.57</v>
      </c>
      <c r="D16">
        <v>30.1</v>
      </c>
      <c r="E16">
        <v>27.096</v>
      </c>
      <c r="F16">
        <v>23.056000000000001</v>
      </c>
      <c r="G16">
        <v>19.742000000000001</v>
      </c>
      <c r="H16">
        <v>16.567</v>
      </c>
      <c r="I16">
        <v>12.606999999999999</v>
      </c>
      <c r="J16">
        <v>13.365</v>
      </c>
      <c r="K16">
        <v>17.175999999999998</v>
      </c>
      <c r="L16">
        <v>14.196</v>
      </c>
    </row>
    <row r="17" spans="1:12">
      <c r="A17" t="s">
        <v>201</v>
      </c>
      <c r="B17" t="s">
        <v>202</v>
      </c>
      <c r="C17">
        <v>19.873000000000001</v>
      </c>
      <c r="D17">
        <v>18.652000000000001</v>
      </c>
      <c r="E17">
        <v>16.161000000000001</v>
      </c>
      <c r="F17">
        <v>16.844999999999999</v>
      </c>
      <c r="G17">
        <v>15.632</v>
      </c>
      <c r="H17">
        <v>13.03</v>
      </c>
      <c r="I17">
        <v>10.477</v>
      </c>
      <c r="J17">
        <v>10.893000000000001</v>
      </c>
      <c r="K17">
        <v>10.94</v>
      </c>
      <c r="L17">
        <v>10.041</v>
      </c>
    </row>
    <row r="18" spans="1:12">
      <c r="A18" t="s">
        <v>128</v>
      </c>
      <c r="B18" t="s">
        <v>6</v>
      </c>
      <c r="C18">
        <v>19.545999999999999</v>
      </c>
      <c r="D18">
        <v>24.082999999999998</v>
      </c>
      <c r="E18">
        <v>23.245999999999999</v>
      </c>
      <c r="F18">
        <v>20.042999999999999</v>
      </c>
      <c r="G18">
        <v>18.510000000000002</v>
      </c>
      <c r="H18">
        <v>14.746</v>
      </c>
      <c r="I18">
        <v>11.925000000000001</v>
      </c>
      <c r="J18">
        <v>14.654</v>
      </c>
      <c r="K18">
        <v>17.552</v>
      </c>
      <c r="L18">
        <v>13.651999999999999</v>
      </c>
    </row>
    <row r="19" spans="1:12">
      <c r="A19" t="s">
        <v>245</v>
      </c>
      <c r="B19" t="s">
        <v>194</v>
      </c>
      <c r="C19">
        <v>51.308999999999997</v>
      </c>
      <c r="D19">
        <v>43.722999999999999</v>
      </c>
      <c r="E19">
        <v>35.305999999999997</v>
      </c>
      <c r="F19">
        <v>29.513000000000002</v>
      </c>
      <c r="G19">
        <v>27.088000000000001</v>
      </c>
      <c r="H19">
        <v>22.228999999999999</v>
      </c>
      <c r="I19">
        <v>20.353000000000002</v>
      </c>
      <c r="J19">
        <v>19.702000000000002</v>
      </c>
      <c r="K19">
        <v>21.617000000000001</v>
      </c>
      <c r="L19">
        <v>20.478000000000002</v>
      </c>
    </row>
    <row r="20" spans="1:12">
      <c r="A20" t="s">
        <v>197</v>
      </c>
      <c r="B20" t="s">
        <v>198</v>
      </c>
      <c r="C20">
        <v>35.856999999999999</v>
      </c>
      <c r="D20">
        <v>33.640999999999998</v>
      </c>
      <c r="E20">
        <v>30.489000000000001</v>
      </c>
      <c r="F20">
        <v>29.658999999999999</v>
      </c>
      <c r="G20">
        <v>25.984999999999999</v>
      </c>
      <c r="H20">
        <v>23.356000000000002</v>
      </c>
      <c r="I20">
        <v>21.902000000000001</v>
      </c>
      <c r="J20">
        <v>24.606000000000002</v>
      </c>
      <c r="K20">
        <v>24.151</v>
      </c>
      <c r="L20">
        <v>23.471</v>
      </c>
    </row>
    <row r="21" spans="1:12">
      <c r="A21" t="s">
        <v>199</v>
      </c>
      <c r="B21" t="s">
        <v>200</v>
      </c>
      <c r="C21">
        <v>11.573</v>
      </c>
      <c r="D21">
        <v>11.881</v>
      </c>
      <c r="E21">
        <v>11.613</v>
      </c>
      <c r="F21">
        <v>7.9450000000000003</v>
      </c>
      <c r="G21">
        <v>9.4049999999999994</v>
      </c>
      <c r="H21">
        <v>11.553000000000001</v>
      </c>
      <c r="I21">
        <v>14.083</v>
      </c>
      <c r="J21">
        <v>18.895</v>
      </c>
      <c r="K21">
        <v>27.957999999999998</v>
      </c>
      <c r="L21">
        <v>25.399000000000001</v>
      </c>
    </row>
    <row r="22" spans="1:12">
      <c r="A22" t="s">
        <v>191</v>
      </c>
      <c r="B22" t="s">
        <v>192</v>
      </c>
      <c r="C22">
        <v>23.286999999999999</v>
      </c>
      <c r="D22">
        <v>23.431999999999999</v>
      </c>
      <c r="E22">
        <v>20.527999999999999</v>
      </c>
      <c r="F22">
        <v>18.236000000000001</v>
      </c>
      <c r="G22">
        <v>18.297999999999998</v>
      </c>
      <c r="H22">
        <v>18.367000000000001</v>
      </c>
      <c r="I22">
        <v>19.193999999999999</v>
      </c>
      <c r="J22">
        <v>18.777999999999999</v>
      </c>
      <c r="K22">
        <v>19.542999999999999</v>
      </c>
      <c r="L22">
        <v>19.59</v>
      </c>
    </row>
    <row r="23" spans="1:12">
      <c r="A23" t="s">
        <v>131</v>
      </c>
      <c r="B23" t="s">
        <v>11</v>
      </c>
      <c r="C23">
        <v>70.837000000000003</v>
      </c>
      <c r="D23">
        <v>70.066000000000003</v>
      </c>
      <c r="E23">
        <v>59.466000000000001</v>
      </c>
      <c r="F23">
        <v>52.008000000000003</v>
      </c>
      <c r="G23">
        <v>47.665999999999997</v>
      </c>
      <c r="H23">
        <v>41.466999999999999</v>
      </c>
      <c r="I23">
        <v>33.639000000000003</v>
      </c>
      <c r="J23">
        <v>41.89</v>
      </c>
      <c r="K23">
        <v>43.933</v>
      </c>
      <c r="L23">
        <v>38.343000000000004</v>
      </c>
    </row>
    <row r="24" spans="1:12">
      <c r="A24" t="s">
        <v>203</v>
      </c>
      <c r="B24" t="s">
        <v>204</v>
      </c>
      <c r="C24">
        <v>20.297000000000001</v>
      </c>
      <c r="D24">
        <v>21.018999999999998</v>
      </c>
      <c r="E24">
        <v>20.677</v>
      </c>
      <c r="F24">
        <v>17.611000000000001</v>
      </c>
      <c r="G24">
        <v>15.372999999999999</v>
      </c>
      <c r="H24">
        <v>13.842000000000001</v>
      </c>
      <c r="I24">
        <v>11.829000000000001</v>
      </c>
      <c r="J24">
        <v>12.77</v>
      </c>
      <c r="K24">
        <v>12.555999999999999</v>
      </c>
      <c r="L24">
        <v>13.119</v>
      </c>
    </row>
    <row r="25" spans="1:12">
      <c r="A25" t="s">
        <v>132</v>
      </c>
      <c r="B25" t="s">
        <v>12</v>
      </c>
      <c r="C25">
        <v>80.423000000000002</v>
      </c>
      <c r="D25">
        <v>76.052999999999997</v>
      </c>
      <c r="E25">
        <v>67.361000000000004</v>
      </c>
      <c r="F25">
        <v>57.771000000000001</v>
      </c>
      <c r="G25">
        <v>49.579000000000001</v>
      </c>
      <c r="H25">
        <v>45.874000000000002</v>
      </c>
      <c r="I25">
        <v>33.728000000000002</v>
      </c>
      <c r="J25">
        <v>40.433999999999997</v>
      </c>
      <c r="K25">
        <v>48.585000000000001</v>
      </c>
      <c r="L25">
        <v>42.707000000000001</v>
      </c>
    </row>
    <row r="26" spans="1:12">
      <c r="A26" t="s">
        <v>133</v>
      </c>
      <c r="B26" t="s">
        <v>13</v>
      </c>
      <c r="C26">
        <v>74.694000000000003</v>
      </c>
      <c r="D26">
        <v>73.978999999999999</v>
      </c>
      <c r="E26">
        <v>69.447000000000003</v>
      </c>
      <c r="F26">
        <v>64.790000000000006</v>
      </c>
      <c r="G26">
        <v>56.978999999999999</v>
      </c>
      <c r="H26">
        <v>50.993000000000002</v>
      </c>
      <c r="I26">
        <v>45.143000000000001</v>
      </c>
      <c r="J26">
        <v>52.366999999999997</v>
      </c>
      <c r="K26">
        <v>58.064999999999998</v>
      </c>
    </row>
    <row r="27" spans="1:12">
      <c r="A27" t="s">
        <v>130</v>
      </c>
      <c r="B27" t="s">
        <v>10</v>
      </c>
      <c r="C27">
        <v>63.134999999999998</v>
      </c>
      <c r="D27">
        <v>57.563000000000002</v>
      </c>
      <c r="E27">
        <v>57.860999999999997</v>
      </c>
      <c r="F27">
        <v>59.405999999999999</v>
      </c>
      <c r="G27">
        <v>53.819000000000003</v>
      </c>
      <c r="H27">
        <v>46.140999999999998</v>
      </c>
      <c r="I27">
        <v>39.393000000000001</v>
      </c>
      <c r="J27">
        <v>41.279000000000003</v>
      </c>
      <c r="K27">
        <v>47.963000000000001</v>
      </c>
      <c r="L27">
        <v>45.68</v>
      </c>
    </row>
    <row r="28" spans="1:12">
      <c r="A28" t="s">
        <v>136</v>
      </c>
      <c r="B28" t="s">
        <v>16</v>
      </c>
      <c r="C28">
        <v>24.135999999999999</v>
      </c>
      <c r="D28">
        <v>25.129000000000001</v>
      </c>
      <c r="E28">
        <v>22.195</v>
      </c>
      <c r="F28">
        <v>20.800999999999998</v>
      </c>
      <c r="G28">
        <v>20.649000000000001</v>
      </c>
      <c r="H28">
        <v>19.600000000000001</v>
      </c>
      <c r="I28">
        <v>16.919</v>
      </c>
      <c r="J28">
        <v>20.187999999999999</v>
      </c>
      <c r="K28">
        <v>23.655000000000001</v>
      </c>
      <c r="L28">
        <v>22.442</v>
      </c>
    </row>
    <row r="29" spans="1:12">
      <c r="A29" t="s">
        <v>135</v>
      </c>
      <c r="B29" t="s">
        <v>15</v>
      </c>
      <c r="C29">
        <v>37.207000000000001</v>
      </c>
      <c r="D29">
        <v>37.19</v>
      </c>
      <c r="E29">
        <v>34.933</v>
      </c>
      <c r="F29">
        <v>32.71</v>
      </c>
      <c r="G29">
        <v>31.236000000000001</v>
      </c>
      <c r="H29">
        <v>22.19</v>
      </c>
      <c r="I29">
        <v>16.190000000000001</v>
      </c>
      <c r="J29">
        <v>20.577000000000002</v>
      </c>
      <c r="K29">
        <v>24.873999999999999</v>
      </c>
      <c r="L29">
        <v>21.489000000000001</v>
      </c>
    </row>
    <row r="30" spans="1:12">
      <c r="A30" t="s">
        <v>207</v>
      </c>
      <c r="B30" t="s">
        <v>208</v>
      </c>
      <c r="C30">
        <v>9.4740000000000002</v>
      </c>
      <c r="D30">
        <v>10.760999999999999</v>
      </c>
      <c r="E30">
        <v>9.968</v>
      </c>
      <c r="F30">
        <v>10.432</v>
      </c>
      <c r="G30">
        <v>11.112</v>
      </c>
      <c r="H30">
        <v>10.814</v>
      </c>
      <c r="I30">
        <v>8.5739999999999998</v>
      </c>
      <c r="J30">
        <v>9.42</v>
      </c>
      <c r="K30">
        <v>8.1549999999999994</v>
      </c>
      <c r="L30">
        <v>6.4859999999999998</v>
      </c>
    </row>
    <row r="31" spans="1:12">
      <c r="A31" t="s">
        <v>134</v>
      </c>
      <c r="B31" t="s">
        <v>14</v>
      </c>
      <c r="C31">
        <v>61.281999999999996</v>
      </c>
      <c r="D31">
        <v>56.506</v>
      </c>
      <c r="E31">
        <v>48.003999999999998</v>
      </c>
      <c r="F31">
        <v>44.164999999999999</v>
      </c>
      <c r="G31">
        <v>38.139000000000003</v>
      </c>
      <c r="H31">
        <v>34.569000000000003</v>
      </c>
      <c r="I31">
        <v>31.486999999999998</v>
      </c>
      <c r="J31">
        <v>45.475000000000001</v>
      </c>
      <c r="K31">
        <v>53.213999999999999</v>
      </c>
      <c r="L31">
        <v>42.598999999999997</v>
      </c>
    </row>
    <row r="32" spans="1:12">
      <c r="A32" t="s">
        <v>205</v>
      </c>
      <c r="B32" t="s">
        <v>206</v>
      </c>
      <c r="D32">
        <v>34.618000000000002</v>
      </c>
      <c r="E32">
        <v>33.043999999999997</v>
      </c>
      <c r="F32">
        <v>34.073</v>
      </c>
      <c r="G32">
        <v>31.823</v>
      </c>
      <c r="H32">
        <v>26.638999999999999</v>
      </c>
      <c r="I32">
        <v>21.324000000000002</v>
      </c>
      <c r="J32">
        <v>21.675000000000001</v>
      </c>
      <c r="K32">
        <v>20.766999999999999</v>
      </c>
      <c r="L32">
        <v>20.132000000000001</v>
      </c>
    </row>
    <row r="33" spans="1:12">
      <c r="A33" t="s">
        <v>238</v>
      </c>
      <c r="B33" t="s">
        <v>239</v>
      </c>
      <c r="C33">
        <v>49.982999999999997</v>
      </c>
      <c r="D33">
        <v>46.232999999999997</v>
      </c>
      <c r="E33">
        <v>42.183</v>
      </c>
      <c r="F33">
        <v>37.526000000000003</v>
      </c>
      <c r="G33">
        <v>34.076999999999998</v>
      </c>
      <c r="H33">
        <v>28.189</v>
      </c>
      <c r="I33">
        <v>22.844000000000001</v>
      </c>
      <c r="J33">
        <v>25.411999999999999</v>
      </c>
      <c r="K33">
        <v>29.806000000000001</v>
      </c>
      <c r="L33">
        <v>22.193000000000001</v>
      </c>
    </row>
    <row r="34" spans="1:12">
      <c r="A34" t="s">
        <v>137</v>
      </c>
      <c r="B34" t="s">
        <v>17</v>
      </c>
      <c r="C34">
        <v>72.795000000000002</v>
      </c>
      <c r="D34">
        <v>74.349999999999994</v>
      </c>
      <c r="E34">
        <v>65.540000000000006</v>
      </c>
      <c r="F34">
        <v>67.567999999999998</v>
      </c>
      <c r="G34">
        <v>68.417000000000002</v>
      </c>
      <c r="H34">
        <v>77.06</v>
      </c>
      <c r="I34">
        <v>75.480999999999995</v>
      </c>
      <c r="J34">
        <v>102.649</v>
      </c>
      <c r="K34">
        <v>108.095</v>
      </c>
      <c r="L34">
        <v>76.521000000000001</v>
      </c>
    </row>
    <row r="35" spans="1:12">
      <c r="A35" t="s">
        <v>138</v>
      </c>
      <c r="B35" t="s">
        <v>18</v>
      </c>
      <c r="C35">
        <v>31.943000000000001</v>
      </c>
      <c r="D35">
        <v>33.637999999999998</v>
      </c>
      <c r="E35">
        <v>31.03</v>
      </c>
      <c r="F35">
        <v>36.630000000000003</v>
      </c>
      <c r="G35">
        <v>42.38</v>
      </c>
      <c r="H35">
        <v>42.453000000000003</v>
      </c>
      <c r="I35">
        <v>49.283999999999999</v>
      </c>
      <c r="J35">
        <v>73.686000000000007</v>
      </c>
      <c r="K35">
        <v>73.433999999999997</v>
      </c>
      <c r="L35">
        <v>57.85</v>
      </c>
    </row>
    <row r="36" spans="1:12">
      <c r="A36" t="s">
        <v>139</v>
      </c>
      <c r="B36" t="s">
        <v>19</v>
      </c>
      <c r="C36">
        <v>34.045000000000002</v>
      </c>
      <c r="D36">
        <v>33.820999999999998</v>
      </c>
      <c r="E36">
        <v>38.771999999999998</v>
      </c>
      <c r="F36">
        <v>44.932000000000002</v>
      </c>
      <c r="G36">
        <v>42.094000000000001</v>
      </c>
      <c r="H36">
        <v>38.18</v>
      </c>
      <c r="I36">
        <v>43.24</v>
      </c>
      <c r="J36">
        <v>68.518000000000001</v>
      </c>
      <c r="K36">
        <v>65.777000000000001</v>
      </c>
      <c r="L36">
        <v>54.353999999999999</v>
      </c>
    </row>
    <row r="37" spans="1:12">
      <c r="A37" t="s">
        <v>140</v>
      </c>
      <c r="B37" t="s">
        <v>141</v>
      </c>
      <c r="C37">
        <v>37.984999999999999</v>
      </c>
      <c r="D37">
        <v>33.515000000000001</v>
      </c>
      <c r="E37">
        <v>32.551000000000002</v>
      </c>
      <c r="F37">
        <v>33.201999999999998</v>
      </c>
      <c r="G37">
        <v>32.698999999999998</v>
      </c>
      <c r="H37">
        <v>29.507999999999999</v>
      </c>
      <c r="I37">
        <v>24.71</v>
      </c>
      <c r="J37">
        <v>26.573</v>
      </c>
      <c r="K37">
        <v>27.212</v>
      </c>
      <c r="L37">
        <v>24.033000000000001</v>
      </c>
    </row>
    <row r="38" spans="1:12">
      <c r="A38" t="s">
        <v>142</v>
      </c>
      <c r="B38" t="s">
        <v>20</v>
      </c>
      <c r="C38">
        <v>26.530999999999999</v>
      </c>
      <c r="D38">
        <v>25.858000000000001</v>
      </c>
      <c r="E38">
        <v>22.981999999999999</v>
      </c>
      <c r="F38">
        <v>20.971</v>
      </c>
      <c r="G38">
        <v>20.131</v>
      </c>
      <c r="H38">
        <v>18.504999999999999</v>
      </c>
      <c r="I38">
        <v>16.513999999999999</v>
      </c>
      <c r="J38">
        <v>23.834</v>
      </c>
      <c r="K38">
        <v>30.242999999999999</v>
      </c>
      <c r="L38">
        <v>29.643999999999998</v>
      </c>
    </row>
    <row r="39" spans="1:12">
      <c r="A39" t="s">
        <v>143</v>
      </c>
      <c r="B39" t="s">
        <v>21</v>
      </c>
      <c r="C39">
        <v>30.603999999999999</v>
      </c>
      <c r="D39">
        <v>26.045000000000002</v>
      </c>
      <c r="E39">
        <v>26.265000000000001</v>
      </c>
      <c r="F39">
        <v>26.408000000000001</v>
      </c>
      <c r="G39">
        <v>24.609000000000002</v>
      </c>
      <c r="H39">
        <v>22.491</v>
      </c>
      <c r="I39">
        <v>18.004999999999999</v>
      </c>
      <c r="J39">
        <v>24.782</v>
      </c>
      <c r="K39">
        <v>23.946999999999999</v>
      </c>
      <c r="L39">
        <v>27.038</v>
      </c>
    </row>
    <row r="40" spans="1:12">
      <c r="A40" t="s">
        <v>246</v>
      </c>
      <c r="B40" t="s">
        <v>22</v>
      </c>
      <c r="C40">
        <v>62.764000000000003</v>
      </c>
      <c r="D40">
        <v>56.459000000000003</v>
      </c>
      <c r="E40">
        <v>48.957000000000001</v>
      </c>
      <c r="F40">
        <v>41.82</v>
      </c>
      <c r="G40">
        <v>38.758000000000003</v>
      </c>
      <c r="H40">
        <v>34.89</v>
      </c>
      <c r="I40">
        <v>26.920999999999999</v>
      </c>
      <c r="J40">
        <v>30.356999999999999</v>
      </c>
      <c r="K40">
        <v>33.840000000000003</v>
      </c>
      <c r="L40">
        <v>35.414000000000001</v>
      </c>
    </row>
    <row r="41" spans="1:12">
      <c r="A41" t="s">
        <v>175</v>
      </c>
      <c r="B41" t="s">
        <v>176</v>
      </c>
      <c r="C41">
        <v>35.631999999999998</v>
      </c>
      <c r="D41">
        <v>36.576000000000001</v>
      </c>
      <c r="E41">
        <v>30.021000000000001</v>
      </c>
      <c r="F41">
        <v>24.847999999999999</v>
      </c>
      <c r="G41">
        <v>23.646999999999998</v>
      </c>
      <c r="H41">
        <v>18.893999999999998</v>
      </c>
      <c r="I41">
        <v>14.669</v>
      </c>
      <c r="J41">
        <v>16.940999999999999</v>
      </c>
      <c r="K41">
        <v>15.45</v>
      </c>
      <c r="L41">
        <v>10.113</v>
      </c>
    </row>
    <row r="42" spans="1:12">
      <c r="A42" t="s">
        <v>278</v>
      </c>
      <c r="B42" t="s">
        <v>279</v>
      </c>
      <c r="C42">
        <v>52.097999999999999</v>
      </c>
      <c r="D42">
        <v>46.524999999999999</v>
      </c>
      <c r="E42">
        <v>42.932000000000002</v>
      </c>
      <c r="F42">
        <v>40.344000000000001</v>
      </c>
      <c r="G42">
        <v>37.313000000000002</v>
      </c>
      <c r="H42">
        <v>33.384999999999998</v>
      </c>
      <c r="I42">
        <v>39.095999999999997</v>
      </c>
      <c r="J42">
        <v>37.787999999999997</v>
      </c>
      <c r="K42">
        <v>32.767000000000003</v>
      </c>
      <c r="L42">
        <v>32.231000000000002</v>
      </c>
    </row>
    <row r="43" spans="1:12">
      <c r="A43" t="s">
        <v>247</v>
      </c>
      <c r="B43" t="s">
        <v>193</v>
      </c>
      <c r="C43">
        <v>63.973999999999997</v>
      </c>
      <c r="D43">
        <v>64.100999999999999</v>
      </c>
      <c r="E43">
        <v>30.192</v>
      </c>
      <c r="F43">
        <v>14.856</v>
      </c>
      <c r="G43">
        <v>8.3550000000000004</v>
      </c>
      <c r="H43">
        <v>3.411</v>
      </c>
      <c r="I43">
        <v>3.282</v>
      </c>
      <c r="J43">
        <v>10.326000000000001</v>
      </c>
      <c r="K43">
        <v>35.024000000000001</v>
      </c>
      <c r="L43">
        <v>34.761000000000003</v>
      </c>
    </row>
    <row r="44" spans="1:12">
      <c r="A44" t="s">
        <v>123</v>
      </c>
      <c r="B44" t="s">
        <v>1</v>
      </c>
      <c r="C44">
        <v>30.541</v>
      </c>
      <c r="D44">
        <v>28.89</v>
      </c>
      <c r="E44">
        <v>25.129000000000001</v>
      </c>
      <c r="F44">
        <v>22.109000000000002</v>
      </c>
      <c r="G44">
        <v>19.87</v>
      </c>
      <c r="H44">
        <v>17.149999999999999</v>
      </c>
      <c r="I44">
        <v>13.099</v>
      </c>
      <c r="J44">
        <v>17.059999999999999</v>
      </c>
      <c r="K44">
        <v>20.279</v>
      </c>
      <c r="L44">
        <v>17.324999999999999</v>
      </c>
    </row>
    <row r="45" spans="1:12">
      <c r="A45" t="s">
        <v>248</v>
      </c>
      <c r="B45" t="s">
        <v>24</v>
      </c>
      <c r="C45">
        <v>19.821000000000002</v>
      </c>
      <c r="D45">
        <v>30.879000000000001</v>
      </c>
      <c r="E45">
        <v>26.65</v>
      </c>
      <c r="F45">
        <v>21.838000000000001</v>
      </c>
      <c r="G45">
        <v>21.456</v>
      </c>
      <c r="H45">
        <v>20.341999999999999</v>
      </c>
      <c r="I45">
        <v>19.297999999999998</v>
      </c>
      <c r="J45">
        <v>26.995999999999999</v>
      </c>
      <c r="K45">
        <v>27.712</v>
      </c>
      <c r="L45">
        <v>24.061</v>
      </c>
    </row>
    <row r="46" spans="1:12">
      <c r="A46" t="s">
        <v>144</v>
      </c>
      <c r="B46" t="s">
        <v>25</v>
      </c>
      <c r="C46">
        <v>41.774999999999999</v>
      </c>
      <c r="D46">
        <v>39.883000000000003</v>
      </c>
      <c r="E46">
        <v>36.750999999999998</v>
      </c>
      <c r="F46">
        <v>32.048999999999999</v>
      </c>
      <c r="G46">
        <v>27.849</v>
      </c>
      <c r="H46">
        <v>24.966999999999999</v>
      </c>
      <c r="I46">
        <v>22.3</v>
      </c>
      <c r="J46">
        <v>22.568000000000001</v>
      </c>
      <c r="K46">
        <v>22.706</v>
      </c>
      <c r="L46">
        <v>21.802</v>
      </c>
    </row>
    <row r="47" spans="1:12">
      <c r="A47" t="s">
        <v>209</v>
      </c>
      <c r="B47" t="s">
        <v>210</v>
      </c>
      <c r="C47">
        <v>23.314</v>
      </c>
      <c r="D47">
        <v>20.89</v>
      </c>
      <c r="E47">
        <v>20.295000000000002</v>
      </c>
      <c r="F47">
        <v>18.745999999999999</v>
      </c>
      <c r="G47">
        <v>18.25</v>
      </c>
      <c r="H47">
        <v>17.097000000000001</v>
      </c>
      <c r="I47">
        <v>15.132</v>
      </c>
      <c r="J47">
        <v>17.620999999999999</v>
      </c>
      <c r="K47">
        <v>18.782</v>
      </c>
      <c r="L47">
        <v>18.629000000000001</v>
      </c>
    </row>
    <row r="48" spans="1:12">
      <c r="A48" t="s">
        <v>145</v>
      </c>
      <c r="B48" t="s">
        <v>146</v>
      </c>
      <c r="C48">
        <v>102.38</v>
      </c>
      <c r="D48">
        <v>96.625</v>
      </c>
      <c r="E48">
        <v>80.039000000000001</v>
      </c>
      <c r="F48">
        <v>65.816999999999993</v>
      </c>
      <c r="G48">
        <v>55.601999999999997</v>
      </c>
      <c r="H48">
        <v>51.326999999999998</v>
      </c>
      <c r="I48">
        <v>53.26</v>
      </c>
      <c r="J48">
        <v>58.942999999999998</v>
      </c>
      <c r="K48">
        <v>61.792999999999999</v>
      </c>
      <c r="L48">
        <v>44.097000000000001</v>
      </c>
    </row>
    <row r="49" spans="1:12">
      <c r="A49" t="s">
        <v>147</v>
      </c>
      <c r="B49" t="s">
        <v>26</v>
      </c>
      <c r="C49">
        <v>23.524000000000001</v>
      </c>
      <c r="D49">
        <v>37.978999999999999</v>
      </c>
      <c r="E49">
        <v>29.655000000000001</v>
      </c>
      <c r="F49">
        <v>24.481999999999999</v>
      </c>
      <c r="G49">
        <v>20.331</v>
      </c>
      <c r="H49">
        <v>16.247</v>
      </c>
      <c r="I49">
        <v>12.041</v>
      </c>
      <c r="J49">
        <v>16.167000000000002</v>
      </c>
      <c r="K49">
        <v>21.45</v>
      </c>
      <c r="L49">
        <v>21.841999999999999</v>
      </c>
    </row>
    <row r="50" spans="1:12">
      <c r="A50" t="s">
        <v>211</v>
      </c>
      <c r="B50" t="s">
        <v>212</v>
      </c>
      <c r="C50">
        <v>29.571000000000002</v>
      </c>
      <c r="D50">
        <v>24.402999999999999</v>
      </c>
      <c r="E50">
        <v>21.817</v>
      </c>
      <c r="F50">
        <v>22.803000000000001</v>
      </c>
      <c r="G50">
        <v>21.614000000000001</v>
      </c>
      <c r="H50">
        <v>18.43</v>
      </c>
      <c r="I50">
        <v>17.91</v>
      </c>
      <c r="J50">
        <v>16.57</v>
      </c>
      <c r="K50">
        <v>16.792000000000002</v>
      </c>
      <c r="L50">
        <v>15.045</v>
      </c>
    </row>
    <row r="51" spans="1:12">
      <c r="A51" t="s">
        <v>213</v>
      </c>
      <c r="B51" t="s">
        <v>214</v>
      </c>
      <c r="D51">
        <v>9.7569999999999997</v>
      </c>
      <c r="E51">
        <v>14.678000000000001</v>
      </c>
      <c r="F51">
        <v>11.897</v>
      </c>
      <c r="G51">
        <v>16.134</v>
      </c>
      <c r="H51">
        <v>17.256</v>
      </c>
    </row>
    <row r="52" spans="1:12">
      <c r="A52" t="s">
        <v>148</v>
      </c>
      <c r="B52" t="s">
        <v>149</v>
      </c>
      <c r="C52">
        <v>53.249000000000002</v>
      </c>
      <c r="D52">
        <v>48.543999999999997</v>
      </c>
      <c r="E52">
        <v>41.475000000000001</v>
      </c>
      <c r="F52">
        <v>35.521000000000001</v>
      </c>
      <c r="G52">
        <v>31.934999999999999</v>
      </c>
      <c r="H52">
        <v>27.596</v>
      </c>
      <c r="I52">
        <v>23.306999999999999</v>
      </c>
      <c r="J52">
        <v>24.542999999999999</v>
      </c>
      <c r="K52">
        <v>31.297999999999998</v>
      </c>
      <c r="L52">
        <v>33.997999999999998</v>
      </c>
    </row>
    <row r="53" spans="1:12">
      <c r="A53" t="s">
        <v>215</v>
      </c>
      <c r="B53" t="s">
        <v>216</v>
      </c>
      <c r="C53">
        <v>46.436</v>
      </c>
      <c r="D53">
        <v>44.691000000000003</v>
      </c>
      <c r="E53">
        <v>43.41</v>
      </c>
      <c r="F53">
        <v>46.789000000000001</v>
      </c>
      <c r="G53">
        <v>45.454000000000001</v>
      </c>
      <c r="H53">
        <v>46.332000000000001</v>
      </c>
      <c r="I53">
        <v>42.94</v>
      </c>
      <c r="J53">
        <v>46.453000000000003</v>
      </c>
      <c r="K53">
        <v>46.198</v>
      </c>
      <c r="L53">
        <v>37.247999999999998</v>
      </c>
    </row>
    <row r="54" spans="1:12">
      <c r="A54" t="s">
        <v>150</v>
      </c>
      <c r="B54" t="s">
        <v>27</v>
      </c>
      <c r="C54">
        <v>29.895</v>
      </c>
      <c r="D54">
        <v>36.165999999999997</v>
      </c>
      <c r="E54">
        <v>34.323999999999998</v>
      </c>
      <c r="F54">
        <v>27.129000000000001</v>
      </c>
      <c r="G54">
        <v>24.782</v>
      </c>
      <c r="H54">
        <v>19.904</v>
      </c>
      <c r="I54">
        <v>14.409000000000001</v>
      </c>
      <c r="J54">
        <v>15.448</v>
      </c>
      <c r="K54">
        <v>18.151</v>
      </c>
      <c r="L54">
        <v>16.751999999999999</v>
      </c>
    </row>
    <row r="55" spans="1:12">
      <c r="A55" t="s">
        <v>151</v>
      </c>
      <c r="B55" t="s">
        <v>28</v>
      </c>
      <c r="C55">
        <v>28.39</v>
      </c>
      <c r="D55">
        <v>29.199000000000002</v>
      </c>
      <c r="E55">
        <v>28.934000000000001</v>
      </c>
      <c r="F55">
        <v>22.837</v>
      </c>
      <c r="G55">
        <v>21.367000000000001</v>
      </c>
      <c r="H55">
        <v>20.937000000000001</v>
      </c>
      <c r="I55">
        <v>22.123000000000001</v>
      </c>
      <c r="J55">
        <v>32.761000000000003</v>
      </c>
      <c r="K55">
        <v>33.854999999999997</v>
      </c>
      <c r="L55">
        <v>29.318999999999999</v>
      </c>
    </row>
    <row r="56" spans="1:12">
      <c r="A56" t="s">
        <v>152</v>
      </c>
      <c r="B56" t="s">
        <v>30</v>
      </c>
      <c r="C56">
        <v>52.796999999999997</v>
      </c>
      <c r="D56">
        <v>45.908999999999999</v>
      </c>
      <c r="E56">
        <v>43.308999999999997</v>
      </c>
      <c r="F56">
        <v>42.853000000000002</v>
      </c>
      <c r="G56">
        <v>42.972999999999999</v>
      </c>
      <c r="H56">
        <v>44.564999999999998</v>
      </c>
      <c r="I56">
        <v>39.418999999999997</v>
      </c>
      <c r="J56">
        <v>38.911000000000001</v>
      </c>
      <c r="K56">
        <v>46.835999999999999</v>
      </c>
      <c r="L56">
        <v>40.963999999999999</v>
      </c>
    </row>
    <row r="57" spans="1:12">
      <c r="A57" t="s">
        <v>157</v>
      </c>
      <c r="B57" t="s">
        <v>35</v>
      </c>
      <c r="C57">
        <v>40.96</v>
      </c>
      <c r="D57">
        <v>37.715000000000003</v>
      </c>
      <c r="E57">
        <v>33.075000000000003</v>
      </c>
      <c r="F57">
        <v>31.202999999999999</v>
      </c>
      <c r="G57">
        <v>32.326999999999998</v>
      </c>
      <c r="H57">
        <v>31.832000000000001</v>
      </c>
      <c r="I57">
        <v>30.92</v>
      </c>
      <c r="J57">
        <v>39.573</v>
      </c>
      <c r="K57">
        <v>42.845999999999997</v>
      </c>
      <c r="L57">
        <v>32.856000000000002</v>
      </c>
    </row>
    <row r="58" spans="1:12">
      <c r="A58" t="s">
        <v>154</v>
      </c>
      <c r="B58" t="s">
        <v>32</v>
      </c>
      <c r="C58">
        <v>27.629000000000001</v>
      </c>
      <c r="D58">
        <v>27.08</v>
      </c>
      <c r="E58">
        <v>22.745000000000001</v>
      </c>
      <c r="F58">
        <v>19.611999999999998</v>
      </c>
      <c r="G58">
        <v>15.695</v>
      </c>
      <c r="H58">
        <v>12.218999999999999</v>
      </c>
      <c r="I58">
        <v>10.494</v>
      </c>
      <c r="J58">
        <v>12.468999999999999</v>
      </c>
      <c r="K58">
        <v>27.093</v>
      </c>
      <c r="L58">
        <v>26.786000000000001</v>
      </c>
    </row>
    <row r="59" spans="1:12">
      <c r="A59" t="s">
        <v>153</v>
      </c>
      <c r="B59" t="s">
        <v>31</v>
      </c>
      <c r="C59">
        <v>62.86</v>
      </c>
      <c r="D59">
        <v>56.872</v>
      </c>
      <c r="E59">
        <v>55.88</v>
      </c>
      <c r="F59">
        <v>50.21</v>
      </c>
      <c r="G59">
        <v>43.665999999999997</v>
      </c>
      <c r="H59">
        <v>38.698999999999998</v>
      </c>
      <c r="I59">
        <v>31.056000000000001</v>
      </c>
      <c r="J59">
        <v>34.06</v>
      </c>
      <c r="K59">
        <v>44.195999999999998</v>
      </c>
      <c r="L59">
        <v>43.399000000000001</v>
      </c>
    </row>
    <row r="60" spans="1:12">
      <c r="A60" t="s">
        <v>217</v>
      </c>
      <c r="B60" t="s">
        <v>218</v>
      </c>
      <c r="C60">
        <v>38.319000000000003</v>
      </c>
      <c r="D60">
        <v>34.786000000000001</v>
      </c>
      <c r="E60">
        <v>32.960999999999999</v>
      </c>
      <c r="F60">
        <v>31.913</v>
      </c>
      <c r="G60">
        <v>29.661999999999999</v>
      </c>
      <c r="H60">
        <v>26.542999999999999</v>
      </c>
      <c r="I60">
        <v>25.79</v>
      </c>
      <c r="J60">
        <v>27.047000000000001</v>
      </c>
      <c r="K60">
        <v>26.138999999999999</v>
      </c>
      <c r="L60">
        <v>24.617000000000001</v>
      </c>
    </row>
    <row r="61" spans="1:12">
      <c r="A61" t="s">
        <v>155</v>
      </c>
      <c r="B61" t="s">
        <v>33</v>
      </c>
      <c r="C61">
        <v>36.137</v>
      </c>
      <c r="D61">
        <v>33.393000000000001</v>
      </c>
      <c r="E61">
        <v>29.876999999999999</v>
      </c>
      <c r="F61">
        <v>26.14</v>
      </c>
      <c r="G61">
        <v>24.120999999999999</v>
      </c>
      <c r="H61">
        <v>19.920000000000002</v>
      </c>
      <c r="I61">
        <v>18.856999999999999</v>
      </c>
      <c r="J61">
        <v>22.651</v>
      </c>
      <c r="K61">
        <v>27.824000000000002</v>
      </c>
      <c r="L61">
        <v>26.619</v>
      </c>
    </row>
    <row r="62" spans="1:12">
      <c r="A62" t="s">
        <v>156</v>
      </c>
      <c r="B62" t="s">
        <v>34</v>
      </c>
      <c r="C62">
        <v>32.978999999999999</v>
      </c>
      <c r="D62">
        <v>33.502000000000002</v>
      </c>
      <c r="E62">
        <v>30.568000000000001</v>
      </c>
      <c r="F62">
        <v>28.401</v>
      </c>
      <c r="G62">
        <v>27.446000000000002</v>
      </c>
      <c r="H62">
        <v>27.318999999999999</v>
      </c>
      <c r="I62">
        <v>30.567</v>
      </c>
      <c r="J62">
        <v>43.213999999999999</v>
      </c>
      <c r="K62">
        <v>45.4</v>
      </c>
      <c r="L62">
        <v>32.289000000000001</v>
      </c>
    </row>
    <row r="63" spans="1:12">
      <c r="A63" t="s">
        <v>219</v>
      </c>
      <c r="B63" t="s">
        <v>220</v>
      </c>
      <c r="C63">
        <v>20.946999999999999</v>
      </c>
      <c r="D63">
        <v>19.355</v>
      </c>
      <c r="E63">
        <v>18.885999999999999</v>
      </c>
      <c r="F63">
        <v>17.975000000000001</v>
      </c>
      <c r="G63">
        <v>16.324999999999999</v>
      </c>
      <c r="H63">
        <v>15.202999999999999</v>
      </c>
      <c r="I63">
        <v>12.958</v>
      </c>
      <c r="J63">
        <v>14.269</v>
      </c>
      <c r="K63">
        <v>13.407999999999999</v>
      </c>
      <c r="L63">
        <v>12.746</v>
      </c>
    </row>
    <row r="64" spans="1:12">
      <c r="A64" t="s">
        <v>158</v>
      </c>
      <c r="B64" t="s">
        <v>36</v>
      </c>
      <c r="C64">
        <v>55.875</v>
      </c>
      <c r="D64">
        <v>51.834000000000003</v>
      </c>
      <c r="E64">
        <v>48.905999999999999</v>
      </c>
      <c r="F64">
        <v>46.616999999999997</v>
      </c>
      <c r="G64">
        <v>40.601999999999997</v>
      </c>
      <c r="H64">
        <v>38.542999999999999</v>
      </c>
      <c r="I64">
        <v>33.134999999999998</v>
      </c>
      <c r="J64">
        <v>37.369</v>
      </c>
      <c r="K64">
        <v>40.981000000000002</v>
      </c>
      <c r="L64">
        <v>39.936999999999998</v>
      </c>
    </row>
    <row r="65" spans="1:12">
      <c r="A65" t="s">
        <v>227</v>
      </c>
      <c r="B65" t="s">
        <v>228</v>
      </c>
      <c r="C65">
        <v>7.5670000000000002</v>
      </c>
      <c r="D65">
        <v>5.8380000000000001</v>
      </c>
      <c r="E65">
        <v>4.5910000000000002</v>
      </c>
      <c r="F65">
        <v>4.4260000000000002</v>
      </c>
      <c r="G65">
        <v>5.2859999999999996</v>
      </c>
      <c r="H65">
        <v>4.2370000000000001</v>
      </c>
      <c r="I65">
        <v>2.8370000000000002</v>
      </c>
      <c r="J65">
        <v>3.2229999999999999</v>
      </c>
      <c r="K65">
        <v>3.7919999999999998</v>
      </c>
      <c r="L65">
        <v>2.27</v>
      </c>
    </row>
    <row r="66" spans="1:12">
      <c r="A66" t="s">
        <v>223</v>
      </c>
      <c r="B66" t="s">
        <v>224</v>
      </c>
      <c r="C66">
        <v>25.846</v>
      </c>
      <c r="D66">
        <v>28.222999999999999</v>
      </c>
      <c r="E66">
        <v>28.638000000000002</v>
      </c>
      <c r="F66">
        <v>25.655999999999999</v>
      </c>
      <c r="G66">
        <v>26.706</v>
      </c>
      <c r="H66">
        <v>22.69</v>
      </c>
      <c r="I66">
        <v>17.797000000000001</v>
      </c>
      <c r="J66">
        <v>18.042999999999999</v>
      </c>
      <c r="K66">
        <v>17.954000000000001</v>
      </c>
      <c r="L66">
        <v>14.585000000000001</v>
      </c>
    </row>
    <row r="67" spans="1:12">
      <c r="A67" t="s">
        <v>221</v>
      </c>
      <c r="B67" t="s">
        <v>222</v>
      </c>
      <c r="C67">
        <v>30.788</v>
      </c>
      <c r="D67">
        <v>28.417999999999999</v>
      </c>
      <c r="E67">
        <v>27.257999999999999</v>
      </c>
      <c r="F67">
        <v>24.032</v>
      </c>
      <c r="G67">
        <v>23.503</v>
      </c>
      <c r="H67">
        <v>24.463000000000001</v>
      </c>
      <c r="I67">
        <v>23.22</v>
      </c>
      <c r="J67">
        <v>28.442</v>
      </c>
      <c r="K67">
        <v>34.764000000000003</v>
      </c>
      <c r="L67">
        <v>27.975000000000001</v>
      </c>
    </row>
    <row r="68" spans="1:12">
      <c r="A68" t="s">
        <v>160</v>
      </c>
      <c r="B68" t="s">
        <v>38</v>
      </c>
      <c r="C68">
        <v>45.01</v>
      </c>
      <c r="D68">
        <v>44.442</v>
      </c>
      <c r="E68">
        <v>43.701999999999998</v>
      </c>
      <c r="F68">
        <v>45.304000000000002</v>
      </c>
      <c r="G68">
        <v>40.409999999999997</v>
      </c>
      <c r="H68">
        <v>35.156999999999996</v>
      </c>
      <c r="I68">
        <v>31.367999999999999</v>
      </c>
      <c r="J68">
        <v>36.286000000000001</v>
      </c>
      <c r="K68">
        <v>36.369999999999997</v>
      </c>
      <c r="L68">
        <v>33.996000000000002</v>
      </c>
    </row>
    <row r="69" spans="1:12">
      <c r="A69" t="s">
        <v>159</v>
      </c>
      <c r="B69" t="s">
        <v>37</v>
      </c>
      <c r="C69">
        <v>103.166</v>
      </c>
      <c r="D69">
        <v>101.265</v>
      </c>
      <c r="E69">
        <v>83.064999999999998</v>
      </c>
      <c r="F69">
        <v>64.763000000000005</v>
      </c>
      <c r="G69">
        <v>52.616</v>
      </c>
      <c r="H69">
        <v>50.631999999999998</v>
      </c>
      <c r="I69">
        <v>48.228999999999999</v>
      </c>
      <c r="J69">
        <v>52.271999999999998</v>
      </c>
      <c r="K69">
        <v>59.668999999999997</v>
      </c>
      <c r="L69">
        <v>48.648000000000003</v>
      </c>
    </row>
    <row r="70" spans="1:12">
      <c r="A70" t="s">
        <v>225</v>
      </c>
      <c r="B70" t="s">
        <v>226</v>
      </c>
      <c r="C70">
        <v>56.515000000000001</v>
      </c>
      <c r="D70">
        <v>53.759</v>
      </c>
      <c r="E70">
        <v>49.005000000000003</v>
      </c>
      <c r="F70">
        <v>42.906999999999996</v>
      </c>
      <c r="G70">
        <v>38.121000000000002</v>
      </c>
      <c r="H70">
        <v>31.71</v>
      </c>
      <c r="I70">
        <v>23.666</v>
      </c>
      <c r="J70">
        <v>28.173999999999999</v>
      </c>
      <c r="K70">
        <v>33.658000000000001</v>
      </c>
      <c r="L70">
        <v>31.556000000000001</v>
      </c>
    </row>
    <row r="71" spans="1:12">
      <c r="A71" t="s">
        <v>229</v>
      </c>
      <c r="B71" t="s">
        <v>230</v>
      </c>
      <c r="C71">
        <v>76.986000000000004</v>
      </c>
      <c r="D71">
        <v>115.384</v>
      </c>
      <c r="E71">
        <v>69.361000000000004</v>
      </c>
      <c r="F71">
        <v>46.024999999999999</v>
      </c>
      <c r="G71">
        <v>32.783000000000001</v>
      </c>
    </row>
    <row r="72" spans="1:12">
      <c r="A72" t="s">
        <v>231</v>
      </c>
      <c r="B72" t="s">
        <v>232</v>
      </c>
      <c r="C72">
        <v>35.604999999999997</v>
      </c>
      <c r="D72">
        <v>30.346</v>
      </c>
      <c r="E72">
        <v>24.588000000000001</v>
      </c>
      <c r="F72">
        <v>19.210999999999999</v>
      </c>
      <c r="G72">
        <v>20.632999999999999</v>
      </c>
      <c r="H72">
        <v>17.239000000000001</v>
      </c>
      <c r="I72">
        <v>16.193999999999999</v>
      </c>
      <c r="J72">
        <v>17.651</v>
      </c>
      <c r="K72">
        <v>17.87</v>
      </c>
      <c r="L72">
        <v>15.362</v>
      </c>
    </row>
    <row r="73" spans="1:12">
      <c r="A73" t="s">
        <v>174</v>
      </c>
      <c r="B73" t="s">
        <v>83</v>
      </c>
      <c r="C73">
        <v>35.021999999999998</v>
      </c>
      <c r="D73">
        <v>32.920999999999999</v>
      </c>
      <c r="E73">
        <v>29.036999999999999</v>
      </c>
      <c r="F73">
        <v>26.72</v>
      </c>
      <c r="G73">
        <v>25.177</v>
      </c>
      <c r="H73">
        <v>22.091999999999999</v>
      </c>
      <c r="I73">
        <v>20.919</v>
      </c>
      <c r="J73">
        <v>26.099</v>
      </c>
      <c r="K73">
        <v>27.931000000000001</v>
      </c>
      <c r="L73">
        <v>24.841999999999999</v>
      </c>
    </row>
    <row r="74" spans="1:12">
      <c r="A74" t="s">
        <v>161</v>
      </c>
      <c r="B74" t="s">
        <v>42</v>
      </c>
      <c r="C74">
        <v>42.834000000000003</v>
      </c>
      <c r="D74">
        <v>40.365000000000002</v>
      </c>
      <c r="E74">
        <v>34.302999999999997</v>
      </c>
      <c r="F74">
        <v>29.135000000000002</v>
      </c>
      <c r="G74">
        <v>27.379000000000001</v>
      </c>
      <c r="H74">
        <v>24.768000000000001</v>
      </c>
      <c r="I74">
        <v>23.074000000000002</v>
      </c>
      <c r="J74">
        <v>27.364999999999998</v>
      </c>
      <c r="K74">
        <v>28.061</v>
      </c>
      <c r="L74">
        <v>27.241</v>
      </c>
    </row>
    <row r="75" spans="1:12">
      <c r="A75" t="s">
        <v>163</v>
      </c>
      <c r="B75" t="s">
        <v>164</v>
      </c>
      <c r="D75">
        <v>3.79</v>
      </c>
      <c r="E75">
        <v>3.0379999999999998</v>
      </c>
      <c r="F75">
        <v>2.754</v>
      </c>
      <c r="G75">
        <v>2.6549999999999998</v>
      </c>
      <c r="H75">
        <v>1.3979999999999999</v>
      </c>
      <c r="I75">
        <v>0.67100000000000004</v>
      </c>
      <c r="J75">
        <v>1.857</v>
      </c>
      <c r="K75">
        <v>2.9529999999999998</v>
      </c>
      <c r="L75">
        <v>9.3569999999999993</v>
      </c>
    </row>
    <row r="76" spans="1:12">
      <c r="A76" t="s">
        <v>249</v>
      </c>
      <c r="B76" t="s">
        <v>44</v>
      </c>
      <c r="C76">
        <v>49.920999999999999</v>
      </c>
      <c r="D76">
        <v>45.869</v>
      </c>
      <c r="E76">
        <v>41.426000000000002</v>
      </c>
      <c r="F76">
        <v>37.027999999999999</v>
      </c>
      <c r="G76">
        <v>31.062000000000001</v>
      </c>
      <c r="H76">
        <v>26.9</v>
      </c>
      <c r="I76">
        <v>21.353999999999999</v>
      </c>
      <c r="J76">
        <v>22.379000000000001</v>
      </c>
      <c r="K76">
        <v>23.39</v>
      </c>
      <c r="L76">
        <v>21.076000000000001</v>
      </c>
    </row>
    <row r="77" spans="1:12">
      <c r="A77" t="s">
        <v>233</v>
      </c>
      <c r="B77" t="s">
        <v>234</v>
      </c>
      <c r="C77">
        <v>53.697000000000003</v>
      </c>
      <c r="D77">
        <v>40.604999999999997</v>
      </c>
      <c r="E77">
        <v>42.145000000000003</v>
      </c>
      <c r="F77">
        <v>40.918999999999997</v>
      </c>
      <c r="G77">
        <v>38.188000000000002</v>
      </c>
      <c r="H77">
        <v>34.302</v>
      </c>
      <c r="I77">
        <v>31.838000000000001</v>
      </c>
      <c r="J77">
        <v>33.332999999999998</v>
      </c>
      <c r="K77">
        <v>32.612000000000002</v>
      </c>
      <c r="L77">
        <v>29.992000000000001</v>
      </c>
    </row>
    <row r="78" spans="1:12">
      <c r="A78" t="s">
        <v>162</v>
      </c>
      <c r="B78" t="s">
        <v>43</v>
      </c>
      <c r="C78">
        <v>38.569000000000003</v>
      </c>
      <c r="D78">
        <v>36.091000000000001</v>
      </c>
      <c r="E78">
        <v>31.864000000000001</v>
      </c>
      <c r="F78">
        <v>28.873999999999999</v>
      </c>
      <c r="G78">
        <v>26.452999999999999</v>
      </c>
      <c r="H78">
        <v>23.321999999999999</v>
      </c>
      <c r="I78">
        <v>19.132000000000001</v>
      </c>
      <c r="J78">
        <v>22.221</v>
      </c>
      <c r="K78">
        <v>25.95</v>
      </c>
      <c r="L78">
        <v>22.893000000000001</v>
      </c>
    </row>
    <row r="79" spans="1:12">
      <c r="A79" t="s">
        <v>185</v>
      </c>
      <c r="B79" t="s">
        <v>186</v>
      </c>
      <c r="C79">
        <v>26.8</v>
      </c>
      <c r="D79">
        <v>24.913</v>
      </c>
      <c r="E79">
        <v>24.568999999999999</v>
      </c>
      <c r="F79">
        <v>19.129000000000001</v>
      </c>
      <c r="G79">
        <v>17.686</v>
      </c>
      <c r="H79">
        <v>15.176</v>
      </c>
      <c r="I79">
        <v>14.226000000000001</v>
      </c>
      <c r="J79">
        <v>14.558</v>
      </c>
      <c r="K79">
        <v>18.158000000000001</v>
      </c>
      <c r="L79">
        <v>19.434000000000001</v>
      </c>
    </row>
    <row r="80" spans="1:12">
      <c r="A80" t="s">
        <v>165</v>
      </c>
      <c r="B80" t="s">
        <v>45</v>
      </c>
      <c r="C80">
        <v>34.728999999999999</v>
      </c>
      <c r="D80">
        <v>31.344000000000001</v>
      </c>
      <c r="E80">
        <v>28.725000000000001</v>
      </c>
      <c r="F80">
        <v>27.42</v>
      </c>
      <c r="G80">
        <v>24.497</v>
      </c>
      <c r="H80">
        <v>22.041</v>
      </c>
      <c r="I80">
        <v>18.87</v>
      </c>
      <c r="J80">
        <v>19.981999999999999</v>
      </c>
      <c r="K80">
        <v>22.481999999999999</v>
      </c>
      <c r="L80">
        <v>19.981999999999999</v>
      </c>
    </row>
    <row r="81" spans="1:12">
      <c r="A81" t="s">
        <v>235</v>
      </c>
      <c r="B81" t="s">
        <v>236</v>
      </c>
      <c r="C81">
        <v>22.817</v>
      </c>
      <c r="D81">
        <v>20.529</v>
      </c>
      <c r="E81">
        <v>19.696999999999999</v>
      </c>
      <c r="F81">
        <v>17.600000000000001</v>
      </c>
      <c r="G81">
        <v>16.972999999999999</v>
      </c>
      <c r="H81">
        <v>14.711</v>
      </c>
      <c r="I81">
        <v>13.994999999999999</v>
      </c>
      <c r="J81">
        <v>14.007999999999999</v>
      </c>
      <c r="K81">
        <v>17.25</v>
      </c>
      <c r="L81">
        <v>18.123999999999999</v>
      </c>
    </row>
  </sheetData>
  <sortState ref="A2:M90">
    <sortCondition ref="B2:B90"/>
  </sortState>
  <pageMargins left="0.7" right="0.7" top="0.75" bottom="0.75" header="0.3" footer="0.3"/>
  <pageSetup scale="70" fitToHeight="0" orientation="landscape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1"/>
  <sheetViews>
    <sheetView zoomScale="70" zoomScaleNormal="70" workbookViewId="0">
      <selection activeCell="A4" sqref="A4:L81"/>
    </sheetView>
  </sheetViews>
  <sheetFormatPr defaultRowHeight="13.8"/>
  <cols>
    <col min="1" max="1" width="37.19921875" customWidth="1"/>
    <col min="2" max="2" width="12.09765625" customWidth="1"/>
  </cols>
  <sheetData>
    <row r="1" spans="1:13" ht="27.6">
      <c r="A1" s="49" t="s">
        <v>251</v>
      </c>
    </row>
    <row r="2" spans="1:13">
      <c r="A2" t="s">
        <v>302</v>
      </c>
      <c r="B2" s="36">
        <v>1</v>
      </c>
    </row>
    <row r="3" spans="1:13" ht="27.6">
      <c r="A3" t="s">
        <v>120</v>
      </c>
      <c r="B3" t="s">
        <v>121</v>
      </c>
      <c r="C3" s="49" t="s">
        <v>287</v>
      </c>
      <c r="D3" s="49" t="s">
        <v>288</v>
      </c>
      <c r="E3" s="49" t="s">
        <v>289</v>
      </c>
      <c r="F3" s="49" t="s">
        <v>290</v>
      </c>
      <c r="G3" s="49" t="s">
        <v>291</v>
      </c>
      <c r="H3" s="49" t="s">
        <v>292</v>
      </c>
      <c r="I3" s="49" t="s">
        <v>293</v>
      </c>
      <c r="J3" s="49" t="s">
        <v>294</v>
      </c>
      <c r="K3" s="49" t="s">
        <v>295</v>
      </c>
      <c r="L3" s="49" t="s">
        <v>296</v>
      </c>
      <c r="M3" s="49"/>
    </row>
    <row r="4" spans="1:13">
      <c r="A4" t="s">
        <v>177</v>
      </c>
      <c r="B4" t="s">
        <v>178</v>
      </c>
      <c r="C4">
        <v>36.156999999999996</v>
      </c>
      <c r="D4">
        <v>37.343000000000004</v>
      </c>
      <c r="E4">
        <v>36.676000000000002</v>
      </c>
      <c r="F4">
        <v>32.212000000000003</v>
      </c>
      <c r="G4">
        <v>26.242999999999999</v>
      </c>
      <c r="H4">
        <v>21.376999999999999</v>
      </c>
      <c r="I4">
        <v>19.869</v>
      </c>
      <c r="J4">
        <v>19.385999999999999</v>
      </c>
      <c r="K4">
        <v>21.207000000000001</v>
      </c>
      <c r="L4">
        <v>17.632999999999999</v>
      </c>
    </row>
    <row r="5" spans="1:13">
      <c r="A5" t="s">
        <v>125</v>
      </c>
      <c r="B5" t="s">
        <v>3</v>
      </c>
      <c r="C5">
        <v>28.626999999999999</v>
      </c>
      <c r="D5">
        <v>27.667000000000002</v>
      </c>
      <c r="E5">
        <v>26.971</v>
      </c>
      <c r="F5">
        <v>27.266999999999999</v>
      </c>
      <c r="G5">
        <v>32.642000000000003</v>
      </c>
      <c r="H5">
        <v>32.155000000000001</v>
      </c>
      <c r="I5">
        <v>33.079000000000001</v>
      </c>
      <c r="J5">
        <v>32.798000000000002</v>
      </c>
      <c r="K5">
        <v>32.414999999999999</v>
      </c>
      <c r="L5">
        <v>31.864000000000001</v>
      </c>
    </row>
    <row r="6" spans="1:13">
      <c r="A6" t="s">
        <v>124</v>
      </c>
      <c r="B6" t="s">
        <v>2</v>
      </c>
      <c r="C6">
        <v>36.435000000000002</v>
      </c>
      <c r="D6">
        <v>34.368000000000002</v>
      </c>
      <c r="E6">
        <v>32.975999999999999</v>
      </c>
      <c r="F6">
        <v>31.373000000000001</v>
      </c>
      <c r="G6">
        <v>30.334</v>
      </c>
      <c r="H6">
        <v>28.332000000000001</v>
      </c>
      <c r="I6">
        <v>27.486000000000001</v>
      </c>
      <c r="J6">
        <v>26.332999999999998</v>
      </c>
      <c r="K6">
        <v>25.170999999999999</v>
      </c>
      <c r="L6">
        <v>23.727</v>
      </c>
    </row>
    <row r="7" spans="1:13">
      <c r="A7" t="s">
        <v>122</v>
      </c>
      <c r="B7" t="s">
        <v>0</v>
      </c>
      <c r="C7">
        <v>37.070999999999998</v>
      </c>
      <c r="D7">
        <v>35.063000000000002</v>
      </c>
      <c r="E7">
        <v>32.436999999999998</v>
      </c>
      <c r="F7">
        <v>30.481999999999999</v>
      </c>
      <c r="G7">
        <v>28.780999999999999</v>
      </c>
      <c r="H7">
        <v>27.263000000000002</v>
      </c>
      <c r="I7">
        <v>26.405999999999999</v>
      </c>
      <c r="J7">
        <v>25.370999999999999</v>
      </c>
      <c r="K7">
        <v>24.11</v>
      </c>
      <c r="L7">
        <v>21.901</v>
      </c>
    </row>
    <row r="8" spans="1:13">
      <c r="A8" t="s">
        <v>183</v>
      </c>
      <c r="B8" t="s">
        <v>184</v>
      </c>
      <c r="C8">
        <v>12.532999999999999</v>
      </c>
      <c r="D8">
        <v>14.021000000000001</v>
      </c>
      <c r="E8">
        <v>14.75</v>
      </c>
      <c r="F8">
        <v>15.217000000000001</v>
      </c>
      <c r="G8">
        <v>5.8680000000000003</v>
      </c>
      <c r="H8">
        <v>6.6050000000000004</v>
      </c>
      <c r="I8">
        <v>6.3239999999999998</v>
      </c>
      <c r="J8">
        <v>4.2850000000000001</v>
      </c>
      <c r="K8">
        <v>5.4249999999999998</v>
      </c>
      <c r="L8">
        <v>3.9</v>
      </c>
    </row>
    <row r="9" spans="1:13">
      <c r="A9" t="s">
        <v>187</v>
      </c>
      <c r="B9" t="s">
        <v>188</v>
      </c>
      <c r="C9">
        <v>14.609</v>
      </c>
      <c r="D9">
        <v>14.093999999999999</v>
      </c>
      <c r="E9">
        <v>13.798</v>
      </c>
      <c r="F9">
        <v>13.568</v>
      </c>
      <c r="G9">
        <v>13.122</v>
      </c>
      <c r="H9">
        <v>12.438000000000001</v>
      </c>
      <c r="I9">
        <v>12.145</v>
      </c>
      <c r="J9">
        <v>11.862</v>
      </c>
      <c r="K9">
        <v>11.662000000000001</v>
      </c>
      <c r="L9">
        <v>10.154</v>
      </c>
    </row>
    <row r="10" spans="1:13">
      <c r="A10" t="s">
        <v>189</v>
      </c>
      <c r="B10" t="s">
        <v>190</v>
      </c>
      <c r="C10">
        <v>31.481999999999999</v>
      </c>
      <c r="D10">
        <v>30.742999999999999</v>
      </c>
      <c r="E10">
        <v>28.469000000000001</v>
      </c>
      <c r="F10">
        <v>26.143999999999998</v>
      </c>
      <c r="G10">
        <v>24.978000000000002</v>
      </c>
      <c r="H10">
        <v>24.16</v>
      </c>
      <c r="I10">
        <v>23.518999999999998</v>
      </c>
      <c r="J10">
        <v>22.600999999999999</v>
      </c>
      <c r="K10">
        <v>22.006</v>
      </c>
      <c r="L10">
        <v>20.163</v>
      </c>
    </row>
    <row r="11" spans="1:13">
      <c r="A11" t="s">
        <v>126</v>
      </c>
      <c r="B11" t="s">
        <v>4</v>
      </c>
      <c r="C11">
        <v>24.532</v>
      </c>
      <c r="D11">
        <v>23.837</v>
      </c>
      <c r="E11">
        <v>21.61</v>
      </c>
      <c r="F11">
        <v>21.056999999999999</v>
      </c>
      <c r="G11">
        <v>20.295000000000002</v>
      </c>
      <c r="H11">
        <v>19.709</v>
      </c>
      <c r="I11">
        <v>19.170999999999999</v>
      </c>
      <c r="J11">
        <v>18.295999999999999</v>
      </c>
      <c r="K11">
        <v>17.274000000000001</v>
      </c>
      <c r="L11">
        <v>17.459</v>
      </c>
    </row>
    <row r="12" spans="1:13">
      <c r="A12" t="s">
        <v>181</v>
      </c>
      <c r="B12" t="s">
        <v>182</v>
      </c>
      <c r="C12">
        <v>28.253</v>
      </c>
      <c r="D12">
        <v>27.390999999999998</v>
      </c>
      <c r="E12">
        <v>26.524000000000001</v>
      </c>
      <c r="F12">
        <v>25.105</v>
      </c>
      <c r="G12">
        <v>24.113</v>
      </c>
      <c r="H12">
        <v>23.588000000000001</v>
      </c>
      <c r="I12">
        <v>22.91</v>
      </c>
      <c r="J12">
        <v>25.638000000000002</v>
      </c>
      <c r="K12">
        <v>28.388000000000002</v>
      </c>
      <c r="L12">
        <v>23.859000000000002</v>
      </c>
    </row>
    <row r="13" spans="1:13">
      <c r="A13" t="s">
        <v>179</v>
      </c>
      <c r="B13" t="s">
        <v>180</v>
      </c>
      <c r="C13">
        <v>12.765000000000001</v>
      </c>
      <c r="D13">
        <v>13.237</v>
      </c>
      <c r="E13">
        <v>12.717000000000001</v>
      </c>
      <c r="F13">
        <v>11.798999999999999</v>
      </c>
      <c r="G13">
        <v>10.840999999999999</v>
      </c>
      <c r="H13">
        <v>10.132</v>
      </c>
      <c r="I13">
        <v>9.6969999999999992</v>
      </c>
      <c r="J13">
        <v>8.9740000000000002</v>
      </c>
      <c r="K13">
        <v>8.7669999999999995</v>
      </c>
      <c r="L13">
        <v>8.3209999999999997</v>
      </c>
    </row>
    <row r="14" spans="1:13">
      <c r="A14" t="s">
        <v>127</v>
      </c>
      <c r="B14" t="s">
        <v>5</v>
      </c>
      <c r="C14">
        <v>28.635000000000002</v>
      </c>
      <c r="D14">
        <v>30.803000000000001</v>
      </c>
      <c r="E14">
        <v>29.388000000000002</v>
      </c>
      <c r="F14">
        <v>27.881</v>
      </c>
      <c r="G14">
        <v>27.532</v>
      </c>
      <c r="H14">
        <v>28.018999999999998</v>
      </c>
      <c r="I14">
        <v>27.838999999999999</v>
      </c>
      <c r="J14">
        <v>27.190999999999999</v>
      </c>
      <c r="K14">
        <v>25.66</v>
      </c>
      <c r="L14">
        <v>23.675999999999998</v>
      </c>
    </row>
    <row r="15" spans="1:13">
      <c r="A15" t="s">
        <v>195</v>
      </c>
      <c r="B15" t="s">
        <v>196</v>
      </c>
      <c r="F15">
        <v>9.5069999999999997</v>
      </c>
      <c r="G15">
        <v>8.89</v>
      </c>
      <c r="H15">
        <v>7.9749999999999996</v>
      </c>
      <c r="I15">
        <v>6.8029999999999999</v>
      </c>
      <c r="J15">
        <v>2.4540000000000002</v>
      </c>
      <c r="K15">
        <v>1.754</v>
      </c>
      <c r="L15">
        <v>1.0589999999999999</v>
      </c>
    </row>
    <row r="16" spans="1:13">
      <c r="A16" t="s">
        <v>129</v>
      </c>
      <c r="B16" t="s">
        <v>9</v>
      </c>
      <c r="C16">
        <v>14.208</v>
      </c>
      <c r="D16">
        <v>13.336</v>
      </c>
      <c r="E16">
        <v>12.98</v>
      </c>
      <c r="F16">
        <v>12.093999999999999</v>
      </c>
      <c r="G16">
        <v>11.917</v>
      </c>
      <c r="H16">
        <v>11.19</v>
      </c>
      <c r="I16">
        <v>11.417999999999999</v>
      </c>
      <c r="J16">
        <v>10.878</v>
      </c>
      <c r="K16">
        <v>9.4610000000000003</v>
      </c>
      <c r="L16">
        <v>10.028</v>
      </c>
    </row>
    <row r="17" spans="1:12">
      <c r="A17" t="s">
        <v>201</v>
      </c>
      <c r="B17" t="s">
        <v>202</v>
      </c>
      <c r="C17">
        <v>12.134</v>
      </c>
      <c r="D17">
        <v>10.94</v>
      </c>
      <c r="E17">
        <v>10.337999999999999</v>
      </c>
      <c r="F17">
        <v>9.4469999999999992</v>
      </c>
      <c r="G17">
        <v>8.1929999999999996</v>
      </c>
      <c r="H17">
        <v>7.9560000000000004</v>
      </c>
      <c r="I17">
        <v>6.1989999999999998</v>
      </c>
      <c r="J17">
        <v>6.4249999999999998</v>
      </c>
      <c r="K17">
        <v>5.9219999999999997</v>
      </c>
      <c r="L17">
        <v>3.4780000000000002</v>
      </c>
    </row>
    <row r="18" spans="1:12">
      <c r="A18" t="s">
        <v>128</v>
      </c>
      <c r="B18" t="s">
        <v>6</v>
      </c>
      <c r="C18">
        <v>8.0489999999999995</v>
      </c>
      <c r="D18">
        <v>10.601000000000001</v>
      </c>
      <c r="E18">
        <v>10.090999999999999</v>
      </c>
      <c r="F18">
        <v>10.061999999999999</v>
      </c>
      <c r="G18">
        <v>9.91</v>
      </c>
      <c r="H18">
        <v>7.53</v>
      </c>
      <c r="I18">
        <v>6.7359999999999998</v>
      </c>
      <c r="J18">
        <v>5.8860000000000001</v>
      </c>
      <c r="K18">
        <v>5.609</v>
      </c>
      <c r="L18">
        <v>4.9610000000000003</v>
      </c>
    </row>
    <row r="19" spans="1:12">
      <c r="A19" t="s">
        <v>245</v>
      </c>
      <c r="B19" t="s">
        <v>194</v>
      </c>
      <c r="C19">
        <v>23.452999999999999</v>
      </c>
      <c r="D19">
        <v>20.585999999999999</v>
      </c>
      <c r="E19">
        <v>19.282</v>
      </c>
      <c r="F19">
        <v>17.824000000000002</v>
      </c>
      <c r="G19">
        <v>16.777999999999999</v>
      </c>
      <c r="H19">
        <v>15.836</v>
      </c>
      <c r="I19">
        <v>14.887</v>
      </c>
      <c r="J19">
        <v>12.018000000000001</v>
      </c>
      <c r="K19">
        <v>11.762</v>
      </c>
      <c r="L19">
        <v>11.08</v>
      </c>
    </row>
    <row r="20" spans="1:12">
      <c r="A20" t="s">
        <v>197</v>
      </c>
      <c r="B20" t="s">
        <v>198</v>
      </c>
      <c r="C20">
        <v>20.010000000000002</v>
      </c>
      <c r="D20">
        <v>18.829000000000001</v>
      </c>
      <c r="E20">
        <v>17.914999999999999</v>
      </c>
      <c r="F20">
        <v>20.946000000000002</v>
      </c>
      <c r="G20">
        <v>13.497</v>
      </c>
      <c r="H20">
        <v>13.045</v>
      </c>
      <c r="I20">
        <v>12.67</v>
      </c>
      <c r="J20">
        <v>12.233000000000001</v>
      </c>
      <c r="K20">
        <v>11.95</v>
      </c>
      <c r="L20">
        <v>11.598000000000001</v>
      </c>
    </row>
    <row r="21" spans="1:12">
      <c r="A21" t="s">
        <v>199</v>
      </c>
      <c r="B21" t="s">
        <v>200</v>
      </c>
      <c r="C21">
        <v>9.8109999999999999</v>
      </c>
      <c r="D21">
        <v>9.577</v>
      </c>
      <c r="E21">
        <v>9.4429999999999996</v>
      </c>
      <c r="F21">
        <v>9.1950000000000003</v>
      </c>
      <c r="G21">
        <v>8.8350000000000009</v>
      </c>
      <c r="H21">
        <v>8.6869999999999994</v>
      </c>
      <c r="I21">
        <v>8.5329999999999995</v>
      </c>
      <c r="J21">
        <v>8.3640000000000008</v>
      </c>
      <c r="K21">
        <v>8.2149999999999999</v>
      </c>
      <c r="L21">
        <v>7.4880000000000004</v>
      </c>
    </row>
    <row r="22" spans="1:12">
      <c r="A22" t="s">
        <v>191</v>
      </c>
      <c r="B22" t="s">
        <v>192</v>
      </c>
      <c r="C22">
        <v>13.413</v>
      </c>
      <c r="D22">
        <v>13.108000000000001</v>
      </c>
      <c r="E22">
        <v>12.542</v>
      </c>
      <c r="F22">
        <v>11.284000000000001</v>
      </c>
      <c r="G22">
        <v>10.757</v>
      </c>
      <c r="H22">
        <v>10.452999999999999</v>
      </c>
      <c r="I22">
        <v>10.128</v>
      </c>
      <c r="J22">
        <v>9.7219999999999995</v>
      </c>
      <c r="K22">
        <v>9.2479999999999993</v>
      </c>
      <c r="L22">
        <v>9.0730000000000004</v>
      </c>
    </row>
    <row r="23" spans="1:12">
      <c r="A23" t="s">
        <v>131</v>
      </c>
      <c r="B23" t="s">
        <v>11</v>
      </c>
      <c r="C23">
        <v>21.238</v>
      </c>
      <c r="D23">
        <v>19.742000000000001</v>
      </c>
      <c r="E23">
        <v>20.021000000000001</v>
      </c>
      <c r="F23">
        <v>18.344000000000001</v>
      </c>
      <c r="G23">
        <v>20.091000000000001</v>
      </c>
      <c r="H23">
        <v>20.655999999999999</v>
      </c>
      <c r="I23">
        <v>18.66</v>
      </c>
      <c r="J23">
        <v>17.279</v>
      </c>
      <c r="K23">
        <v>16.306999999999999</v>
      </c>
      <c r="L23">
        <v>18.5</v>
      </c>
    </row>
    <row r="24" spans="1:12">
      <c r="A24" t="s">
        <v>203</v>
      </c>
      <c r="B24" t="s">
        <v>204</v>
      </c>
      <c r="C24">
        <v>10.99</v>
      </c>
      <c r="D24">
        <v>10.763</v>
      </c>
      <c r="E24">
        <v>10.198</v>
      </c>
      <c r="F24">
        <v>9.7330000000000005</v>
      </c>
      <c r="G24">
        <v>9.4719999999999995</v>
      </c>
      <c r="H24">
        <v>9.11</v>
      </c>
      <c r="I24">
        <v>8.891</v>
      </c>
      <c r="J24">
        <v>8.7379999999999995</v>
      </c>
      <c r="K24">
        <v>8.3040000000000003</v>
      </c>
      <c r="L24">
        <v>8.0790000000000006</v>
      </c>
    </row>
    <row r="25" spans="1:12">
      <c r="A25" t="s">
        <v>132</v>
      </c>
      <c r="B25" t="s">
        <v>12</v>
      </c>
      <c r="C25">
        <v>48.877000000000002</v>
      </c>
      <c r="D25">
        <v>47.048000000000002</v>
      </c>
      <c r="E25">
        <v>44.728999999999999</v>
      </c>
      <c r="F25">
        <v>42.779000000000003</v>
      </c>
      <c r="G25">
        <v>41.412999999999997</v>
      </c>
      <c r="H25">
        <v>39.674999999999997</v>
      </c>
      <c r="I25">
        <v>37.956000000000003</v>
      </c>
      <c r="J25">
        <v>36.774999999999999</v>
      </c>
      <c r="K25">
        <v>35.856999999999999</v>
      </c>
      <c r="L25">
        <v>33.018999999999998</v>
      </c>
    </row>
    <row r="26" spans="1:12">
      <c r="A26" t="s">
        <v>133</v>
      </c>
      <c r="B26" t="s">
        <v>13</v>
      </c>
      <c r="C26">
        <v>57.743000000000002</v>
      </c>
      <c r="D26">
        <v>57.814999999999998</v>
      </c>
      <c r="E26">
        <v>58.540999999999997</v>
      </c>
      <c r="F26">
        <v>58.043999999999997</v>
      </c>
      <c r="G26">
        <v>51.14</v>
      </c>
      <c r="H26">
        <v>50.844999999999999</v>
      </c>
      <c r="I26">
        <v>49.851999999999997</v>
      </c>
      <c r="J26">
        <v>49.505000000000003</v>
      </c>
      <c r="K26">
        <v>50.399000000000001</v>
      </c>
      <c r="L26">
        <v>62.302</v>
      </c>
    </row>
    <row r="27" spans="1:12">
      <c r="A27" t="s">
        <v>130</v>
      </c>
      <c r="B27" t="s">
        <v>10</v>
      </c>
      <c r="C27">
        <v>44.545999999999999</v>
      </c>
      <c r="D27">
        <v>42.94</v>
      </c>
      <c r="E27">
        <v>41.81</v>
      </c>
      <c r="F27">
        <v>40.526000000000003</v>
      </c>
      <c r="G27">
        <v>39.045999999999999</v>
      </c>
      <c r="H27">
        <v>37.93</v>
      </c>
      <c r="I27">
        <v>36.457000000000001</v>
      </c>
      <c r="J27">
        <v>35.43</v>
      </c>
      <c r="K27">
        <v>32.582000000000001</v>
      </c>
      <c r="L27">
        <v>31.088999999999999</v>
      </c>
    </row>
    <row r="28" spans="1:12">
      <c r="A28" t="s">
        <v>136</v>
      </c>
      <c r="B28" t="s">
        <v>16</v>
      </c>
      <c r="C28">
        <v>18.318999999999999</v>
      </c>
      <c r="D28">
        <v>18.015000000000001</v>
      </c>
      <c r="E28">
        <v>17.427</v>
      </c>
      <c r="F28">
        <v>16.896000000000001</v>
      </c>
      <c r="G28">
        <v>16.532</v>
      </c>
      <c r="H28">
        <v>15.817</v>
      </c>
      <c r="I28">
        <v>15.747</v>
      </c>
      <c r="J28">
        <v>15.563000000000001</v>
      </c>
      <c r="K28">
        <v>16.044</v>
      </c>
      <c r="L28">
        <v>15.491</v>
      </c>
    </row>
    <row r="29" spans="1:12">
      <c r="A29" t="s">
        <v>135</v>
      </c>
      <c r="B29" t="s">
        <v>15</v>
      </c>
      <c r="C29">
        <v>25.135000000000002</v>
      </c>
      <c r="D29">
        <v>24.388999999999999</v>
      </c>
      <c r="E29">
        <v>23.44</v>
      </c>
      <c r="F29">
        <v>20.567</v>
      </c>
      <c r="G29">
        <v>19.026</v>
      </c>
      <c r="H29">
        <v>19.036000000000001</v>
      </c>
      <c r="I29">
        <v>16.454000000000001</v>
      </c>
      <c r="J29">
        <v>15.467000000000001</v>
      </c>
      <c r="K29">
        <v>14.760999999999999</v>
      </c>
      <c r="L29">
        <v>12.603</v>
      </c>
    </row>
    <row r="30" spans="1:12">
      <c r="A30" t="s">
        <v>207</v>
      </c>
      <c r="B30" t="s">
        <v>208</v>
      </c>
      <c r="C30">
        <v>9.09</v>
      </c>
      <c r="D30">
        <v>9.1829999999999998</v>
      </c>
      <c r="E30">
        <v>9.327</v>
      </c>
      <c r="F30">
        <v>9.1210000000000004</v>
      </c>
      <c r="G30">
        <v>9.17</v>
      </c>
      <c r="H30">
        <v>9.0429999999999993</v>
      </c>
      <c r="I30">
        <v>8.1590000000000007</v>
      </c>
      <c r="J30">
        <v>7.0490000000000004</v>
      </c>
      <c r="K30">
        <v>5.1989999999999998</v>
      </c>
      <c r="L30">
        <v>4.3540000000000001</v>
      </c>
    </row>
    <row r="31" spans="1:12">
      <c r="A31" t="s">
        <v>134</v>
      </c>
      <c r="B31" t="s">
        <v>14</v>
      </c>
      <c r="C31">
        <v>34.890999999999998</v>
      </c>
      <c r="D31">
        <v>33.639000000000003</v>
      </c>
      <c r="E31">
        <v>30.501999999999999</v>
      </c>
      <c r="F31">
        <v>28.949000000000002</v>
      </c>
      <c r="G31">
        <v>30.861000000000001</v>
      </c>
      <c r="H31">
        <v>32.442</v>
      </c>
      <c r="I31">
        <v>30.204999999999998</v>
      </c>
      <c r="J31">
        <v>29.21</v>
      </c>
      <c r="K31">
        <v>25.917000000000002</v>
      </c>
      <c r="L31">
        <v>23.661000000000001</v>
      </c>
    </row>
    <row r="32" spans="1:12">
      <c r="A32" t="s">
        <v>205</v>
      </c>
      <c r="B32" t="s">
        <v>206</v>
      </c>
      <c r="D32">
        <v>18.596</v>
      </c>
      <c r="E32">
        <v>15.676</v>
      </c>
      <c r="F32">
        <v>12.6</v>
      </c>
      <c r="G32">
        <v>11.798</v>
      </c>
      <c r="H32">
        <v>14.164999999999999</v>
      </c>
      <c r="I32">
        <v>13.308</v>
      </c>
      <c r="J32">
        <v>13.78</v>
      </c>
      <c r="K32">
        <v>12.199</v>
      </c>
      <c r="L32">
        <v>12.694000000000001</v>
      </c>
    </row>
    <row r="33" spans="1:12">
      <c r="A33" t="s">
        <v>238</v>
      </c>
      <c r="B33" t="s">
        <v>239</v>
      </c>
      <c r="C33">
        <v>32.637</v>
      </c>
      <c r="D33">
        <v>31.474</v>
      </c>
      <c r="E33">
        <v>30.486000000000001</v>
      </c>
      <c r="F33">
        <v>29.411999999999999</v>
      </c>
      <c r="G33">
        <v>22.65</v>
      </c>
      <c r="H33">
        <v>21.599</v>
      </c>
      <c r="I33">
        <v>20.373000000000001</v>
      </c>
      <c r="J33">
        <v>19.382000000000001</v>
      </c>
      <c r="K33">
        <v>18.652000000000001</v>
      </c>
      <c r="L33">
        <v>18.143000000000001</v>
      </c>
    </row>
    <row r="34" spans="1:12">
      <c r="A34" t="s">
        <v>137</v>
      </c>
      <c r="B34" t="s">
        <v>17</v>
      </c>
      <c r="C34">
        <v>51.890999999999998</v>
      </c>
      <c r="D34">
        <v>55.834000000000003</v>
      </c>
      <c r="E34">
        <v>54.002000000000002</v>
      </c>
      <c r="F34">
        <v>51.725000000000001</v>
      </c>
      <c r="G34">
        <v>50.814</v>
      </c>
      <c r="H34">
        <v>47.533000000000001</v>
      </c>
      <c r="I34">
        <v>45.545000000000002</v>
      </c>
      <c r="J34">
        <v>42.070999999999998</v>
      </c>
      <c r="K34">
        <v>40.713999999999999</v>
      </c>
      <c r="L34">
        <v>40.450000000000003</v>
      </c>
    </row>
    <row r="35" spans="1:12">
      <c r="A35" t="s">
        <v>138</v>
      </c>
      <c r="B35" t="s">
        <v>18</v>
      </c>
      <c r="C35">
        <v>28.038</v>
      </c>
      <c r="D35">
        <v>26.292999999999999</v>
      </c>
      <c r="E35">
        <v>26.515999999999998</v>
      </c>
      <c r="F35">
        <v>25.071999999999999</v>
      </c>
      <c r="G35">
        <v>21.684999999999999</v>
      </c>
      <c r="H35">
        <v>20.488</v>
      </c>
      <c r="I35">
        <v>19.158999999999999</v>
      </c>
      <c r="J35">
        <v>16.785</v>
      </c>
      <c r="K35">
        <v>15.339</v>
      </c>
      <c r="L35">
        <v>14.888</v>
      </c>
    </row>
    <row r="36" spans="1:12">
      <c r="A36" t="s">
        <v>139</v>
      </c>
      <c r="B36" t="s">
        <v>19</v>
      </c>
      <c r="C36">
        <v>29.324999999999999</v>
      </c>
      <c r="D36">
        <v>29.494</v>
      </c>
      <c r="E36">
        <v>30.318000000000001</v>
      </c>
      <c r="F36">
        <v>31.285</v>
      </c>
      <c r="G36">
        <v>31.754000000000001</v>
      </c>
      <c r="H36">
        <v>28.032</v>
      </c>
      <c r="I36">
        <v>28.077000000000002</v>
      </c>
      <c r="J36">
        <v>27.172000000000001</v>
      </c>
      <c r="K36">
        <v>29.449000000000002</v>
      </c>
      <c r="L36">
        <v>28.305</v>
      </c>
    </row>
    <row r="37" spans="1:12">
      <c r="A37" t="s">
        <v>140</v>
      </c>
      <c r="B37" t="s">
        <v>141</v>
      </c>
      <c r="C37">
        <v>28.622</v>
      </c>
      <c r="D37">
        <v>24.895</v>
      </c>
      <c r="E37">
        <v>22.385999999999999</v>
      </c>
      <c r="F37">
        <v>20.838999999999999</v>
      </c>
      <c r="G37">
        <v>20.532</v>
      </c>
      <c r="H37">
        <v>18.951000000000001</v>
      </c>
      <c r="I37">
        <v>18.568999999999999</v>
      </c>
      <c r="J37">
        <v>18.003</v>
      </c>
      <c r="K37">
        <v>16.724</v>
      </c>
      <c r="L37">
        <v>12.255000000000001</v>
      </c>
    </row>
    <row r="38" spans="1:12">
      <c r="A38" t="s">
        <v>142</v>
      </c>
      <c r="B38" t="s">
        <v>20</v>
      </c>
      <c r="C38">
        <v>23.681000000000001</v>
      </c>
      <c r="D38">
        <v>23.262</v>
      </c>
      <c r="E38">
        <v>22.581</v>
      </c>
      <c r="F38">
        <v>21.754999999999999</v>
      </c>
      <c r="G38">
        <v>21.741</v>
      </c>
      <c r="H38">
        <v>21.265000000000001</v>
      </c>
      <c r="I38">
        <v>20.620999999999999</v>
      </c>
      <c r="J38">
        <v>21.388000000000002</v>
      </c>
      <c r="K38">
        <v>18.181999999999999</v>
      </c>
      <c r="L38">
        <v>16.701000000000001</v>
      </c>
    </row>
    <row r="39" spans="1:12">
      <c r="A39" t="s">
        <v>143</v>
      </c>
      <c r="B39" t="s">
        <v>21</v>
      </c>
      <c r="C39">
        <v>17.937999999999999</v>
      </c>
      <c r="D39">
        <v>17.466000000000001</v>
      </c>
      <c r="E39">
        <v>17.056000000000001</v>
      </c>
      <c r="F39">
        <v>16.276</v>
      </c>
      <c r="G39">
        <v>15.951000000000001</v>
      </c>
      <c r="H39">
        <v>15.667999999999999</v>
      </c>
      <c r="I39">
        <v>15.582000000000001</v>
      </c>
      <c r="J39">
        <v>15.35</v>
      </c>
      <c r="K39">
        <v>15.287000000000001</v>
      </c>
      <c r="L39">
        <v>13.445</v>
      </c>
    </row>
    <row r="40" spans="1:12">
      <c r="A40" t="s">
        <v>246</v>
      </c>
      <c r="B40" t="s">
        <v>22</v>
      </c>
      <c r="C40">
        <v>40.878999999999998</v>
      </c>
      <c r="D40">
        <v>38.853999999999999</v>
      </c>
      <c r="E40">
        <v>36.841999999999999</v>
      </c>
      <c r="F40">
        <v>35.064999999999998</v>
      </c>
      <c r="G40">
        <v>33.185000000000002</v>
      </c>
      <c r="H40">
        <v>31.010999999999999</v>
      </c>
      <c r="I40">
        <v>29.173999999999999</v>
      </c>
      <c r="J40">
        <v>27.759</v>
      </c>
      <c r="K40">
        <v>26.792000000000002</v>
      </c>
      <c r="L40">
        <v>25.765999999999998</v>
      </c>
    </row>
    <row r="41" spans="1:12">
      <c r="A41" t="s">
        <v>175</v>
      </c>
      <c r="B41" t="s">
        <v>176</v>
      </c>
      <c r="C41">
        <v>11.192</v>
      </c>
      <c r="D41">
        <v>10.762</v>
      </c>
      <c r="E41">
        <v>10.246</v>
      </c>
      <c r="F41">
        <v>9.0259999999999998</v>
      </c>
      <c r="G41">
        <v>8.1760000000000002</v>
      </c>
      <c r="H41">
        <v>7.3440000000000003</v>
      </c>
      <c r="I41">
        <v>6.7320000000000002</v>
      </c>
      <c r="J41">
        <v>6.2370000000000001</v>
      </c>
      <c r="K41">
        <v>4.3730000000000002</v>
      </c>
      <c r="L41">
        <v>4.1849999999999996</v>
      </c>
    </row>
    <row r="42" spans="1:12">
      <c r="A42" t="s">
        <v>278</v>
      </c>
      <c r="B42" t="s">
        <v>279</v>
      </c>
      <c r="C42">
        <v>36.295999999999999</v>
      </c>
      <c r="D42">
        <v>34.93</v>
      </c>
      <c r="E42">
        <v>31.998999999999999</v>
      </c>
      <c r="F42">
        <v>26.673999999999999</v>
      </c>
      <c r="G42">
        <v>25.56</v>
      </c>
      <c r="H42">
        <v>24.024999999999999</v>
      </c>
      <c r="I42">
        <v>23.323</v>
      </c>
      <c r="J42">
        <v>22.119</v>
      </c>
      <c r="K42">
        <v>19.788</v>
      </c>
      <c r="L42">
        <v>18.849</v>
      </c>
    </row>
    <row r="43" spans="1:12">
      <c r="A43" t="s">
        <v>247</v>
      </c>
      <c r="B43" t="s">
        <v>193</v>
      </c>
      <c r="C43">
        <v>-3.8279999999999998</v>
      </c>
      <c r="D43">
        <v>-0.72599999999999998</v>
      </c>
      <c r="E43">
        <v>0.78400000000000003</v>
      </c>
      <c r="F43">
        <v>2.2829999999999999</v>
      </c>
      <c r="G43">
        <v>-2.9460000000000002</v>
      </c>
      <c r="H43">
        <v>-9.9</v>
      </c>
      <c r="I43">
        <v>-11.956</v>
      </c>
      <c r="J43">
        <v>-11.561</v>
      </c>
      <c r="K43">
        <v>-6.33</v>
      </c>
      <c r="L43">
        <v>2.5939999999999999</v>
      </c>
    </row>
    <row r="44" spans="1:12">
      <c r="A44" t="s">
        <v>123</v>
      </c>
      <c r="B44" t="s">
        <v>1</v>
      </c>
      <c r="C44">
        <v>16.411999999999999</v>
      </c>
      <c r="D44">
        <v>15.544</v>
      </c>
      <c r="E44">
        <v>14.789</v>
      </c>
      <c r="F44">
        <v>14.122999999999999</v>
      </c>
      <c r="G44">
        <v>13.57</v>
      </c>
      <c r="H44">
        <v>13.047000000000001</v>
      </c>
      <c r="I44">
        <v>12.537000000000001</v>
      </c>
      <c r="J44">
        <v>12.782</v>
      </c>
      <c r="K44">
        <v>12.148</v>
      </c>
      <c r="L44">
        <v>11.416</v>
      </c>
    </row>
    <row r="45" spans="1:12">
      <c r="A45" t="s">
        <v>248</v>
      </c>
      <c r="B45" t="s">
        <v>24</v>
      </c>
      <c r="C45">
        <v>12.196</v>
      </c>
      <c r="D45">
        <v>16.655999999999999</v>
      </c>
      <c r="E45">
        <v>15.045</v>
      </c>
      <c r="F45">
        <v>13.904999999999999</v>
      </c>
      <c r="G45">
        <v>14.62</v>
      </c>
      <c r="H45">
        <v>14.186999999999999</v>
      </c>
      <c r="I45">
        <v>13.61</v>
      </c>
      <c r="J45">
        <v>14.951000000000001</v>
      </c>
      <c r="K45">
        <v>13.754</v>
      </c>
      <c r="L45">
        <v>11.877000000000001</v>
      </c>
    </row>
    <row r="46" spans="1:12">
      <c r="A46" t="s">
        <v>144</v>
      </c>
      <c r="B46" t="s">
        <v>25</v>
      </c>
      <c r="C46">
        <v>19.916</v>
      </c>
      <c r="D46">
        <v>19.02</v>
      </c>
      <c r="E46">
        <v>17.812000000000001</v>
      </c>
      <c r="F46">
        <v>16.712</v>
      </c>
      <c r="G46">
        <v>15.89</v>
      </c>
      <c r="H46">
        <v>15.144</v>
      </c>
      <c r="I46">
        <v>14.473000000000001</v>
      </c>
      <c r="J46">
        <v>13.917999999999999</v>
      </c>
      <c r="K46">
        <v>12.99</v>
      </c>
      <c r="L46">
        <v>11.929</v>
      </c>
    </row>
    <row r="47" spans="1:12">
      <c r="A47" t="s">
        <v>209</v>
      </c>
      <c r="B47" t="s">
        <v>210</v>
      </c>
      <c r="C47">
        <v>12.739000000000001</v>
      </c>
      <c r="D47">
        <v>12.236000000000001</v>
      </c>
      <c r="E47">
        <v>11.824</v>
      </c>
      <c r="F47">
        <v>11.484</v>
      </c>
      <c r="G47">
        <v>11.27</v>
      </c>
      <c r="H47">
        <v>11.132</v>
      </c>
      <c r="I47">
        <v>10.329000000000001</v>
      </c>
      <c r="J47">
        <v>10.029</v>
      </c>
      <c r="K47">
        <v>10.054</v>
      </c>
      <c r="L47">
        <v>9.5220000000000002</v>
      </c>
    </row>
    <row r="48" spans="1:12">
      <c r="A48" t="s">
        <v>145</v>
      </c>
      <c r="B48" t="s">
        <v>146</v>
      </c>
      <c r="C48">
        <v>48.966999999999999</v>
      </c>
      <c r="D48">
        <v>44.957000000000001</v>
      </c>
      <c r="E48">
        <v>41.470999999999997</v>
      </c>
      <c r="F48">
        <v>37.896000000000001</v>
      </c>
      <c r="G48">
        <v>35.920999999999999</v>
      </c>
      <c r="H48">
        <v>34.36</v>
      </c>
      <c r="I48">
        <v>31.35</v>
      </c>
      <c r="J48">
        <v>28.565999999999999</v>
      </c>
      <c r="K48">
        <v>26.353999999999999</v>
      </c>
      <c r="L48">
        <v>24.494</v>
      </c>
    </row>
    <row r="49" spans="1:12">
      <c r="A49" t="s">
        <v>147</v>
      </c>
      <c r="B49" t="s">
        <v>26</v>
      </c>
      <c r="C49">
        <v>12.044</v>
      </c>
      <c r="D49">
        <v>19.54</v>
      </c>
      <c r="E49">
        <v>18.766999999999999</v>
      </c>
      <c r="F49">
        <v>17.901</v>
      </c>
      <c r="G49">
        <v>17.71</v>
      </c>
      <c r="H49">
        <v>17.626999999999999</v>
      </c>
      <c r="I49">
        <v>17.536999999999999</v>
      </c>
      <c r="J49">
        <v>17.242000000000001</v>
      </c>
      <c r="K49">
        <v>18.515999999999998</v>
      </c>
      <c r="L49">
        <v>18.321000000000002</v>
      </c>
    </row>
    <row r="50" spans="1:12">
      <c r="A50" t="s">
        <v>211</v>
      </c>
      <c r="B50" t="s">
        <v>212</v>
      </c>
      <c r="C50">
        <v>12.994999999999999</v>
      </c>
      <c r="D50">
        <v>11.475</v>
      </c>
      <c r="E50">
        <v>10.651</v>
      </c>
      <c r="F50">
        <v>9.7989999999999995</v>
      </c>
      <c r="G50">
        <v>9.3650000000000002</v>
      </c>
      <c r="H50">
        <v>8.81</v>
      </c>
      <c r="I50">
        <v>8.2929999999999993</v>
      </c>
      <c r="J50">
        <v>8.6419999999999995</v>
      </c>
      <c r="K50">
        <v>7.7480000000000002</v>
      </c>
      <c r="L50">
        <v>7.5010000000000003</v>
      </c>
    </row>
    <row r="51" spans="1:12">
      <c r="A51" t="s">
        <v>213</v>
      </c>
      <c r="B51" t="s">
        <v>214</v>
      </c>
      <c r="D51">
        <v>4.8879999999999999</v>
      </c>
      <c r="E51">
        <v>15.503</v>
      </c>
      <c r="F51">
        <v>8.7469999999999999</v>
      </c>
      <c r="G51">
        <v>10.109</v>
      </c>
      <c r="H51">
        <v>13.563000000000001</v>
      </c>
    </row>
    <row r="52" spans="1:12">
      <c r="A52" t="s">
        <v>148</v>
      </c>
      <c r="B52" t="s">
        <v>149</v>
      </c>
      <c r="C52">
        <v>33.218000000000004</v>
      </c>
      <c r="D52">
        <v>31.498999999999999</v>
      </c>
      <c r="E52">
        <v>26.600999999999999</v>
      </c>
      <c r="F52">
        <v>25.094000000000001</v>
      </c>
      <c r="G52">
        <v>23.681000000000001</v>
      </c>
      <c r="H52">
        <v>22.643000000000001</v>
      </c>
      <c r="I52">
        <v>21.86</v>
      </c>
      <c r="J52">
        <v>21.251000000000001</v>
      </c>
      <c r="K52">
        <v>21.119</v>
      </c>
      <c r="L52">
        <v>20.651</v>
      </c>
    </row>
    <row r="53" spans="1:12">
      <c r="A53" t="s">
        <v>215</v>
      </c>
      <c r="B53" t="s">
        <v>216</v>
      </c>
      <c r="C53">
        <v>28.475000000000001</v>
      </c>
      <c r="D53">
        <v>28.123000000000001</v>
      </c>
      <c r="E53">
        <v>27.77</v>
      </c>
      <c r="F53">
        <v>27.233000000000001</v>
      </c>
      <c r="G53">
        <v>26.704000000000001</v>
      </c>
      <c r="H53">
        <v>26.08</v>
      </c>
      <c r="I53">
        <v>24.879000000000001</v>
      </c>
      <c r="J53">
        <v>23.710999999999999</v>
      </c>
      <c r="K53">
        <v>22.521999999999998</v>
      </c>
      <c r="L53">
        <v>22.010999999999999</v>
      </c>
    </row>
    <row r="54" spans="1:12">
      <c r="A54" t="s">
        <v>150</v>
      </c>
      <c r="B54" t="s">
        <v>27</v>
      </c>
      <c r="C54">
        <v>16.655000000000001</v>
      </c>
      <c r="D54">
        <v>16.271000000000001</v>
      </c>
      <c r="E54">
        <v>15.3</v>
      </c>
      <c r="F54">
        <v>14.004</v>
      </c>
      <c r="G54">
        <v>13.065</v>
      </c>
      <c r="H54">
        <v>11.73</v>
      </c>
      <c r="I54">
        <v>10.52</v>
      </c>
      <c r="J54">
        <v>10.143000000000001</v>
      </c>
      <c r="K54">
        <v>9.1549999999999994</v>
      </c>
      <c r="L54">
        <v>8.7929999999999993</v>
      </c>
    </row>
    <row r="55" spans="1:12">
      <c r="A55" t="s">
        <v>151</v>
      </c>
      <c r="B55" t="s">
        <v>28</v>
      </c>
      <c r="C55">
        <v>15.981999999999999</v>
      </c>
      <c r="D55">
        <v>15.388999999999999</v>
      </c>
      <c r="E55">
        <v>14.744999999999999</v>
      </c>
      <c r="F55">
        <v>14.432</v>
      </c>
      <c r="G55">
        <v>15.829000000000001</v>
      </c>
      <c r="H55">
        <v>17.565000000000001</v>
      </c>
      <c r="I55">
        <v>18.785</v>
      </c>
      <c r="J55">
        <v>19.138999999999999</v>
      </c>
      <c r="K55">
        <v>17.550999999999998</v>
      </c>
      <c r="L55">
        <v>16.667000000000002</v>
      </c>
    </row>
    <row r="56" spans="1:12">
      <c r="A56" t="s">
        <v>152</v>
      </c>
      <c r="B56" t="s">
        <v>30</v>
      </c>
      <c r="C56">
        <v>33.689</v>
      </c>
      <c r="D56">
        <v>33.090000000000003</v>
      </c>
      <c r="E56">
        <v>31.405999999999999</v>
      </c>
      <c r="F56">
        <v>30.353999999999999</v>
      </c>
      <c r="G56">
        <v>29.353000000000002</v>
      </c>
      <c r="H56">
        <v>28.545999999999999</v>
      </c>
      <c r="I56">
        <v>27.882000000000001</v>
      </c>
      <c r="J56">
        <v>25.971</v>
      </c>
      <c r="K56">
        <v>24.18</v>
      </c>
      <c r="L56">
        <v>22.437000000000001</v>
      </c>
    </row>
    <row r="57" spans="1:12">
      <c r="A57" t="s">
        <v>157</v>
      </c>
      <c r="B57" t="s">
        <v>35</v>
      </c>
      <c r="C57">
        <v>25.859000000000002</v>
      </c>
      <c r="D57">
        <v>24.088999999999999</v>
      </c>
      <c r="E57">
        <v>22.946999999999999</v>
      </c>
      <c r="F57">
        <v>21.309000000000001</v>
      </c>
      <c r="G57">
        <v>20.298999999999999</v>
      </c>
      <c r="H57">
        <v>19.039000000000001</v>
      </c>
      <c r="I57">
        <v>17.367999999999999</v>
      </c>
      <c r="J57">
        <v>15.356999999999999</v>
      </c>
      <c r="K57">
        <v>14.353</v>
      </c>
      <c r="L57">
        <v>13.353</v>
      </c>
    </row>
    <row r="58" spans="1:12">
      <c r="A58" t="s">
        <v>154</v>
      </c>
      <c r="B58" t="s">
        <v>32</v>
      </c>
      <c r="C58">
        <v>20.774999999999999</v>
      </c>
      <c r="D58">
        <v>22.390999999999998</v>
      </c>
      <c r="E58">
        <v>20.866</v>
      </c>
      <c r="F58">
        <v>20.045000000000002</v>
      </c>
      <c r="G58">
        <v>19.616</v>
      </c>
      <c r="H58">
        <v>17.597000000000001</v>
      </c>
      <c r="I58">
        <v>18.901</v>
      </c>
      <c r="J58">
        <v>18.893000000000001</v>
      </c>
      <c r="K58">
        <v>22.032</v>
      </c>
      <c r="L58">
        <v>22.091999999999999</v>
      </c>
    </row>
    <row r="59" spans="1:12">
      <c r="A59" t="s">
        <v>153</v>
      </c>
      <c r="B59" t="s">
        <v>31</v>
      </c>
      <c r="C59">
        <v>41.304000000000002</v>
      </c>
      <c r="D59">
        <v>39.499000000000002</v>
      </c>
      <c r="E59">
        <v>38.069000000000003</v>
      </c>
      <c r="F59">
        <v>36.201000000000001</v>
      </c>
      <c r="G59">
        <v>34.984000000000002</v>
      </c>
      <c r="H59">
        <v>33.863999999999997</v>
      </c>
      <c r="I59">
        <v>32.692</v>
      </c>
      <c r="J59">
        <v>34.155999999999999</v>
      </c>
      <c r="K59">
        <v>35.145000000000003</v>
      </c>
      <c r="L59">
        <v>34.475000000000001</v>
      </c>
    </row>
    <row r="60" spans="1:12">
      <c r="A60" t="s">
        <v>217</v>
      </c>
      <c r="B60" t="s">
        <v>218</v>
      </c>
      <c r="C60">
        <v>18.068000000000001</v>
      </c>
      <c r="D60">
        <v>16.802</v>
      </c>
      <c r="E60">
        <v>15.872</v>
      </c>
      <c r="F60">
        <v>14.215</v>
      </c>
      <c r="G60">
        <v>13.785</v>
      </c>
      <c r="H60">
        <v>13.35</v>
      </c>
      <c r="I60">
        <v>12.664999999999999</v>
      </c>
      <c r="J60">
        <v>12.111000000000001</v>
      </c>
      <c r="K60">
        <v>11.994</v>
      </c>
      <c r="L60">
        <v>11.834</v>
      </c>
    </row>
    <row r="61" spans="1:12">
      <c r="A61" t="s">
        <v>155</v>
      </c>
      <c r="B61" t="s">
        <v>33</v>
      </c>
      <c r="C61">
        <v>25.43</v>
      </c>
      <c r="D61">
        <v>24.428000000000001</v>
      </c>
      <c r="E61">
        <v>23.295000000000002</v>
      </c>
      <c r="F61">
        <v>22.87</v>
      </c>
      <c r="G61">
        <v>22.067</v>
      </c>
      <c r="H61">
        <v>21.137</v>
      </c>
      <c r="I61">
        <v>20.501999999999999</v>
      </c>
      <c r="J61">
        <v>21.638000000000002</v>
      </c>
      <c r="K61">
        <v>21.045999999999999</v>
      </c>
      <c r="L61">
        <v>19.582999999999998</v>
      </c>
    </row>
    <row r="62" spans="1:12">
      <c r="A62" t="s">
        <v>156</v>
      </c>
      <c r="B62" t="s">
        <v>34</v>
      </c>
      <c r="C62">
        <v>14.72</v>
      </c>
      <c r="D62">
        <v>20.466999999999999</v>
      </c>
      <c r="E62">
        <v>19.777000000000001</v>
      </c>
      <c r="F62">
        <v>18.009</v>
      </c>
      <c r="G62">
        <v>18.72</v>
      </c>
      <c r="H62">
        <v>16.984000000000002</v>
      </c>
      <c r="I62">
        <v>14.571</v>
      </c>
      <c r="J62">
        <v>13.554</v>
      </c>
      <c r="K62">
        <v>14.885</v>
      </c>
      <c r="L62">
        <v>13.303000000000001</v>
      </c>
    </row>
    <row r="63" spans="1:12">
      <c r="A63" t="s">
        <v>219</v>
      </c>
      <c r="B63" t="s">
        <v>220</v>
      </c>
      <c r="C63">
        <v>11.145</v>
      </c>
      <c r="D63">
        <v>11.021000000000001</v>
      </c>
      <c r="E63">
        <v>10.510999999999999</v>
      </c>
      <c r="F63">
        <v>10.852</v>
      </c>
      <c r="G63">
        <v>10.548999999999999</v>
      </c>
      <c r="H63">
        <v>10.182</v>
      </c>
      <c r="I63">
        <v>10.004</v>
      </c>
      <c r="J63">
        <v>9.8940000000000001</v>
      </c>
      <c r="K63">
        <v>9.69</v>
      </c>
      <c r="L63">
        <v>9.4659999999999993</v>
      </c>
    </row>
    <row r="64" spans="1:12">
      <c r="A64" t="s">
        <v>158</v>
      </c>
      <c r="B64" t="s">
        <v>36</v>
      </c>
      <c r="C64">
        <v>38.090000000000003</v>
      </c>
      <c r="D64">
        <v>34.947000000000003</v>
      </c>
      <c r="E64">
        <v>33.078000000000003</v>
      </c>
      <c r="F64">
        <v>31.466999999999999</v>
      </c>
      <c r="G64">
        <v>29.943000000000001</v>
      </c>
      <c r="H64">
        <v>29.047999999999998</v>
      </c>
      <c r="I64">
        <v>27.631</v>
      </c>
      <c r="J64">
        <v>25.853000000000002</v>
      </c>
      <c r="K64">
        <v>25.372</v>
      </c>
      <c r="L64">
        <v>24.395</v>
      </c>
    </row>
    <row r="65" spans="1:12">
      <c r="A65" t="s">
        <v>227</v>
      </c>
      <c r="B65" t="s">
        <v>228</v>
      </c>
      <c r="C65">
        <v>5.032</v>
      </c>
      <c r="D65">
        <v>4.7539999999999996</v>
      </c>
      <c r="E65">
        <v>4.492</v>
      </c>
      <c r="F65">
        <v>4.2629999999999999</v>
      </c>
      <c r="G65">
        <v>4.1929999999999996</v>
      </c>
      <c r="H65">
        <v>4.1689999999999996</v>
      </c>
      <c r="I65">
        <v>4.077</v>
      </c>
      <c r="J65">
        <v>2.6389999999999998</v>
      </c>
      <c r="K65">
        <v>2.855</v>
      </c>
      <c r="L65">
        <v>2.2869999999999999</v>
      </c>
    </row>
    <row r="66" spans="1:12">
      <c r="A66" t="s">
        <v>223</v>
      </c>
      <c r="B66" t="s">
        <v>224</v>
      </c>
      <c r="C66">
        <v>14.62</v>
      </c>
      <c r="D66">
        <v>13.645</v>
      </c>
      <c r="E66">
        <v>12.638999999999999</v>
      </c>
      <c r="F66">
        <v>11.629</v>
      </c>
      <c r="G66">
        <v>10.329000000000001</v>
      </c>
      <c r="H66">
        <v>9.5419999999999998</v>
      </c>
      <c r="I66">
        <v>9.1219999999999999</v>
      </c>
      <c r="J66">
        <v>8.6660000000000004</v>
      </c>
      <c r="K66">
        <v>8.1240000000000006</v>
      </c>
      <c r="L66">
        <v>7.5540000000000003</v>
      </c>
    </row>
    <row r="67" spans="1:12">
      <c r="A67" t="s">
        <v>221</v>
      </c>
      <c r="B67" t="s">
        <v>222</v>
      </c>
      <c r="C67">
        <v>18.829999999999998</v>
      </c>
      <c r="D67">
        <v>17.753</v>
      </c>
      <c r="E67">
        <v>15.923999999999999</v>
      </c>
      <c r="F67">
        <v>14.708</v>
      </c>
      <c r="G67">
        <v>14.199</v>
      </c>
      <c r="H67">
        <v>13.747</v>
      </c>
      <c r="I67">
        <v>13.662000000000001</v>
      </c>
      <c r="J67">
        <v>13.993</v>
      </c>
      <c r="K67">
        <v>12.904</v>
      </c>
      <c r="L67">
        <v>12.481</v>
      </c>
    </row>
    <row r="68" spans="1:12">
      <c r="A68" t="s">
        <v>160</v>
      </c>
      <c r="B68" t="s">
        <v>38</v>
      </c>
      <c r="C68">
        <v>22.585999999999999</v>
      </c>
      <c r="D68">
        <v>21.975999999999999</v>
      </c>
      <c r="E68">
        <v>21.427</v>
      </c>
      <c r="F68">
        <v>21.085000000000001</v>
      </c>
      <c r="G68">
        <v>20.318000000000001</v>
      </c>
      <c r="H68">
        <v>19.212</v>
      </c>
      <c r="I68">
        <v>18.152000000000001</v>
      </c>
      <c r="J68">
        <v>17.082000000000001</v>
      </c>
      <c r="K68">
        <v>16.23</v>
      </c>
      <c r="L68">
        <v>15.237</v>
      </c>
    </row>
    <row r="69" spans="1:12">
      <c r="A69" t="s">
        <v>159</v>
      </c>
      <c r="B69" t="s">
        <v>37</v>
      </c>
      <c r="C69">
        <v>47.56</v>
      </c>
      <c r="D69">
        <v>45.978999999999999</v>
      </c>
      <c r="E69">
        <v>45.03</v>
      </c>
      <c r="F69">
        <v>42.423000000000002</v>
      </c>
      <c r="G69">
        <v>41.003</v>
      </c>
      <c r="H69">
        <v>37.542999999999999</v>
      </c>
      <c r="I69">
        <v>36.537999999999997</v>
      </c>
      <c r="J69">
        <v>32.750999999999998</v>
      </c>
      <c r="K69">
        <v>31.87</v>
      </c>
      <c r="L69">
        <v>28.655999999999999</v>
      </c>
    </row>
    <row r="70" spans="1:12">
      <c r="A70" t="s">
        <v>225</v>
      </c>
      <c r="B70" t="s">
        <v>226</v>
      </c>
      <c r="C70">
        <v>33.609000000000002</v>
      </c>
      <c r="D70">
        <v>31.946999999999999</v>
      </c>
      <c r="E70">
        <v>30.468</v>
      </c>
      <c r="F70">
        <v>28.355</v>
      </c>
      <c r="G70">
        <v>26.657</v>
      </c>
      <c r="H70">
        <v>25.614999999999998</v>
      </c>
      <c r="I70">
        <v>24.440999999999999</v>
      </c>
      <c r="J70">
        <v>23.484999999999999</v>
      </c>
      <c r="K70">
        <v>22.98</v>
      </c>
      <c r="L70">
        <v>21.581</v>
      </c>
    </row>
    <row r="71" spans="1:12">
      <c r="A71" t="s">
        <v>229</v>
      </c>
      <c r="B71" t="s">
        <v>230</v>
      </c>
      <c r="C71">
        <v>26.087</v>
      </c>
      <c r="D71">
        <v>4.0289999999999999</v>
      </c>
      <c r="E71">
        <v>3.5289999999999999</v>
      </c>
      <c r="F71">
        <v>3.407</v>
      </c>
      <c r="G71">
        <v>3.7290000000000001</v>
      </c>
      <c r="H71">
        <v>3.4119999999999999</v>
      </c>
    </row>
    <row r="72" spans="1:12">
      <c r="A72" t="s">
        <v>231</v>
      </c>
      <c r="B72" t="s">
        <v>232</v>
      </c>
      <c r="C72">
        <v>15.55</v>
      </c>
      <c r="D72">
        <v>15.394</v>
      </c>
      <c r="E72">
        <v>14.586</v>
      </c>
      <c r="F72">
        <v>13.209</v>
      </c>
      <c r="G72">
        <v>11.789</v>
      </c>
      <c r="H72">
        <v>11.099</v>
      </c>
      <c r="I72">
        <v>9.7759999999999998</v>
      </c>
      <c r="J72">
        <v>8.8000000000000007</v>
      </c>
      <c r="K72">
        <v>8.2629999999999999</v>
      </c>
      <c r="L72">
        <v>6.952</v>
      </c>
    </row>
    <row r="73" spans="1:12">
      <c r="A73" t="s">
        <v>174</v>
      </c>
      <c r="B73" t="s">
        <v>83</v>
      </c>
      <c r="C73">
        <v>20.199000000000002</v>
      </c>
      <c r="D73">
        <v>19.625</v>
      </c>
      <c r="E73">
        <v>19.145</v>
      </c>
      <c r="F73">
        <v>18.896000000000001</v>
      </c>
      <c r="G73">
        <v>17.5</v>
      </c>
      <c r="H73">
        <v>17.355</v>
      </c>
      <c r="I73">
        <v>17.818999999999999</v>
      </c>
      <c r="J73">
        <v>17.904</v>
      </c>
      <c r="K73">
        <v>17.491</v>
      </c>
      <c r="L73">
        <v>17.305</v>
      </c>
    </row>
    <row r="74" spans="1:12">
      <c r="A74" t="s">
        <v>161</v>
      </c>
      <c r="B74" t="s">
        <v>42</v>
      </c>
      <c r="C74">
        <v>20.335999999999999</v>
      </c>
      <c r="D74">
        <v>19.45</v>
      </c>
      <c r="E74">
        <v>18.863</v>
      </c>
      <c r="F74">
        <v>18.565999999999999</v>
      </c>
      <c r="G74">
        <v>17.893999999999998</v>
      </c>
      <c r="H74">
        <v>17.611999999999998</v>
      </c>
      <c r="I74">
        <v>17.228000000000002</v>
      </c>
      <c r="J74">
        <v>16.681000000000001</v>
      </c>
      <c r="K74">
        <v>16.157</v>
      </c>
      <c r="L74">
        <v>15.43</v>
      </c>
    </row>
    <row r="75" spans="1:12">
      <c r="A75" t="s">
        <v>163</v>
      </c>
      <c r="B75" t="s">
        <v>164</v>
      </c>
      <c r="D75">
        <v>2.78</v>
      </c>
      <c r="E75">
        <v>3.4089999999999998</v>
      </c>
      <c r="F75">
        <v>3.153</v>
      </c>
      <c r="G75">
        <v>3.339</v>
      </c>
      <c r="H75">
        <v>3.3679999999999999</v>
      </c>
      <c r="I75">
        <v>1.9850000000000001</v>
      </c>
      <c r="J75">
        <v>0.54900000000000004</v>
      </c>
      <c r="K75">
        <v>2.5219999999999998</v>
      </c>
      <c r="L75">
        <v>0.79200000000000004</v>
      </c>
    </row>
    <row r="76" spans="1:12">
      <c r="A76" t="s">
        <v>249</v>
      </c>
      <c r="B76" t="s">
        <v>44</v>
      </c>
      <c r="C76">
        <v>27.416</v>
      </c>
      <c r="D76">
        <v>19.597999999999999</v>
      </c>
      <c r="E76">
        <v>18.733000000000001</v>
      </c>
      <c r="F76">
        <v>18.053999999999998</v>
      </c>
      <c r="G76">
        <v>17.195</v>
      </c>
      <c r="H76">
        <v>16.263999999999999</v>
      </c>
      <c r="I76">
        <v>15.255000000000001</v>
      </c>
      <c r="J76">
        <v>14.27</v>
      </c>
      <c r="K76">
        <v>13.250999999999999</v>
      </c>
      <c r="L76">
        <v>12.349</v>
      </c>
    </row>
    <row r="77" spans="1:12">
      <c r="A77" t="s">
        <v>233</v>
      </c>
      <c r="B77" t="s">
        <v>234</v>
      </c>
      <c r="C77">
        <v>24.972999999999999</v>
      </c>
      <c r="D77">
        <v>24.084</v>
      </c>
      <c r="E77">
        <v>24.654</v>
      </c>
      <c r="F77">
        <v>24.640999999999998</v>
      </c>
      <c r="G77">
        <v>23.492999999999999</v>
      </c>
      <c r="H77">
        <v>22.821999999999999</v>
      </c>
      <c r="I77">
        <v>21.890999999999998</v>
      </c>
      <c r="J77">
        <v>20.986000000000001</v>
      </c>
      <c r="K77">
        <v>19.834</v>
      </c>
      <c r="L77">
        <v>18.856000000000002</v>
      </c>
    </row>
    <row r="78" spans="1:12">
      <c r="A78" t="s">
        <v>162</v>
      </c>
      <c r="B78" t="s">
        <v>43</v>
      </c>
      <c r="C78">
        <v>25.869</v>
      </c>
      <c r="D78">
        <v>25.02</v>
      </c>
      <c r="E78">
        <v>23.879000000000001</v>
      </c>
      <c r="F78">
        <v>22.893999999999998</v>
      </c>
      <c r="G78">
        <v>22.030999999999999</v>
      </c>
      <c r="H78">
        <v>21.251000000000001</v>
      </c>
      <c r="I78">
        <v>20.585999999999999</v>
      </c>
      <c r="J78">
        <v>20.184000000000001</v>
      </c>
      <c r="K78">
        <v>19.138999999999999</v>
      </c>
      <c r="L78">
        <v>17.614999999999998</v>
      </c>
    </row>
    <row r="79" spans="1:12">
      <c r="A79" t="s">
        <v>185</v>
      </c>
      <c r="B79" t="s">
        <v>186</v>
      </c>
      <c r="C79">
        <v>9.7759999999999998</v>
      </c>
      <c r="D79">
        <v>9.2690000000000001</v>
      </c>
      <c r="E79">
        <v>8.6270000000000007</v>
      </c>
      <c r="F79">
        <v>7.899</v>
      </c>
      <c r="G79">
        <v>7.2080000000000002</v>
      </c>
      <c r="H79">
        <v>6.8090000000000002</v>
      </c>
      <c r="I79">
        <v>6.5</v>
      </c>
      <c r="J79">
        <v>6.2549999999999999</v>
      </c>
      <c r="K79">
        <v>5.8550000000000004</v>
      </c>
      <c r="L79">
        <v>5.5720000000000001</v>
      </c>
    </row>
    <row r="80" spans="1:12">
      <c r="A80" t="s">
        <v>165</v>
      </c>
      <c r="B80" t="s">
        <v>45</v>
      </c>
      <c r="C80">
        <v>20.887</v>
      </c>
      <c r="D80">
        <v>20.196999999999999</v>
      </c>
      <c r="E80">
        <v>19.21</v>
      </c>
      <c r="F80">
        <v>18.186</v>
      </c>
      <c r="G80">
        <v>17.434999999999999</v>
      </c>
      <c r="H80">
        <v>16.759</v>
      </c>
      <c r="I80">
        <v>15.919</v>
      </c>
      <c r="J80">
        <v>15.346</v>
      </c>
      <c r="K80">
        <v>14.695</v>
      </c>
      <c r="L80">
        <v>14.282</v>
      </c>
    </row>
    <row r="81" spans="1:12">
      <c r="A81" t="s">
        <v>235</v>
      </c>
      <c r="B81" t="s">
        <v>236</v>
      </c>
      <c r="C81">
        <v>8.5129999999999999</v>
      </c>
      <c r="D81">
        <v>8.15</v>
      </c>
      <c r="E81">
        <v>7.9749999999999996</v>
      </c>
      <c r="F81">
        <v>7.7270000000000003</v>
      </c>
      <c r="G81">
        <v>7.4470000000000001</v>
      </c>
      <c r="H81">
        <v>7.19</v>
      </c>
      <c r="I81">
        <v>6.9210000000000003</v>
      </c>
      <c r="J81">
        <v>6.1369999999999996</v>
      </c>
      <c r="K81">
        <v>5.9720000000000004</v>
      </c>
      <c r="L81">
        <v>5.835</v>
      </c>
    </row>
  </sheetData>
  <pageMargins left="0.7" right="0.7" top="0.75" bottom="0.75" header="0.3" footer="0.3"/>
  <pageSetup scale="72" fitToHeight="0" orientation="landscape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86D540B-572C-49C3-87C2-357EDA5797C1}"/>
</file>

<file path=customXml/itemProps2.xml><?xml version="1.0" encoding="utf-8"?>
<ds:datastoreItem xmlns:ds="http://schemas.openxmlformats.org/officeDocument/2006/customXml" ds:itemID="{59854877-606F-4D97-80A1-655A998B424C}"/>
</file>

<file path=customXml/itemProps3.xml><?xml version="1.0" encoding="utf-8"?>
<ds:datastoreItem xmlns:ds="http://schemas.openxmlformats.org/officeDocument/2006/customXml" ds:itemID="{C4C59628-606B-47B6-8BFA-D8F8286E013D}"/>
</file>

<file path=customXml/itemProps4.xml><?xml version="1.0" encoding="utf-8"?>
<ds:datastoreItem xmlns:ds="http://schemas.openxmlformats.org/officeDocument/2006/customXml" ds:itemID="{AB6A69BE-B0C2-4CAB-A224-9DF534B2DA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21</vt:i4>
      </vt:variant>
    </vt:vector>
  </HeadingPairs>
  <TitlesOfParts>
    <vt:vector size="30" baseType="lpstr">
      <vt:lpstr>MPG-4</vt:lpstr>
      <vt:lpstr>P-E Ratio (WP)</vt:lpstr>
      <vt:lpstr>MP-CF (WP)</vt:lpstr>
      <vt:lpstr>MP-BV (WP)</vt:lpstr>
      <vt:lpstr>2016 Data (WP)</vt:lpstr>
      <vt:lpstr>CF</vt:lpstr>
      <vt:lpstr>PE</vt:lpstr>
      <vt:lpstr>MP</vt:lpstr>
      <vt:lpstr>BV</vt:lpstr>
      <vt:lpstr>BookValue</vt:lpstr>
      <vt:lpstr>CashFlow</vt:lpstr>
      <vt:lpstr>LUCurYr</vt:lpstr>
      <vt:lpstr>MarketPrice</vt:lpstr>
      <vt:lpstr>MP_BV_WP</vt:lpstr>
      <vt:lpstr>MP_CF_WP</vt:lpstr>
      <vt:lpstr>PE_WP</vt:lpstr>
      <vt:lpstr>PEratio</vt:lpstr>
      <vt:lpstr>'2016 Data (WP)'!Print_Area</vt:lpstr>
      <vt:lpstr>'MP-BV (WP)'!Print_Area</vt:lpstr>
      <vt:lpstr>'MP-CF (WP)'!Print_Area</vt:lpstr>
      <vt:lpstr>'MPG-4'!Print_Area</vt:lpstr>
      <vt:lpstr>PE!Print_Area</vt:lpstr>
      <vt:lpstr>'P-E Ratio (WP)'!Print_Area</vt:lpstr>
      <vt:lpstr>CF!Print_Titles</vt:lpstr>
      <vt:lpstr>MP!Print_Titles</vt:lpstr>
      <vt:lpstr>'MP-BV (WP)'!Print_Titles</vt:lpstr>
      <vt:lpstr>'MP-CF (WP)'!Print_Titles</vt:lpstr>
      <vt:lpstr>'MPG-4'!Print_Titles</vt:lpstr>
      <vt:lpstr>PE!Print_Titles</vt:lpstr>
      <vt:lpstr>'P-E Ratio (WP)'!Print_Titles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Chris</dc:creator>
  <cp:lastModifiedBy>FEA</cp:lastModifiedBy>
  <cp:lastPrinted>2016-08-11T14:38:10Z</cp:lastPrinted>
  <dcterms:created xsi:type="dcterms:W3CDTF">2013-06-26T21:26:05Z</dcterms:created>
  <dcterms:modified xsi:type="dcterms:W3CDTF">2016-08-15T22:00:27Z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{01041421-2ECF-4B10-80FB-EE7FBFCFAA77}</vt:lpwstr>
  </property>
  <property fmtid="{D5CDD505-2E9C-101B-9397-08002B2CF9AE}" pid="3" name="ContentTypeId">
    <vt:lpwstr>0x0101006E56B4D1795A2E4DB2F0B01679ED314A00D83ED465A26668459AA6DC672056AAD1</vt:lpwstr>
  </property>
  <property fmtid="{D5CDD505-2E9C-101B-9397-08002B2CF9AE}" pid="4" name="_docset_NoMedatataSyncRequired">
    <vt:lpwstr>False</vt:lpwstr>
  </property>
</Properties>
</file>