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0" windowWidth="22500" windowHeight="13605"/>
  </bookViews>
  <sheets>
    <sheet name="App F Cost Documents" sheetId="1" r:id="rId1"/>
    <sheet name="F1" sheetId="3" r:id="rId2"/>
    <sheet name="F2" sheetId="4" r:id="rId3"/>
    <sheet name="F3" sheetId="5" r:id="rId4"/>
    <sheet name="F4" sheetId="6" r:id="rId5"/>
    <sheet name="F5" sheetId="7" r:id="rId6"/>
    <sheet name="F6" sheetId="8" r:id="rId7"/>
    <sheet name="F7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6" i="4" l="1"/>
  <c r="H216" i="4"/>
  <c r="I216" i="4"/>
  <c r="F216" i="4"/>
  <c r="H205" i="4"/>
  <c r="I205" i="4"/>
  <c r="G205" i="4"/>
  <c r="F205" i="4"/>
  <c r="I203" i="4"/>
  <c r="H203" i="4"/>
  <c r="G203" i="4"/>
  <c r="F203" i="4"/>
  <c r="I204" i="4"/>
  <c r="H204" i="4"/>
  <c r="G204" i="4"/>
  <c r="F204" i="4"/>
  <c r="I202" i="4"/>
  <c r="H202" i="4"/>
  <c r="G202" i="4"/>
  <c r="F202" i="4"/>
  <c r="F201" i="4"/>
  <c r="G192" i="4"/>
  <c r="F192" i="4"/>
  <c r="G190" i="4"/>
  <c r="H190" i="4"/>
  <c r="I190" i="4"/>
  <c r="F190" i="4"/>
  <c r="H188" i="4"/>
  <c r="G188" i="4"/>
  <c r="I188" i="4"/>
  <c r="F188" i="4"/>
  <c r="F187" i="4"/>
  <c r="I174" i="4"/>
  <c r="H174" i="4"/>
  <c r="G174" i="4"/>
  <c r="F177" i="4"/>
  <c r="H176" i="4"/>
  <c r="I176" i="4"/>
  <c r="G176" i="4"/>
  <c r="F176" i="4"/>
  <c r="F174" i="4"/>
  <c r="F173" i="4"/>
  <c r="H160" i="4"/>
  <c r="I160" i="4"/>
  <c r="H161" i="4"/>
  <c r="I161" i="4"/>
  <c r="H163" i="4"/>
  <c r="I163" i="4"/>
  <c r="G161" i="4"/>
  <c r="F161" i="4"/>
  <c r="G160" i="4"/>
  <c r="G163" i="4"/>
  <c r="F163" i="4"/>
  <c r="F160" i="4"/>
  <c r="F159" i="4"/>
  <c r="I150" i="4"/>
  <c r="H150" i="4"/>
  <c r="G150" i="4"/>
  <c r="F150" i="4"/>
  <c r="H147" i="4"/>
  <c r="I147" i="4"/>
  <c r="F147" i="4"/>
  <c r="G147" i="4"/>
  <c r="F149" i="4"/>
  <c r="F148" i="4"/>
  <c r="F146" i="4"/>
  <c r="I133" i="4"/>
  <c r="I134" i="4"/>
  <c r="I135" i="4"/>
  <c r="I136" i="4"/>
  <c r="H133" i="4"/>
  <c r="H134" i="4"/>
  <c r="H135" i="4"/>
  <c r="H136" i="4"/>
  <c r="G133" i="4"/>
  <c r="G134" i="4"/>
  <c r="G135" i="4"/>
  <c r="G136" i="4"/>
  <c r="F136" i="4"/>
  <c r="F135" i="4"/>
  <c r="F134" i="4"/>
  <c r="F133" i="4"/>
  <c r="F132" i="4"/>
  <c r="I121" i="4"/>
  <c r="I122" i="4"/>
  <c r="I123" i="4"/>
  <c r="I124" i="4"/>
  <c r="H121" i="4"/>
  <c r="H122" i="4"/>
  <c r="H123" i="4"/>
  <c r="H124" i="4"/>
  <c r="G121" i="4"/>
  <c r="G122" i="4"/>
  <c r="G123" i="4"/>
  <c r="G124" i="4"/>
  <c r="F121" i="4"/>
  <c r="F122" i="4"/>
  <c r="F123" i="4"/>
  <c r="F124" i="4"/>
  <c r="F120" i="4"/>
  <c r="H109" i="4"/>
  <c r="I109" i="4"/>
  <c r="G109" i="4"/>
  <c r="F109" i="4"/>
  <c r="G108" i="4"/>
  <c r="H108" i="4"/>
  <c r="I108" i="4"/>
  <c r="F108" i="4"/>
  <c r="G107" i="4"/>
  <c r="G110" i="4" s="1"/>
  <c r="H107" i="4"/>
  <c r="I107" i="4"/>
  <c r="I110" i="4" s="1"/>
  <c r="F107" i="4"/>
  <c r="F106" i="4"/>
  <c r="I93" i="4"/>
  <c r="I94" i="4"/>
  <c r="I95" i="4"/>
  <c r="I96" i="4"/>
  <c r="H93" i="4"/>
  <c r="H94" i="4"/>
  <c r="H95" i="4"/>
  <c r="H96" i="4"/>
  <c r="G93" i="4"/>
  <c r="G94" i="4"/>
  <c r="G95" i="4"/>
  <c r="G96" i="4"/>
  <c r="F96" i="4"/>
  <c r="F95" i="4"/>
  <c r="F94" i="4"/>
  <c r="F93" i="4"/>
  <c r="F92" i="4"/>
  <c r="G81" i="4"/>
  <c r="H81" i="4"/>
  <c r="I81" i="4"/>
  <c r="F81" i="4"/>
  <c r="G80" i="4"/>
  <c r="H80" i="4"/>
  <c r="I80" i="4"/>
  <c r="F80" i="4"/>
  <c r="G79" i="4"/>
  <c r="H79" i="4"/>
  <c r="I79" i="4"/>
  <c r="F79" i="4"/>
  <c r="G78" i="4"/>
  <c r="H78" i="4"/>
  <c r="I78" i="4"/>
  <c r="F78" i="4"/>
  <c r="F77" i="4"/>
  <c r="I66" i="4"/>
  <c r="I67" i="4"/>
  <c r="H66" i="4"/>
  <c r="H67" i="4"/>
  <c r="G67" i="4"/>
  <c r="F67" i="4"/>
  <c r="G66" i="4"/>
  <c r="F66" i="4"/>
  <c r="I65" i="4"/>
  <c r="G65" i="4"/>
  <c r="H65" i="4"/>
  <c r="F65" i="4"/>
  <c r="F64" i="4"/>
  <c r="G64" i="4"/>
  <c r="G68" i="4" s="1"/>
  <c r="H64" i="4"/>
  <c r="I64" i="4"/>
  <c r="F63" i="4"/>
  <c r="G52" i="4"/>
  <c r="G51" i="4"/>
  <c r="H51" i="4"/>
  <c r="I51" i="4"/>
  <c r="F51" i="4"/>
  <c r="I50" i="4"/>
  <c r="H50" i="4"/>
  <c r="G50" i="4"/>
  <c r="F50" i="4"/>
  <c r="H49" i="4"/>
  <c r="I49" i="4"/>
  <c r="G49" i="4"/>
  <c r="F49" i="4"/>
  <c r="F48" i="4"/>
  <c r="I38" i="4"/>
  <c r="H38" i="4"/>
  <c r="G38" i="4"/>
  <c r="F38" i="4"/>
  <c r="I37" i="4"/>
  <c r="H37" i="4"/>
  <c r="G37" i="4"/>
  <c r="F37" i="4"/>
  <c r="I36" i="4"/>
  <c r="H36" i="4"/>
  <c r="G36" i="4"/>
  <c r="F36" i="4"/>
  <c r="H35" i="4"/>
  <c r="H39" i="4" s="1"/>
  <c r="I35" i="4"/>
  <c r="G35" i="4"/>
  <c r="F35" i="4"/>
  <c r="F34" i="4"/>
  <c r="G24" i="4"/>
  <c r="H24" i="4"/>
  <c r="I24" i="4"/>
  <c r="F24" i="4"/>
  <c r="F23" i="4"/>
  <c r="H23" i="4" s="1"/>
  <c r="F22" i="4"/>
  <c r="F13" i="4"/>
  <c r="G13" i="4"/>
  <c r="H13" i="4"/>
  <c r="I13" i="4"/>
  <c r="G23" i="4" l="1"/>
  <c r="I23" i="4"/>
  <c r="G220" i="4" l="1"/>
  <c r="H220" i="4"/>
  <c r="I220" i="4"/>
  <c r="F220" i="4"/>
  <c r="G206" i="4"/>
  <c r="H206" i="4"/>
  <c r="I206" i="4"/>
  <c r="F206" i="4"/>
  <c r="H192" i="4"/>
  <c r="I192" i="4"/>
  <c r="G178" i="4"/>
  <c r="H178" i="4"/>
  <c r="I178" i="4"/>
  <c r="F178" i="4"/>
  <c r="G164" i="4"/>
  <c r="H164" i="4"/>
  <c r="I164" i="4"/>
  <c r="F164" i="4"/>
  <c r="G151" i="4"/>
  <c r="H151" i="4"/>
  <c r="I151" i="4"/>
  <c r="F151" i="4"/>
  <c r="G137" i="4"/>
  <c r="H137" i="4"/>
  <c r="I137" i="4"/>
  <c r="F137" i="4"/>
  <c r="G125" i="4"/>
  <c r="H125" i="4"/>
  <c r="I125" i="4"/>
  <c r="F125" i="4"/>
  <c r="H110" i="4"/>
  <c r="F110" i="4"/>
  <c r="G97" i="4"/>
  <c r="H97" i="4"/>
  <c r="I97" i="4"/>
  <c r="F97" i="4"/>
  <c r="G82" i="4"/>
  <c r="H82" i="4"/>
  <c r="I82" i="4"/>
  <c r="F82" i="4"/>
  <c r="H68" i="4"/>
  <c r="I68" i="4"/>
  <c r="F68" i="4"/>
  <c r="H52" i="4"/>
  <c r="I52" i="4"/>
  <c r="F52" i="4"/>
  <c r="F39" i="4"/>
  <c r="G39" i="4"/>
  <c r="G25" i="4"/>
  <c r="H25" i="4"/>
  <c r="I25" i="4"/>
  <c r="F25" i="4"/>
  <c r="I39" i="4"/>
  <c r="F12" i="4"/>
  <c r="F11" i="4"/>
  <c r="G12" i="4" l="1"/>
  <c r="G14" i="4" s="1"/>
  <c r="H12" i="4"/>
  <c r="H14" i="4" s="1"/>
  <c r="I12" i="4"/>
  <c r="I14" i="4" s="1"/>
  <c r="F14" i="4"/>
  <c r="D291" i="7" l="1"/>
  <c r="E291" i="7"/>
  <c r="K291" i="7" s="1"/>
  <c r="F291" i="7"/>
  <c r="F301" i="7" s="1"/>
  <c r="C291" i="7"/>
  <c r="G291" i="7" s="1"/>
  <c r="G297" i="7"/>
  <c r="G292" i="7"/>
  <c r="T303" i="7"/>
  <c r="S303" i="7"/>
  <c r="R303" i="7"/>
  <c r="Q303" i="7"/>
  <c r="P303" i="7"/>
  <c r="G303" i="7"/>
  <c r="F303" i="7"/>
  <c r="E303" i="7"/>
  <c r="D303" i="7"/>
  <c r="C303" i="7"/>
  <c r="T302" i="7"/>
  <c r="S302" i="7"/>
  <c r="R302" i="7"/>
  <c r="Q302" i="7"/>
  <c r="P302" i="7"/>
  <c r="F302" i="7"/>
  <c r="E302" i="7"/>
  <c r="D302" i="7"/>
  <c r="C302" i="7"/>
  <c r="T301" i="7"/>
  <c r="S301" i="7"/>
  <c r="D301" i="7"/>
  <c r="C301" i="7"/>
  <c r="L292" i="7"/>
  <c r="K292" i="7"/>
  <c r="J292" i="7"/>
  <c r="I292" i="7"/>
  <c r="M292" i="7" s="1"/>
  <c r="J291" i="7"/>
  <c r="I291" i="7"/>
  <c r="L287" i="7"/>
  <c r="L303" i="7" s="1"/>
  <c r="K287" i="7"/>
  <c r="K303" i="7" s="1"/>
  <c r="J287" i="7"/>
  <c r="J303" i="7" s="1"/>
  <c r="I287" i="7"/>
  <c r="I303" i="7" s="1"/>
  <c r="L282" i="7"/>
  <c r="K282" i="7"/>
  <c r="J282" i="7"/>
  <c r="I282" i="7"/>
  <c r="L281" i="7"/>
  <c r="K281" i="7"/>
  <c r="J281" i="7"/>
  <c r="I281" i="7"/>
  <c r="L271" i="7"/>
  <c r="K271" i="7"/>
  <c r="J271" i="7"/>
  <c r="I271" i="7"/>
  <c r="L262" i="7"/>
  <c r="K262" i="7"/>
  <c r="J262" i="7"/>
  <c r="I262" i="7"/>
  <c r="G262" i="7"/>
  <c r="G302" i="7" s="1"/>
  <c r="S261" i="7"/>
  <c r="R261" i="7"/>
  <c r="R301" i="7" s="1"/>
  <c r="Q261" i="7"/>
  <c r="Q301" i="7" s="1"/>
  <c r="P261" i="7"/>
  <c r="P301" i="7" s="1"/>
  <c r="L261" i="7"/>
  <c r="K261" i="7"/>
  <c r="J261" i="7"/>
  <c r="I261" i="7"/>
  <c r="M261" i="7" s="1"/>
  <c r="G261" i="7"/>
  <c r="T257" i="7"/>
  <c r="S257" i="7"/>
  <c r="R257" i="7"/>
  <c r="Q257" i="7"/>
  <c r="P257" i="7"/>
  <c r="G257" i="7"/>
  <c r="F257" i="7"/>
  <c r="E257" i="7"/>
  <c r="D257" i="7"/>
  <c r="C257" i="7"/>
  <c r="T256" i="7"/>
  <c r="S256" i="7"/>
  <c r="R256" i="7"/>
  <c r="Q256" i="7"/>
  <c r="P256" i="7"/>
  <c r="G256" i="7"/>
  <c r="F256" i="7"/>
  <c r="E256" i="7"/>
  <c r="D256" i="7"/>
  <c r="C256" i="7"/>
  <c r="T255" i="7"/>
  <c r="S255" i="7"/>
  <c r="R255" i="7"/>
  <c r="Q255" i="7"/>
  <c r="P255" i="7"/>
  <c r="G255" i="7"/>
  <c r="F255" i="7"/>
  <c r="E255" i="7"/>
  <c r="D255" i="7"/>
  <c r="C255" i="7"/>
  <c r="L245" i="7"/>
  <c r="K245" i="7"/>
  <c r="J245" i="7"/>
  <c r="I245" i="7"/>
  <c r="L236" i="7"/>
  <c r="K236" i="7"/>
  <c r="J236" i="7"/>
  <c r="I236" i="7"/>
  <c r="L235" i="7"/>
  <c r="K235" i="7"/>
  <c r="J235" i="7"/>
  <c r="I235" i="7"/>
  <c r="L232" i="7"/>
  <c r="K232" i="7"/>
  <c r="J232" i="7"/>
  <c r="I232" i="7"/>
  <c r="L231" i="7"/>
  <c r="K231" i="7"/>
  <c r="J231" i="7"/>
  <c r="I231" i="7"/>
  <c r="L230" i="7"/>
  <c r="K230" i="7"/>
  <c r="J230" i="7"/>
  <c r="I230" i="7"/>
  <c r="L228" i="7"/>
  <c r="K228" i="7"/>
  <c r="J228" i="7"/>
  <c r="I228" i="7"/>
  <c r="L226" i="7"/>
  <c r="K226" i="7"/>
  <c r="J226" i="7"/>
  <c r="I226" i="7"/>
  <c r="L225" i="7"/>
  <c r="K225" i="7"/>
  <c r="J225" i="7"/>
  <c r="I225" i="7"/>
  <c r="L215" i="7"/>
  <c r="K215" i="7"/>
  <c r="J215" i="7"/>
  <c r="I215" i="7"/>
  <c r="L186" i="7"/>
  <c r="K186" i="7"/>
  <c r="J186" i="7"/>
  <c r="I186" i="7"/>
  <c r="L185" i="7"/>
  <c r="K185" i="7"/>
  <c r="J185" i="7"/>
  <c r="I185" i="7"/>
  <c r="L175" i="7"/>
  <c r="K175" i="7"/>
  <c r="J175" i="7"/>
  <c r="I175" i="7"/>
  <c r="L165" i="7"/>
  <c r="K165" i="7"/>
  <c r="J165" i="7"/>
  <c r="I165" i="7"/>
  <c r="L155" i="7"/>
  <c r="K155" i="7"/>
  <c r="J155" i="7"/>
  <c r="I155" i="7"/>
  <c r="L145" i="7"/>
  <c r="K145" i="7"/>
  <c r="J145" i="7"/>
  <c r="I145" i="7"/>
  <c r="L135" i="7"/>
  <c r="K135" i="7"/>
  <c r="J135" i="7"/>
  <c r="I135" i="7"/>
  <c r="L125" i="7"/>
  <c r="K125" i="7"/>
  <c r="J125" i="7"/>
  <c r="I125" i="7"/>
  <c r="L115" i="7"/>
  <c r="K115" i="7"/>
  <c r="J115" i="7"/>
  <c r="I115" i="7"/>
  <c r="L105" i="7"/>
  <c r="K105" i="7"/>
  <c r="J105" i="7"/>
  <c r="I105" i="7"/>
  <c r="L95" i="7"/>
  <c r="K95" i="7"/>
  <c r="J95" i="7"/>
  <c r="I95" i="7"/>
  <c r="L85" i="7"/>
  <c r="K85" i="7"/>
  <c r="J85" i="7"/>
  <c r="I85" i="7"/>
  <c r="L75" i="7"/>
  <c r="K75" i="7"/>
  <c r="J75" i="7"/>
  <c r="I75" i="7"/>
  <c r="L74" i="7"/>
  <c r="K74" i="7"/>
  <c r="J74" i="7"/>
  <c r="I74" i="7"/>
  <c r="L72" i="7"/>
  <c r="K72" i="7"/>
  <c r="J72" i="7"/>
  <c r="I72" i="7"/>
  <c r="L71" i="7"/>
  <c r="L257" i="7" s="1"/>
  <c r="K71" i="7"/>
  <c r="K257" i="7" s="1"/>
  <c r="J71" i="7"/>
  <c r="I71" i="7"/>
  <c r="I257" i="7" s="1"/>
  <c r="L70" i="7"/>
  <c r="K70" i="7"/>
  <c r="J70" i="7"/>
  <c r="I70" i="7"/>
  <c r="L66" i="7"/>
  <c r="L256" i="7" s="1"/>
  <c r="K66" i="7"/>
  <c r="K256" i="7" s="1"/>
  <c r="J66" i="7"/>
  <c r="J256" i="7" s="1"/>
  <c r="I66" i="7"/>
  <c r="I256" i="7" s="1"/>
  <c r="L65" i="7"/>
  <c r="K65" i="7"/>
  <c r="J65" i="7"/>
  <c r="I65" i="7"/>
  <c r="L55" i="7"/>
  <c r="K55" i="7"/>
  <c r="J55" i="7"/>
  <c r="I55" i="7"/>
  <c r="L45" i="7"/>
  <c r="K45" i="7"/>
  <c r="J45" i="7"/>
  <c r="I45" i="7"/>
  <c r="L35" i="7"/>
  <c r="K35" i="7"/>
  <c r="J35" i="7"/>
  <c r="I35" i="7"/>
  <c r="L25" i="7"/>
  <c r="K25" i="7"/>
  <c r="J25" i="7"/>
  <c r="I25" i="7"/>
  <c r="L15" i="7"/>
  <c r="K15" i="7"/>
  <c r="J15" i="7"/>
  <c r="I15" i="7"/>
  <c r="L5" i="7"/>
  <c r="L255" i="7" s="1"/>
  <c r="K5" i="7"/>
  <c r="K255" i="7" s="1"/>
  <c r="J5" i="7"/>
  <c r="I5" i="7"/>
  <c r="I255" i="7" s="1"/>
  <c r="M25" i="7" l="1"/>
  <c r="M45" i="7"/>
  <c r="M65" i="7"/>
  <c r="M70" i="7"/>
  <c r="M72" i="7"/>
  <c r="M75" i="7"/>
  <c r="M95" i="7"/>
  <c r="M115" i="7"/>
  <c r="M135" i="7"/>
  <c r="M155" i="7"/>
  <c r="M165" i="7"/>
  <c r="M185" i="7"/>
  <c r="M215" i="7"/>
  <c r="M225" i="7"/>
  <c r="M228" i="7"/>
  <c r="M231" i="7"/>
  <c r="M232" i="7"/>
  <c r="M236" i="7"/>
  <c r="M245" i="7"/>
  <c r="I302" i="7"/>
  <c r="M281" i="7"/>
  <c r="J255" i="7"/>
  <c r="J257" i="7"/>
  <c r="M15" i="7"/>
  <c r="M35" i="7"/>
  <c r="M55" i="7"/>
  <c r="M74" i="7"/>
  <c r="M85" i="7"/>
  <c r="M105" i="7"/>
  <c r="M125" i="7"/>
  <c r="M145" i="7"/>
  <c r="M175" i="7"/>
  <c r="M186" i="7"/>
  <c r="M226" i="7"/>
  <c r="M230" i="7"/>
  <c r="M235" i="7"/>
  <c r="M271" i="7"/>
  <c r="K301" i="7"/>
  <c r="J302" i="7"/>
  <c r="J301" i="7"/>
  <c r="E301" i="7"/>
  <c r="G301" i="7"/>
  <c r="K302" i="7"/>
  <c r="L302" i="7"/>
  <c r="L291" i="7"/>
  <c r="L301" i="7" s="1"/>
  <c r="M291" i="7"/>
  <c r="M301" i="7" s="1"/>
  <c r="I301" i="7"/>
  <c r="M282" i="7"/>
  <c r="M66" i="7"/>
  <c r="M262" i="7"/>
  <c r="M287" i="7"/>
  <c r="M303" i="7" s="1"/>
  <c r="M5" i="7"/>
  <c r="M255" i="7" s="1"/>
  <c r="M71" i="7"/>
  <c r="M257" i="7" l="1"/>
  <c r="M256" i="7"/>
  <c r="M302" i="7"/>
  <c r="C9" i="9" l="1"/>
  <c r="C13" i="9" l="1"/>
</calcChain>
</file>

<file path=xl/sharedStrings.xml><?xml version="1.0" encoding="utf-8"?>
<sst xmlns="http://schemas.openxmlformats.org/spreadsheetml/2006/main" count="1162" uniqueCount="294">
  <si>
    <t>Energy Efficiency</t>
  </si>
  <si>
    <t>Appendix F:  Costs</t>
  </si>
  <si>
    <t>F1</t>
  </si>
  <si>
    <t>F2</t>
  </si>
  <si>
    <t>Section</t>
  </si>
  <si>
    <t>Demand Response</t>
  </si>
  <si>
    <t>F3</t>
  </si>
  <si>
    <t>Utility-Scale Generic Energy Resource Costs</t>
  </si>
  <si>
    <t>F4</t>
  </si>
  <si>
    <t>Distributed Energy Resource Program and Resource Costs</t>
  </si>
  <si>
    <t>F5</t>
  </si>
  <si>
    <t>F6</t>
  </si>
  <si>
    <t>F7</t>
  </si>
  <si>
    <t>Customer Education and Engagement Projected Costs</t>
  </si>
  <si>
    <t>Monitoring and Reporting Projected Costs</t>
  </si>
  <si>
    <t>Resilience Enhancement</t>
  </si>
  <si>
    <t>Distributed Energy Resource Enablers Projected Costs and Grid Modernization Projected Costs</t>
  </si>
  <si>
    <t>Administration Costs</t>
  </si>
  <si>
    <t>Customer Eduction and Engagement Projected Costs</t>
  </si>
  <si>
    <t>Staffing</t>
  </si>
  <si>
    <t>Customer Benefit Indicator Baseline Measurement</t>
  </si>
  <si>
    <t>Includes</t>
  </si>
  <si>
    <t>Cost Estimate Basis</t>
  </si>
  <si>
    <t>Monitoring Plan Updates</t>
  </si>
  <si>
    <t>Internal Tracking, Preparation of External Reporting
Evaluation of Baseline Measurements of Energy Indicators
Evaluation of Non-Energy Indicators
Data Monitoring for Customer Benefit Indicators
Participation in Policy and Technical Forums
Communication with EAG and other Stakeholders on CBI baselines</t>
  </si>
  <si>
    <t>Estimated based on workload from similar efforts in other programs</t>
  </si>
  <si>
    <t>Estimated based on 2021 Initial Planning</t>
  </si>
  <si>
    <t>Estimated based on similar projects</t>
  </si>
  <si>
    <t>Total 2022 Estimate</t>
  </si>
  <si>
    <t>Documentation</t>
  </si>
  <si>
    <t>Editing and Publication</t>
  </si>
  <si>
    <t>2 Updates based on additional indicators and data</t>
  </si>
  <si>
    <t>Assumes 2 comprehensive research efforts</t>
  </si>
  <si>
    <t>IRP Modeling Assumptions (2020 $)</t>
  </si>
  <si>
    <t>Nameplate (MW)</t>
  </si>
  <si>
    <t>First year available</t>
  </si>
  <si>
    <t>Fixed O&amp;M ($/kw-yr)</t>
  </si>
  <si>
    <r>
      <t>Variable O&amp;M</t>
    </r>
    <r>
      <rPr>
        <b/>
        <vertAlign val="superscript"/>
        <sz val="9"/>
        <color rgb="FFFFFFFF"/>
        <rFont val="Arial Narrow"/>
        <family val="2"/>
      </rPr>
      <t>1</t>
    </r>
  </si>
  <si>
    <t>($/MWh)</t>
  </si>
  <si>
    <t>Capital Costs, Vintage 2021 ($/kw)</t>
  </si>
  <si>
    <t xml:space="preserve">Overnight Capital Cost </t>
  </si>
  <si>
    <t>Total</t>
  </si>
  <si>
    <t>Frame Peaker</t>
  </si>
  <si>
    <t>WA Solar - Utility Scale</t>
  </si>
  <si>
    <t>WA Solar - Residential Scale</t>
  </si>
  <si>
    <t>Washington Wind</t>
  </si>
  <si>
    <t>Battery 2hr Li-Ion</t>
  </si>
  <si>
    <t>Battery 4hr Li-Ion</t>
  </si>
  <si>
    <t>Battery 4hr Flow</t>
  </si>
  <si>
    <t xml:space="preserve">Battery 6hr Flow </t>
  </si>
  <si>
    <t>Wind + battery</t>
  </si>
  <si>
    <t>100 wind + 25 battery</t>
  </si>
  <si>
    <t>Biomass</t>
  </si>
  <si>
    <t>NOTES</t>
  </si>
  <si>
    <r>
      <t>1.</t>
    </r>
    <r>
      <rPr>
        <i/>
        <sz val="7"/>
        <color rgb="FF000000"/>
        <rFont val="Times New Roman"/>
        <family val="1"/>
      </rPr>
      <t xml:space="preserve">        </t>
    </r>
    <r>
      <rPr>
        <i/>
        <sz val="9"/>
        <color rgb="FF000000"/>
        <rFont val="Palatino"/>
      </rPr>
      <t>Variable O&amp;M costs do not include the cost of fuel for thermal resources</t>
    </r>
  </si>
  <si>
    <t>Notes</t>
  </si>
  <si>
    <t>This cost was replaced with the program specific DER costs in CEIP modeling.  Please see Appendix F4 for details.</t>
  </si>
  <si>
    <t>Appendix F3:  New Resource Generic Cost Assumptions used in CEIP Modeling</t>
  </si>
  <si>
    <t>Citation Source:</t>
  </si>
  <si>
    <t xml:space="preserve">Citation Source: 2021 IRP Chapter 5 </t>
  </si>
  <si>
    <t>General Education and Engagement</t>
  </si>
  <si>
    <t>Work</t>
  </si>
  <si>
    <t>Assumptions</t>
  </si>
  <si>
    <t>Timing</t>
  </si>
  <si>
    <t>Unit Pricing</t>
  </si>
  <si>
    <t>Transcreation of relevant PSE.com webpages</t>
  </si>
  <si>
    <t>Limited pse.com transcreation and maintenance (~100 pages in 5 languages). Does not include transactional pages. [~$1,000 per language per page]. Will need to be coordinated with other pse.com multi-language web efforts.  Pilot 20 pages in 2022, add balance in 2023 and 2024.</t>
  </si>
  <si>
    <t>Pilot 10 pages in 5 languages in 2022.  Add additional 45 pages per year in 5 languages in 2023 and 2024.  Maintainenance and updates in 20225.</t>
  </si>
  <si>
    <t>$1,000 per page per language</t>
  </si>
  <si>
    <t>Transcreation of non-web Communication Materials</t>
  </si>
  <si>
    <t>Marketing materials/additional content development and transcreation [~$1,500 per piece per language]</t>
  </si>
  <si>
    <t>Establish program and test ~ 5 pieces in in 5 languages in 2022.  Add additional 10 pieces in 2023 and maintain in 2024 and 2025</t>
  </si>
  <si>
    <t>$1,500 per piece per language</t>
  </si>
  <si>
    <t>Establish in-language events on clean energy education and program enrollments</t>
  </si>
  <si>
    <t>In-language events (contractor staffing for ~20 annual in-language Tier II events, fees, materials at est. $75K each)</t>
  </si>
  <si>
    <t>2022 - identify plans, likely restricted due to COVID.  2023 - start with 20 events per year and evaluate reach.</t>
  </si>
  <si>
    <t>$75,000 per large community event</t>
  </si>
  <si>
    <t>Clean energy education and enrollment events for english-speaking audiences</t>
  </si>
  <si>
    <t>In-language advertising</t>
  </si>
  <si>
    <t>In-language advertising (Digital: 52 wks at ~$20,000 per week in 5 languages; Radio/some TV/outdoor [mass]: ~20 weeks as available in language in priority communities, audiences); English for named communities TBD. ~20 weeks in year 1 to allow for ramp up</t>
  </si>
  <si>
    <t>Estalish and test in 2022, scale up advertising in 2023.  Maintain in 2024 and 2025.  Includes digital, radio, TV, outdoor</t>
  </si>
  <si>
    <t>~$10,000/week/language</t>
  </si>
  <si>
    <t>Advertising in English as primary language</t>
  </si>
  <si>
    <t>Supplemental English mass advertising ( ~20 weeks in future years split radio, TV, digital).</t>
  </si>
  <si>
    <t>Add in 2023 after in-language development and content completed.  Includes digital, radio, TV, outdoor</t>
  </si>
  <si>
    <t>In-language marketing partnerships</t>
  </si>
  <si>
    <t>Promotional partnerships (e.g., In-language partnership content with Seattle Sounders or Kraken, or Univision); research/negotiation  in year 1 with execution in future years</t>
  </si>
  <si>
    <t>Start after final CEIP scope known</t>
  </si>
  <si>
    <t>In-language social media</t>
  </si>
  <si>
    <t>~$60,000 per language per year</t>
  </si>
  <si>
    <t xml:space="preserve">English social media and content for named communities. </t>
  </si>
  <si>
    <t>Add in 2023 after in-language development and content completed</t>
  </si>
  <si>
    <t xml:space="preserve">Establish in 2022 and measure limited </t>
  </si>
  <si>
    <t>$110,000 per year</t>
  </si>
  <si>
    <t>Outreach Personnel</t>
  </si>
  <si>
    <t>Employee salaries and overheads tied to adding in-person outreach</t>
  </si>
  <si>
    <t>Start in 2023 after program testing complete</t>
  </si>
  <si>
    <t>Materials Production</t>
  </si>
  <si>
    <t>Add with in-person efforts</t>
  </si>
  <si>
    <t>Miscellaneous expenses</t>
  </si>
  <si>
    <t>Communications Personnel</t>
  </si>
  <si>
    <t>Employee salaries and overheads tied to ramp up of effort</t>
  </si>
  <si>
    <t>Total Estimate</t>
  </si>
  <si>
    <t>Focused Education and Engagement</t>
  </si>
  <si>
    <t>Updated project messages</t>
  </si>
  <si>
    <t>Annual</t>
  </si>
  <si>
    <t>Start 2022 for Approved CEIP</t>
  </si>
  <si>
    <t>Project website updates</t>
  </si>
  <si>
    <t>Quarterly</t>
  </si>
  <si>
    <t>Website translations</t>
  </si>
  <si>
    <t>Fact sheets</t>
  </si>
  <si>
    <t>3 Fact Sheets</t>
  </si>
  <si>
    <t>Updated PPT template</t>
  </si>
  <si>
    <t>Transcreated fact sheets</t>
  </si>
  <si>
    <t>Three per language - Spanish, Russian, Vietnamese, Traditional Chinese, Hindi</t>
  </si>
  <si>
    <t>Misc. translation needs</t>
  </si>
  <si>
    <t>E-newsletters</t>
  </si>
  <si>
    <t>7/year</t>
  </si>
  <si>
    <t>Bill insert</t>
  </si>
  <si>
    <t>Informal surveys</t>
  </si>
  <si>
    <t xml:space="preserve">Collect input for next round of CBIs; include cash incentive for chance to win. </t>
  </si>
  <si>
    <t>Informal survey translation</t>
  </si>
  <si>
    <t>5 languages</t>
  </si>
  <si>
    <t>Informal survey analysis and summary</t>
  </si>
  <si>
    <t>Focus groups</t>
  </si>
  <si>
    <t>online focus groups</t>
  </si>
  <si>
    <t>Newspaper advertising on feedback opportunities</t>
  </si>
  <si>
    <t>Start 2023</t>
  </si>
  <si>
    <t>Inquiry tracking</t>
  </si>
  <si>
    <t>Regular responding to website</t>
  </si>
  <si>
    <t>Quarterly communication reports</t>
  </si>
  <si>
    <t>Updates on progress</t>
  </si>
  <si>
    <t>Annual P2 Report</t>
  </si>
  <si>
    <t>Annual summary of activites</t>
  </si>
  <si>
    <t xml:space="preserve">Multilingual voicemail line </t>
  </si>
  <si>
    <t>Ongoing</t>
  </si>
  <si>
    <t>Multilingual phone tree recording</t>
  </si>
  <si>
    <t>Postcard engagement in 2023 CEIP update development</t>
  </si>
  <si>
    <t>Focus on highly-impacted communities/vulnerable populations</t>
  </si>
  <si>
    <t>CBO presentations - CBI input</t>
  </si>
  <si>
    <t>2/county</t>
  </si>
  <si>
    <t>CBO "working dinner" workshop - program design</t>
  </si>
  <si>
    <t>In 2022 to inform 2023 CEIP update</t>
  </si>
  <si>
    <t>General community meetings - CBI input</t>
  </si>
  <si>
    <t>8 per year, not available in 2022</t>
  </si>
  <si>
    <t>Virtual community meeting - CBI input</t>
  </si>
  <si>
    <t>2/year</t>
  </si>
  <si>
    <t>Multilingual sessions - CBI input and/or program design</t>
  </si>
  <si>
    <t>Online open house</t>
  </si>
  <si>
    <t>Train and coordinate ambassadors</t>
  </si>
  <si>
    <t>IRP meetings</t>
  </si>
  <si>
    <t>CEIP team coordination meetings</t>
  </si>
  <si>
    <t>Weekly</t>
  </si>
  <si>
    <t>Tribal outreach activities</t>
  </si>
  <si>
    <t>Develop Tribal outreach plan</t>
  </si>
  <si>
    <t>Equity Advisory Group Support</t>
  </si>
  <si>
    <t>Facilitation and Facilitation Support</t>
  </si>
  <si>
    <t>8 Meetings/Year</t>
  </si>
  <si>
    <t>8 Meetings/Year, includes meeting prep, facilitation, management, and summaries</t>
  </si>
  <si>
    <t>Meeting Space and Logistics</t>
  </si>
  <si>
    <t>10 virtual</t>
  </si>
  <si>
    <t>Virtual in 2022</t>
  </si>
  <si>
    <t>6 in person</t>
  </si>
  <si>
    <t>Starting in 2023</t>
  </si>
  <si>
    <t>Member Stipends</t>
  </si>
  <si>
    <t>Member recruitment and education, including advertising</t>
  </si>
  <si>
    <t>Miscellaneous</t>
  </si>
  <si>
    <t>Includes any travel expense</t>
  </si>
  <si>
    <t xml:space="preserve">In-language paid social media ($60K per language per year - establish in 2023; two languages in '23, three languages in '24, five languages in '25). Note that FTE labor to support this goes up YOY. </t>
  </si>
  <si>
    <t>Establish program in 2023: two languages in 2023, add one language per year</t>
  </si>
  <si>
    <t>Message testing and campaign performance measurement</t>
  </si>
  <si>
    <t>Vendor estimates</t>
  </si>
  <si>
    <t>Start Year</t>
  </si>
  <si>
    <t>Product/Scenario</t>
  </si>
  <si>
    <t>End Year</t>
  </si>
  <si>
    <t>Res CPP-No Enablement</t>
  </si>
  <si>
    <t>Setup Cost</t>
  </si>
  <si>
    <t>$</t>
  </si>
  <si>
    <t>Ramped MW</t>
  </si>
  <si>
    <t>O&amp;M Cost</t>
  </si>
  <si>
    <t>$ per year</t>
  </si>
  <si>
    <t>Ramped Incremental Participants</t>
  </si>
  <si>
    <t>Marketing Cost</t>
  </si>
  <si>
    <t>$ per new participant</t>
  </si>
  <si>
    <t>Inflation Rate</t>
  </si>
  <si>
    <t>O&amp;M Cost (Inflation rate applied)</t>
  </si>
  <si>
    <t>Marketing Cost (Inflation rate applied)</t>
  </si>
  <si>
    <t>Total Aurora Input</t>
  </si>
  <si>
    <t>CPP requires that PSE first establish a TOU tariff; therefore, the study assumed zero CPP participation until 2025.</t>
  </si>
  <si>
    <t>Res CPP-With Enablement</t>
  </si>
  <si>
    <t>Res DLC Heat-Switch</t>
  </si>
  <si>
    <t>$ per participant per year</t>
  </si>
  <si>
    <t>Ramped Participants</t>
  </si>
  <si>
    <t>Equipment Cost</t>
  </si>
  <si>
    <t>Incentives (annual)</t>
  </si>
  <si>
    <t>Equipment Cost (Inflation rate applied)</t>
  </si>
  <si>
    <t>Incentives (annual) (Inflation rate applied)</t>
  </si>
  <si>
    <t>Res DLC Heat-BYOT</t>
  </si>
  <si>
    <t>Res DLC ERWH-Switch</t>
  </si>
  <si>
    <t>Ramped Incremental MW</t>
  </si>
  <si>
    <t>Equipment  (Inflation rate applied)</t>
  </si>
  <si>
    <t>Res DLC ERWH-Grid-Enabled</t>
  </si>
  <si>
    <t>7</t>
  </si>
  <si>
    <t>Res DLC HPWH-Switch</t>
  </si>
  <si>
    <t>Res DLC HPWH-Grid-Enabled</t>
  </si>
  <si>
    <t>9</t>
  </si>
  <si>
    <t>Small Com DLC Heat-Switch</t>
  </si>
  <si>
    <t>Medium Com DLC Heat-Switch</t>
  </si>
  <si>
    <t>C&amp;I Curtailment-Manual</t>
  </si>
  <si>
    <t>$ per kW pledged per year</t>
  </si>
  <si>
    <t>C&amp;I Curtailment-AutoDR</t>
  </si>
  <si>
    <t>C&amp;I CPP-No Enablement</t>
  </si>
  <si>
    <t>C&amp;I CPP-With Enablement</t>
  </si>
  <si>
    <t>Res EV DLC-</t>
  </si>
  <si>
    <t>Res Behavior DR-Winter</t>
  </si>
  <si>
    <t>Appendix F2:  Demand Response</t>
  </si>
  <si>
    <t>JFor full details on all Demand Response Potentials, see Appendix J.</t>
  </si>
  <si>
    <t>For Details of Distributed Energy Resource Potentials and Costs, see Appendix K</t>
  </si>
  <si>
    <t>CEIP DER Enablement Budget</t>
  </si>
  <si>
    <t>CEIP Enablement Milestone</t>
  </si>
  <si>
    <t>Swimlane</t>
  </si>
  <si>
    <t>DER Enablement Milestones</t>
  </si>
  <si>
    <t>Procurement &amp; Vendor Management Strategy</t>
  </si>
  <si>
    <t>Procurement</t>
  </si>
  <si>
    <t>Capital</t>
  </si>
  <si>
    <t>Labor</t>
  </si>
  <si>
    <t>Services</t>
  </si>
  <si>
    <t>Materials</t>
  </si>
  <si>
    <t>IT</t>
  </si>
  <si>
    <t>Expense</t>
  </si>
  <si>
    <t>Market Engagement &amp; Benchmarking</t>
  </si>
  <si>
    <t>Regulatory &amp; Stakeholder Engagement Strategy</t>
  </si>
  <si>
    <t>Strategy &amp; Planning</t>
  </si>
  <si>
    <t>Portfolio Customer Care Strategy</t>
  </si>
  <si>
    <t>Customer</t>
  </si>
  <si>
    <t>Portfolio Marketing Strategy</t>
  </si>
  <si>
    <t>DER Customer Experience Strategy</t>
  </si>
  <si>
    <t>Customer Relationship Management (CRM) Platform</t>
  </si>
  <si>
    <t>Customer Enrollment &amp; Education Portal</t>
  </si>
  <si>
    <t>Customer Notification Platform</t>
  </si>
  <si>
    <t>Complex Billing Functionality</t>
  </si>
  <si>
    <t>Device Marketplace</t>
  </si>
  <si>
    <t>Marketing Platform</t>
  </si>
  <si>
    <t>Portfolio &amp; Product Management Strategy</t>
  </si>
  <si>
    <t>Innovation Project / Emerging Technology Process</t>
  </si>
  <si>
    <t>Asset Management Strategy &amp; Planning</t>
  </si>
  <si>
    <t>Operations</t>
  </si>
  <si>
    <t>Dispatch &amp; Operations Strategy</t>
  </si>
  <si>
    <t>DER IT/OT Strategy</t>
  </si>
  <si>
    <t>Virtual Power Plant (VPP)</t>
  </si>
  <si>
    <t>Total Enablement</t>
  </si>
  <si>
    <t>NWA Evaluation Tool &amp; Methodology</t>
  </si>
  <si>
    <t>Feeder-level Forecasting Tool</t>
  </si>
  <si>
    <t>Hosting Capacity Analysis</t>
  </si>
  <si>
    <t>Advanced Distribution Management System (ADMS)</t>
  </si>
  <si>
    <t>ADMS-integrated DER Management System (DERMS)</t>
  </si>
  <si>
    <t>Substation SCADA</t>
  </si>
  <si>
    <t>Data Lake And Analytics</t>
  </si>
  <si>
    <t>Circuit Enablement - DER and Microgrids</t>
  </si>
  <si>
    <t>Oct 1 2021 Draft Biennial Conservation Plan; Full details included in Appendix B</t>
  </si>
  <si>
    <t>2021 Conservation Potential Assessment; Full details included in Appendix J</t>
  </si>
  <si>
    <t>Data Sources and Additional Details</t>
  </si>
  <si>
    <t>2021 IRP Generic Resource Costs</t>
  </si>
  <si>
    <t>Projected Costs to meet DER Enablers and Grid Mod</t>
  </si>
  <si>
    <t>Projected Costs based on Public Participation Plan</t>
  </si>
  <si>
    <t>Projected Monitoring and Reporting Costs</t>
  </si>
  <si>
    <t>2022 Distributed Energy Resource and Program Cost Report; Full details included in Appendix K</t>
  </si>
  <si>
    <t>Appendix F1: Energy Efficiency</t>
  </si>
  <si>
    <t>Reference: Full  details from the BCP is included in Appendix B</t>
  </si>
  <si>
    <t>With-CETA Budget</t>
  </si>
  <si>
    <t>No-CETA Budget</t>
  </si>
  <si>
    <t xml:space="preserve"> Allocation % to CETA</t>
  </si>
  <si>
    <t>Total Procurement</t>
  </si>
  <si>
    <t>Total Strategy &amp; Planning</t>
  </si>
  <si>
    <t>Locational Pricing &amp; Valuation Tool</t>
  </si>
  <si>
    <r>
      <t>2.</t>
    </r>
    <r>
      <rPr>
        <i/>
        <sz val="7"/>
        <color rgb="FF000000"/>
        <rFont val="Times New Roman"/>
        <family val="1"/>
      </rPr>
      <t xml:space="preserve">        </t>
    </r>
    <r>
      <rPr>
        <i/>
        <sz val="9"/>
        <color rgb="FF000000"/>
        <rFont val="Palatino"/>
      </rPr>
      <t>2021 NREL ATB - National Renewable Energy Laboratory Annual Technology Baseline https://atb.nrel.gov/electricity/2021/data</t>
    </r>
  </si>
  <si>
    <t>Based on 2021 NREL ATB, includes $2.5MM interconnection spur line adder</t>
  </si>
  <si>
    <t>Grid Modernization</t>
  </si>
  <si>
    <t>Total Grid Modernization</t>
  </si>
  <si>
    <t>CCCT</t>
  </si>
  <si>
    <t>Recip Peaker</t>
  </si>
  <si>
    <t>Same as 2021 IRP, not availabe in NREL ATB</t>
  </si>
  <si>
    <t>Idaho/Wyoming Solar – Utility Scale</t>
  </si>
  <si>
    <t>Montana Wind</t>
  </si>
  <si>
    <t>Idaho/Wyoming Wind</t>
  </si>
  <si>
    <t>Offshore Wind</t>
  </si>
  <si>
    <t>Pumped Storage</t>
  </si>
  <si>
    <t>Solar + battery</t>
  </si>
  <si>
    <t>100 solar + 25 battery</t>
  </si>
  <si>
    <t>Wind + pumped hydro</t>
  </si>
  <si>
    <t>200 wind + 100 PHES</t>
  </si>
  <si>
    <t>Pumped Hydro same as 2021 IRP, Wind based on 2021 NREL ATB, includes $2.5MM interconnection spur line adder</t>
  </si>
  <si>
    <t>Grid Modernization - Core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</si>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</sst>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  <numFmt numFmtId="167" formatCode="0.0%"/>
    <numFmt numFmtId="168" formatCode="_(* #,##0.0000_);_(* \(#,##0.0000\);_(* &quot;-&quot;??_);_(@_)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9"/>
      <color rgb="FFFFFFFF"/>
      <name val="Arial Narrow"/>
      <family val="2"/>
    </font>
    <font>
      <b/>
      <vertAlign val="superscript"/>
      <sz val="9"/>
      <color rgb="FFFFFFFF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i/>
      <sz val="9"/>
      <color rgb="FF000000"/>
      <name val="Palatino"/>
    </font>
    <font>
      <i/>
      <sz val="7"/>
      <color rgb="FF000000"/>
      <name val="Times New Roman"/>
      <family val="1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rgb="FF5F6368"/>
      <name val="Arial"/>
      <family val="2"/>
    </font>
    <font>
      <sz val="10"/>
      <color rgb="FF5F6368"/>
      <name val="Arial"/>
      <family val="2"/>
    </font>
    <font>
      <b/>
      <sz val="10"/>
      <color rgb="FFFFFFF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137883"/>
        <bgColor indexed="64"/>
      </patternFill>
    </fill>
    <fill>
      <patternFill patternType="solid">
        <fgColor rgb="FFC0D743"/>
        <bgColor indexed="64"/>
      </patternFill>
    </fill>
    <fill>
      <patternFill patternType="solid">
        <fgColor rgb="FF005DA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7" fillId="0" borderId="40">
      <alignment horizontal="right" vertical="center" wrapText="1" readingOrder="1"/>
    </xf>
    <xf numFmtId="49" fontId="17" fillId="0" borderId="41">
      <alignment horizontal="left" vertical="center" wrapText="1" readingOrder="1"/>
    </xf>
  </cellStyleXfs>
  <cellXfs count="24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0" xfId="0" applyAlignment="1">
      <alignment wrapText="1"/>
    </xf>
    <xf numFmtId="164" fontId="0" fillId="0" borderId="0" xfId="1" applyNumberFormat="1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2" xfId="0" applyFont="1" applyBorder="1"/>
    <xf numFmtId="0" fontId="0" fillId="0" borderId="7" xfId="0" applyBorder="1"/>
    <xf numFmtId="0" fontId="1" fillId="0" borderId="13" xfId="0" applyFont="1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0" fontId="12" fillId="0" borderId="0" xfId="0" applyFont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0" fillId="0" borderId="18" xfId="0" applyBorder="1"/>
    <xf numFmtId="0" fontId="0" fillId="0" borderId="19" xfId="0" applyBorder="1"/>
    <xf numFmtId="165" fontId="0" fillId="0" borderId="19" xfId="0" applyNumberFormat="1" applyBorder="1"/>
    <xf numFmtId="165" fontId="0" fillId="0" borderId="20" xfId="0" applyNumberFormat="1" applyBorder="1"/>
    <xf numFmtId="0" fontId="0" fillId="0" borderId="21" xfId="0" applyBorder="1"/>
    <xf numFmtId="0" fontId="0" fillId="0" borderId="22" xfId="0" applyBorder="1"/>
    <xf numFmtId="165" fontId="0" fillId="0" borderId="22" xfId="0" applyNumberFormat="1" applyBorder="1"/>
    <xf numFmtId="165" fontId="0" fillId="0" borderId="23" xfId="0" applyNumberFormat="1" applyBorder="1"/>
    <xf numFmtId="0" fontId="0" fillId="0" borderId="24" xfId="0" applyBorder="1"/>
    <xf numFmtId="0" fontId="0" fillId="0" borderId="25" xfId="0" applyBorder="1"/>
    <xf numFmtId="165" fontId="0" fillId="0" borderId="25" xfId="0" applyNumberFormat="1" applyBorder="1"/>
    <xf numFmtId="165" fontId="0" fillId="0" borderId="26" xfId="0" applyNumberFormat="1" applyBorder="1"/>
    <xf numFmtId="0" fontId="0" fillId="0" borderId="27" xfId="0" applyBorder="1"/>
    <xf numFmtId="0" fontId="0" fillId="0" borderId="28" xfId="0" applyBorder="1"/>
    <xf numFmtId="165" fontId="0" fillId="0" borderId="28" xfId="0" applyNumberFormat="1" applyBorder="1"/>
    <xf numFmtId="165" fontId="0" fillId="0" borderId="29" xfId="0" applyNumberFormat="1" applyBorder="1"/>
    <xf numFmtId="165" fontId="0" fillId="0" borderId="20" xfId="1" applyNumberFormat="1" applyFont="1" applyFill="1" applyBorder="1"/>
    <xf numFmtId="165" fontId="0" fillId="0" borderId="23" xfId="1" applyNumberFormat="1" applyFont="1" applyFill="1" applyBorder="1"/>
    <xf numFmtId="165" fontId="0" fillId="0" borderId="26" xfId="1" applyNumberFormat="1" applyFont="1" applyFill="1" applyBorder="1"/>
    <xf numFmtId="165" fontId="0" fillId="0" borderId="29" xfId="1" applyNumberFormat="1" applyFont="1" applyFill="1" applyBorder="1"/>
    <xf numFmtId="0" fontId="1" fillId="0" borderId="30" xfId="0" applyFont="1" applyBorder="1"/>
    <xf numFmtId="0" fontId="1" fillId="0" borderId="30" xfId="0" applyFont="1" applyFill="1" applyBorder="1"/>
    <xf numFmtId="0" fontId="0" fillId="0" borderId="31" xfId="0" applyBorder="1"/>
    <xf numFmtId="165" fontId="0" fillId="0" borderId="31" xfId="1" applyNumberFormat="1" applyFont="1" applyBorder="1"/>
    <xf numFmtId="0" fontId="0" fillId="0" borderId="32" xfId="0" applyBorder="1"/>
    <xf numFmtId="165" fontId="0" fillId="0" borderId="32" xfId="1" applyNumberFormat="1" applyFont="1" applyBorder="1"/>
    <xf numFmtId="0" fontId="0" fillId="0" borderId="33" xfId="0" applyBorder="1"/>
    <xf numFmtId="165" fontId="0" fillId="0" borderId="33" xfId="1" applyNumberFormat="1" applyFont="1" applyBorder="1"/>
    <xf numFmtId="0" fontId="13" fillId="0" borderId="34" xfId="0" applyFont="1" applyBorder="1"/>
    <xf numFmtId="165" fontId="13" fillId="0" borderId="34" xfId="1" applyNumberFormat="1" applyFont="1" applyBorder="1"/>
    <xf numFmtId="165" fontId="0" fillId="0" borderId="34" xfId="1" applyNumberFormat="1" applyFont="1" applyBorder="1"/>
    <xf numFmtId="0" fontId="1" fillId="0" borderId="16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30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13" fillId="0" borderId="34" xfId="0" applyFont="1" applyBorder="1" applyAlignment="1">
      <alignment wrapText="1"/>
    </xf>
    <xf numFmtId="0" fontId="14" fillId="0" borderId="30" xfId="0" applyFont="1" applyBorder="1"/>
    <xf numFmtId="0" fontId="14" fillId="0" borderId="30" xfId="0" applyFont="1" applyBorder="1" applyAlignment="1">
      <alignment wrapText="1"/>
    </xf>
    <xf numFmtId="165" fontId="14" fillId="0" borderId="30" xfId="1" applyNumberFormat="1" applyFont="1" applyBorder="1"/>
    <xf numFmtId="165" fontId="3" fillId="0" borderId="30" xfId="1" applyNumberFormat="1" applyFont="1" applyBorder="1"/>
    <xf numFmtId="0" fontId="0" fillId="0" borderId="0" xfId="0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13" fillId="0" borderId="34" xfId="0" applyFont="1" applyBorder="1" applyAlignment="1">
      <alignment horizontal="left" wrapText="1"/>
    </xf>
    <xf numFmtId="0" fontId="14" fillId="0" borderId="30" xfId="0" applyFont="1" applyBorder="1" applyAlignment="1">
      <alignment horizontal="left" wrapText="1"/>
    </xf>
    <xf numFmtId="0" fontId="0" fillId="0" borderId="0" xfId="0" applyBorder="1"/>
    <xf numFmtId="164" fontId="0" fillId="0" borderId="0" xfId="1" applyNumberFormat="1" applyFont="1" applyBorder="1"/>
    <xf numFmtId="164" fontId="0" fillId="0" borderId="22" xfId="1" applyNumberFormat="1" applyFont="1" applyBorder="1"/>
    <xf numFmtId="0" fontId="2" fillId="0" borderId="19" xfId="0" applyFont="1" applyBorder="1"/>
    <xf numFmtId="0" fontId="2" fillId="0" borderId="20" xfId="0" applyFont="1" applyBorder="1"/>
    <xf numFmtId="0" fontId="0" fillId="0" borderId="23" xfId="0" applyBorder="1"/>
    <xf numFmtId="0" fontId="0" fillId="0" borderId="35" xfId="0" applyBorder="1"/>
    <xf numFmtId="0" fontId="0" fillId="0" borderId="36" xfId="0" applyBorder="1"/>
    <xf numFmtId="164" fontId="0" fillId="0" borderId="36" xfId="1" applyNumberFormat="1" applyFont="1" applyBorder="1"/>
    <xf numFmtId="0" fontId="0" fillId="0" borderId="37" xfId="0" applyBorder="1"/>
    <xf numFmtId="0" fontId="12" fillId="0" borderId="27" xfId="0" applyFont="1" applyBorder="1"/>
    <xf numFmtId="164" fontId="0" fillId="0" borderId="28" xfId="1" applyNumberFormat="1" applyFont="1" applyBorder="1"/>
    <xf numFmtId="0" fontId="0" fillId="0" borderId="29" xfId="0" applyBorder="1"/>
    <xf numFmtId="0" fontId="15" fillId="4" borderId="3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Fill="1" applyBorder="1"/>
    <xf numFmtId="0" fontId="0" fillId="0" borderId="39" xfId="0" applyBorder="1"/>
    <xf numFmtId="0" fontId="0" fillId="5" borderId="0" xfId="0" applyFill="1"/>
    <xf numFmtId="0" fontId="0" fillId="0" borderId="0" xfId="0" applyFill="1"/>
    <xf numFmtId="0" fontId="16" fillId="0" borderId="0" xfId="0" applyFont="1"/>
    <xf numFmtId="164" fontId="0" fillId="0" borderId="0" xfId="1" applyNumberFormat="1" applyFont="1" applyFill="1" applyBorder="1"/>
    <xf numFmtId="0" fontId="0" fillId="6" borderId="0" xfId="0" applyFill="1" applyBorder="1"/>
    <xf numFmtId="166" fontId="0" fillId="6" borderId="0" xfId="0" applyNumberFormat="1" applyFill="1" applyBorder="1"/>
    <xf numFmtId="43" fontId="0" fillId="6" borderId="0" xfId="2" applyNumberFormat="1" applyFont="1" applyFill="1" applyBorder="1"/>
    <xf numFmtId="166" fontId="0" fillId="6" borderId="0" xfId="2" applyNumberFormat="1" applyFont="1" applyFill="1" applyBorder="1"/>
    <xf numFmtId="164" fontId="0" fillId="0" borderId="0" xfId="0" applyNumberFormat="1"/>
    <xf numFmtId="167" fontId="18" fillId="0" borderId="0" xfId="3" applyNumberFormat="1" applyFont="1" applyFill="1" applyBorder="1" applyAlignment="1">
      <alignment horizontal="right" vertical="center" wrapText="1" readingOrder="1"/>
    </xf>
    <xf numFmtId="164" fontId="0" fillId="0" borderId="39" xfId="0" applyNumberFormat="1" applyBorder="1"/>
    <xf numFmtId="164" fontId="0" fillId="0" borderId="0" xfId="0" applyNumberFormat="1" applyFill="1" applyBorder="1"/>
    <xf numFmtId="164" fontId="19" fillId="0" borderId="0" xfId="0" applyNumberFormat="1" applyFont="1" applyFill="1" applyBorder="1"/>
    <xf numFmtId="166" fontId="0" fillId="0" borderId="0" xfId="2" applyNumberFormat="1" applyFont="1" applyFill="1" applyBorder="1"/>
    <xf numFmtId="164" fontId="0" fillId="0" borderId="0" xfId="0" applyNumberFormat="1" applyFill="1"/>
    <xf numFmtId="166" fontId="0" fillId="0" borderId="0" xfId="2" applyNumberFormat="1" applyFont="1" applyFill="1"/>
    <xf numFmtId="168" fontId="0" fillId="0" borderId="0" xfId="2" applyNumberFormat="1" applyFont="1" applyFill="1"/>
    <xf numFmtId="0" fontId="0" fillId="0" borderId="0" xfId="0" applyAlignment="1">
      <alignment horizontal="left"/>
    </xf>
    <xf numFmtId="0" fontId="15" fillId="4" borderId="41" xfId="0" applyFont="1" applyFill="1" applyBorder="1" applyAlignment="1">
      <alignment horizontal="center" vertical="center" wrapText="1"/>
    </xf>
    <xf numFmtId="44" fontId="0" fillId="0" borderId="0" xfId="0" applyNumberFormat="1"/>
    <xf numFmtId="164" fontId="0" fillId="0" borderId="0" xfId="1" applyNumberFormat="1" applyFont="1" applyFill="1"/>
    <xf numFmtId="164" fontId="0" fillId="0" borderId="0" xfId="2" applyNumberFormat="1" applyFont="1"/>
    <xf numFmtId="0" fontId="0" fillId="0" borderId="0" xfId="0" applyFill="1" applyAlignment="1">
      <alignment horizontal="left"/>
    </xf>
    <xf numFmtId="0" fontId="19" fillId="0" borderId="0" xfId="0" applyFont="1"/>
    <xf numFmtId="43" fontId="0" fillId="6" borderId="0" xfId="2" applyFont="1" applyFill="1"/>
    <xf numFmtId="0" fontId="0" fillId="6" borderId="0" xfId="0" applyFill="1"/>
    <xf numFmtId="164" fontId="0" fillId="0" borderId="0" xfId="0" applyNumberFormat="1" applyBorder="1"/>
    <xf numFmtId="44" fontId="0" fillId="0" borderId="0" xfId="0" applyNumberFormat="1" applyBorder="1"/>
    <xf numFmtId="164" fontId="0" fillId="0" borderId="0" xfId="2" applyNumberFormat="1" applyFont="1" applyBorder="1"/>
    <xf numFmtId="2" fontId="0" fillId="0" borderId="0" xfId="2" applyNumberFormat="1" applyFont="1" applyBorder="1"/>
    <xf numFmtId="0" fontId="0" fillId="0" borderId="0" xfId="0" applyAlignment="1">
      <alignment horizontal="left" vertical="top"/>
    </xf>
    <xf numFmtId="164" fontId="0" fillId="0" borderId="0" xfId="2" applyNumberFormat="1" applyFont="1" applyFill="1" applyBorder="1"/>
    <xf numFmtId="2" fontId="0" fillId="0" borderId="0" xfId="0" applyNumberFormat="1"/>
    <xf numFmtId="2" fontId="0" fillId="0" borderId="0" xfId="0" applyNumberFormat="1" applyFill="1" applyBorder="1"/>
    <xf numFmtId="164" fontId="0" fillId="0" borderId="42" xfId="0" applyNumberFormat="1" applyBorder="1"/>
    <xf numFmtId="165" fontId="0" fillId="0" borderId="0" xfId="0" applyNumberFormat="1"/>
    <xf numFmtId="49" fontId="20" fillId="0" borderId="0" xfId="4" applyNumberFormat="1" applyFont="1" applyBorder="1">
      <alignment horizontal="left" vertical="center" wrapText="1" readingOrder="1"/>
    </xf>
    <xf numFmtId="164" fontId="0" fillId="0" borderId="42" xfId="0" applyNumberFormat="1" applyFill="1" applyBorder="1"/>
    <xf numFmtId="2" fontId="0" fillId="0" borderId="0" xfId="2" applyNumberFormat="1" applyFont="1" applyFill="1" applyBorder="1"/>
    <xf numFmtId="0" fontId="1" fillId="0" borderId="44" xfId="0" applyFont="1" applyBorder="1"/>
    <xf numFmtId="0" fontId="1" fillId="0" borderId="0" xfId="0" applyFont="1" applyBorder="1"/>
    <xf numFmtId="0" fontId="1" fillId="0" borderId="45" xfId="0" applyFont="1" applyBorder="1"/>
    <xf numFmtId="0" fontId="0" fillId="0" borderId="9" xfId="0" applyBorder="1"/>
    <xf numFmtId="0" fontId="2" fillId="0" borderId="8" xfId="0" applyFont="1" applyBorder="1"/>
    <xf numFmtId="164" fontId="19" fillId="0" borderId="0" xfId="2" applyNumberFormat="1" applyFont="1" applyFill="1" applyBorder="1"/>
    <xf numFmtId="2" fontId="0" fillId="0" borderId="0" xfId="0" applyNumberFormat="1" applyBorder="1"/>
    <xf numFmtId="0" fontId="11" fillId="10" borderId="42" xfId="0" applyFont="1" applyFill="1" applyBorder="1"/>
    <xf numFmtId="0" fontId="11" fillId="10" borderId="46" xfId="0" applyFont="1" applyFill="1" applyBorder="1"/>
    <xf numFmtId="0" fontId="22" fillId="0" borderId="43" xfId="0" applyFont="1" applyFill="1" applyBorder="1" applyAlignment="1">
      <alignment horizontal="center"/>
    </xf>
    <xf numFmtId="0" fontId="22" fillId="10" borderId="0" xfId="0" applyFont="1" applyFill="1" applyAlignment="1">
      <alignment horizontal="center"/>
    </xf>
    <xf numFmtId="0" fontId="22" fillId="10" borderId="46" xfId="0" applyFont="1" applyFill="1" applyBorder="1" applyAlignment="1">
      <alignment horizontal="center"/>
    </xf>
    <xf numFmtId="0" fontId="22" fillId="10" borderId="43" xfId="0" applyFont="1" applyFill="1" applyBorder="1"/>
    <xf numFmtId="0" fontId="22" fillId="0" borderId="43" xfId="0" applyFont="1" applyFill="1" applyBorder="1"/>
    <xf numFmtId="0" fontId="22" fillId="10" borderId="43" xfId="0" applyFont="1" applyFill="1" applyBorder="1" applyAlignment="1">
      <alignment horizontal="center" wrapText="1"/>
    </xf>
    <xf numFmtId="0" fontId="11" fillId="10" borderId="0" xfId="0" applyFont="1" applyFill="1"/>
    <xf numFmtId="0" fontId="22" fillId="10" borderId="47" xfId="0" applyFont="1" applyFill="1" applyBorder="1"/>
    <xf numFmtId="0" fontId="23" fillId="10" borderId="0" xfId="0" applyFont="1" applyFill="1" applyAlignment="1">
      <alignment horizontal="left"/>
    </xf>
    <xf numFmtId="0" fontId="22" fillId="10" borderId="0" xfId="0" applyFont="1" applyFill="1"/>
    <xf numFmtId="164" fontId="22" fillId="8" borderId="43" xfId="1" applyNumberFormat="1" applyFont="1" applyFill="1" applyBorder="1" applyAlignment="1">
      <alignment horizontal="center"/>
    </xf>
    <xf numFmtId="164" fontId="22" fillId="8" borderId="43" xfId="0" applyNumberFormat="1" applyFont="1" applyFill="1" applyBorder="1"/>
    <xf numFmtId="164" fontId="22" fillId="0" borderId="43" xfId="0" applyNumberFormat="1" applyFont="1" applyFill="1" applyBorder="1"/>
    <xf numFmtId="9" fontId="24" fillId="10" borderId="43" xfId="0" applyNumberFormat="1" applyFont="1" applyFill="1" applyBorder="1" applyAlignment="1">
      <alignment horizontal="center"/>
    </xf>
    <xf numFmtId="164" fontId="11" fillId="10" borderId="43" xfId="1" applyNumberFormat="1" applyFont="1" applyFill="1" applyBorder="1" applyAlignment="1">
      <alignment horizontal="center"/>
    </xf>
    <xf numFmtId="164" fontId="11" fillId="10" borderId="47" xfId="0" applyNumberFormat="1" applyFont="1" applyFill="1" applyBorder="1"/>
    <xf numFmtId="0" fontId="22" fillId="10" borderId="0" xfId="0" applyFont="1" applyFill="1" applyAlignment="1">
      <alignment horizontal="right"/>
    </xf>
    <xf numFmtId="0" fontId="11" fillId="10" borderId="43" xfId="0" applyFont="1" applyFill="1" applyBorder="1" applyAlignment="1">
      <alignment horizontal="center"/>
    </xf>
    <xf numFmtId="0" fontId="11" fillId="10" borderId="0" xfId="0" applyFont="1" applyFill="1" applyAlignment="1">
      <alignment horizontal="right"/>
    </xf>
    <xf numFmtId="164" fontId="24" fillId="8" borderId="43" xfId="0" applyNumberFormat="1" applyFont="1" applyFill="1" applyBorder="1" applyAlignment="1">
      <alignment horizontal="center"/>
    </xf>
    <xf numFmtId="164" fontId="11" fillId="8" borderId="43" xfId="1" applyNumberFormat="1" applyFont="1" applyFill="1" applyBorder="1" applyAlignment="1">
      <alignment horizontal="center"/>
    </xf>
    <xf numFmtId="0" fontId="11" fillId="8" borderId="43" xfId="0" applyFont="1" applyFill="1" applyBorder="1"/>
    <xf numFmtId="164" fontId="11" fillId="8" borderId="43" xfId="0" applyNumberFormat="1" applyFont="1" applyFill="1" applyBorder="1"/>
    <xf numFmtId="0" fontId="11" fillId="10" borderId="43" xfId="0" applyFont="1" applyFill="1" applyBorder="1"/>
    <xf numFmtId="164" fontId="11" fillId="8" borderId="43" xfId="0" applyNumberFormat="1" applyFont="1" applyFill="1" applyBorder="1" applyAlignment="1">
      <alignment horizontal="center"/>
    </xf>
    <xf numFmtId="164" fontId="11" fillId="0" borderId="43" xfId="0" applyNumberFormat="1" applyFont="1" applyFill="1" applyBorder="1"/>
    <xf numFmtId="164" fontId="22" fillId="7" borderId="43" xfId="1" applyNumberFormat="1" applyFont="1" applyFill="1" applyBorder="1" applyAlignment="1">
      <alignment horizontal="center"/>
    </xf>
    <xf numFmtId="164" fontId="22" fillId="7" borderId="43" xfId="0" applyNumberFormat="1" applyFont="1" applyFill="1" applyBorder="1"/>
    <xf numFmtId="164" fontId="24" fillId="7" borderId="43" xfId="0" applyNumberFormat="1" applyFont="1" applyFill="1" applyBorder="1" applyAlignment="1">
      <alignment horizontal="center"/>
    </xf>
    <xf numFmtId="164" fontId="11" fillId="7" borderId="43" xfId="0" applyNumberFormat="1" applyFont="1" applyFill="1" applyBorder="1"/>
    <xf numFmtId="164" fontId="11" fillId="7" borderId="43" xfId="0" applyNumberFormat="1" applyFont="1" applyFill="1" applyBorder="1" applyAlignment="1">
      <alignment horizontal="center"/>
    </xf>
    <xf numFmtId="164" fontId="11" fillId="7" borderId="43" xfId="1" applyNumberFormat="1" applyFont="1" applyFill="1" applyBorder="1" applyAlignment="1">
      <alignment horizontal="center"/>
    </xf>
    <xf numFmtId="0" fontId="11" fillId="7" borderId="43" xfId="0" applyFont="1" applyFill="1" applyBorder="1"/>
    <xf numFmtId="164" fontId="25" fillId="7" borderId="43" xfId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9" fontId="24" fillId="0" borderId="43" xfId="0" applyNumberFormat="1" applyFont="1" applyFill="1" applyBorder="1" applyAlignment="1">
      <alignment horizontal="center"/>
    </xf>
    <xf numFmtId="164" fontId="25" fillId="7" borderId="43" xfId="0" applyNumberFormat="1" applyFont="1" applyFill="1" applyBorder="1" applyAlignment="1">
      <alignment horizontal="center"/>
    </xf>
    <xf numFmtId="0" fontId="11" fillId="10" borderId="0" xfId="0" applyFont="1" applyFill="1" applyBorder="1" applyAlignment="1">
      <alignment horizontal="right"/>
    </xf>
    <xf numFmtId="9" fontId="25" fillId="10" borderId="43" xfId="0" applyNumberFormat="1" applyFont="1" applyFill="1" applyBorder="1" applyAlignment="1">
      <alignment horizontal="center"/>
    </xf>
    <xf numFmtId="164" fontId="22" fillId="7" borderId="43" xfId="0" applyNumberFormat="1" applyFont="1" applyFill="1" applyBorder="1" applyAlignment="1">
      <alignment horizontal="center"/>
    </xf>
    <xf numFmtId="164" fontId="22" fillId="0" borderId="43" xfId="0" applyNumberFormat="1" applyFont="1" applyFill="1" applyBorder="1" applyAlignment="1">
      <alignment horizontal="center"/>
    </xf>
    <xf numFmtId="9" fontId="25" fillId="0" borderId="43" xfId="0" applyNumberFormat="1" applyFont="1" applyFill="1" applyBorder="1" applyAlignment="1">
      <alignment horizontal="center"/>
    </xf>
    <xf numFmtId="0" fontId="11" fillId="0" borderId="43" xfId="0" applyFont="1" applyFill="1" applyBorder="1" applyAlignment="1">
      <alignment horizontal="center"/>
    </xf>
    <xf numFmtId="0" fontId="11" fillId="10" borderId="39" xfId="0" applyFont="1" applyFill="1" applyBorder="1" applyAlignment="1">
      <alignment horizontal="right"/>
    </xf>
    <xf numFmtId="0" fontId="22" fillId="11" borderId="43" xfId="0" applyFont="1" applyFill="1" applyBorder="1"/>
    <xf numFmtId="0" fontId="11" fillId="11" borderId="46" xfId="0" applyFont="1" applyFill="1" applyBorder="1"/>
    <xf numFmtId="164" fontId="26" fillId="11" borderId="43" xfId="0" applyNumberFormat="1" applyFont="1" applyFill="1" applyBorder="1" applyAlignment="1">
      <alignment horizontal="center"/>
    </xf>
    <xf numFmtId="0" fontId="11" fillId="11" borderId="0" xfId="0" applyFont="1" applyFill="1"/>
    <xf numFmtId="165" fontId="11" fillId="11" borderId="0" xfId="0" applyNumberFormat="1" applyFont="1" applyFill="1"/>
    <xf numFmtId="0" fontId="22" fillId="10" borderId="43" xfId="0" applyFont="1" applyFill="1" applyBorder="1" applyAlignment="1">
      <alignment horizontal="center"/>
    </xf>
    <xf numFmtId="0" fontId="22" fillId="10" borderId="47" xfId="0" applyFont="1" applyFill="1" applyBorder="1" applyAlignment="1">
      <alignment horizontal="center"/>
    </xf>
    <xf numFmtId="165" fontId="0" fillId="0" borderId="0" xfId="0" applyNumberFormat="1" applyBorder="1"/>
    <xf numFmtId="44" fontId="11" fillId="10" borderId="0" xfId="1" applyFont="1" applyFill="1"/>
    <xf numFmtId="164" fontId="11" fillId="10" borderId="0" xfId="0" applyNumberFormat="1" applyFont="1" applyFill="1"/>
    <xf numFmtId="164" fontId="11" fillId="0" borderId="0" xfId="0" applyNumberFormat="1" applyFont="1" applyFill="1"/>
    <xf numFmtId="0" fontId="23" fillId="10" borderId="39" xfId="0" applyFont="1" applyFill="1" applyBorder="1"/>
    <xf numFmtId="0" fontId="11" fillId="0" borderId="0" xfId="0" applyFont="1" applyFill="1"/>
    <xf numFmtId="0" fontId="11" fillId="10" borderId="0" xfId="0" applyFont="1" applyFill="1" applyAlignment="1">
      <alignment horizontal="center"/>
    </xf>
    <xf numFmtId="0" fontId="22" fillId="11" borderId="47" xfId="0" applyFont="1" applyFill="1" applyBorder="1"/>
    <xf numFmtId="0" fontId="11" fillId="11" borderId="43" xfId="0" applyFont="1" applyFill="1" applyBorder="1"/>
    <xf numFmtId="164" fontId="11" fillId="11" borderId="43" xfId="0" applyNumberFormat="1" applyFont="1" applyFill="1" applyBorder="1"/>
    <xf numFmtId="0" fontId="11" fillId="10" borderId="0" xfId="0" applyFont="1" applyFill="1" applyBorder="1"/>
    <xf numFmtId="0" fontId="11" fillId="0" borderId="0" xfId="0" applyFont="1" applyFill="1" applyBorder="1"/>
    <xf numFmtId="0" fontId="11" fillId="10" borderId="0" xfId="0" applyFont="1" applyFill="1" applyBorder="1" applyAlignment="1">
      <alignment horizontal="center"/>
    </xf>
    <xf numFmtId="0" fontId="0" fillId="9" borderId="0" xfId="0" applyFill="1" applyBorder="1"/>
    <xf numFmtId="1" fontId="0" fillId="0" borderId="0" xfId="0" applyNumberFormat="1" applyBorder="1"/>
    <xf numFmtId="0" fontId="16" fillId="0" borderId="0" xfId="0" applyFont="1" applyBorder="1"/>
    <xf numFmtId="168" fontId="0" fillId="0" borderId="0" xfId="2" applyNumberFormat="1" applyFont="1" applyFill="1" applyBorder="1"/>
    <xf numFmtId="0" fontId="19" fillId="0" borderId="0" xfId="0" applyFont="1" applyBorder="1"/>
    <xf numFmtId="43" fontId="0" fillId="6" borderId="0" xfId="2" applyFont="1" applyFill="1" applyBorder="1"/>
    <xf numFmtId="0" fontId="21" fillId="0" borderId="0" xfId="0" applyFont="1" applyFill="1" applyBorder="1"/>
    <xf numFmtId="43" fontId="0" fillId="0" borderId="0" xfId="2" applyFont="1" applyFill="1" applyBorder="1"/>
    <xf numFmtId="49" fontId="20" fillId="0" borderId="0" xfId="4" applyNumberFormat="1" applyFont="1" applyFill="1" applyBorder="1">
      <alignment horizontal="left" vertical="center" wrapText="1" readingOrder="1"/>
    </xf>
    <xf numFmtId="2" fontId="0" fillId="6" borderId="0" xfId="0" applyNumberFormat="1" applyFill="1"/>
    <xf numFmtId="1" fontId="8" fillId="0" borderId="9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/>
    </xf>
    <xf numFmtId="0" fontId="22" fillId="7" borderId="43" xfId="0" applyFont="1" applyFill="1" applyBorder="1" applyAlignment="1">
      <alignment horizontal="center"/>
    </xf>
    <xf numFmtId="0" fontId="22" fillId="10" borderId="47" xfId="0" applyFont="1" applyFill="1" applyBorder="1" applyAlignment="1">
      <alignment horizontal="center"/>
    </xf>
  </cellXfs>
  <cellStyles count="5">
    <cellStyle name="3_RowTitle" xfId="4"/>
    <cellStyle name="4_Percent" xfId="3"/>
    <cellStyle name="Comma" xfId="2" builtinId="3"/>
    <cellStyle name="Currency" xfId="1" builtinId="4"/>
    <cellStyle name="Normal" xfId="0" builtinId="0"/>
  </cellStyles>
  <dxfs count="2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tabSelected="1" view="pageLayout" zoomScaleNormal="100" workbookViewId="0">
      <selection activeCell="B23" sqref="B23"/>
    </sheetView>
  </sheetViews>
  <sheetFormatPr defaultRowHeight="15"/>
  <cols>
    <col min="1" max="1" width="3.7109375" customWidth="1"/>
    <col min="2" max="2" width="80.85546875" customWidth="1"/>
    <col min="3" max="3" width="79.7109375" customWidth="1"/>
    <col min="4" max="4" width="49" customWidth="1"/>
  </cols>
  <sheetData>
    <row r="3" spans="1:3" ht="15.75" thickBot="1"/>
    <row r="4" spans="1:3">
      <c r="A4" s="17" t="s">
        <v>1</v>
      </c>
      <c r="B4" s="143"/>
      <c r="C4" s="18"/>
    </row>
    <row r="5" spans="1:3">
      <c r="A5" s="19" t="s">
        <v>4</v>
      </c>
      <c r="B5" s="144"/>
      <c r="C5" s="147" t="s">
        <v>261</v>
      </c>
    </row>
    <row r="6" spans="1:3">
      <c r="A6" s="21" t="s">
        <v>2</v>
      </c>
      <c r="B6" s="144" t="s">
        <v>0</v>
      </c>
      <c r="C6" s="20" t="s">
        <v>259</v>
      </c>
    </row>
    <row r="7" spans="1:3">
      <c r="A7" s="21" t="s">
        <v>3</v>
      </c>
      <c r="B7" s="144" t="s">
        <v>5</v>
      </c>
      <c r="C7" s="20" t="s">
        <v>260</v>
      </c>
    </row>
    <row r="8" spans="1:3">
      <c r="A8" s="21" t="s">
        <v>6</v>
      </c>
      <c r="B8" s="144" t="s">
        <v>7</v>
      </c>
      <c r="C8" s="20" t="s">
        <v>262</v>
      </c>
    </row>
    <row r="9" spans="1:3">
      <c r="A9" s="21" t="s">
        <v>8</v>
      </c>
      <c r="B9" s="144" t="s">
        <v>9</v>
      </c>
      <c r="C9" s="20" t="s">
        <v>266</v>
      </c>
    </row>
    <row r="10" spans="1:3">
      <c r="A10" s="21" t="s">
        <v>10</v>
      </c>
      <c r="B10" s="144" t="s">
        <v>16</v>
      </c>
      <c r="C10" s="20" t="s">
        <v>263</v>
      </c>
    </row>
    <row r="11" spans="1:3">
      <c r="A11" s="21" t="s">
        <v>11</v>
      </c>
      <c r="B11" s="144" t="s">
        <v>13</v>
      </c>
      <c r="C11" s="20" t="s">
        <v>264</v>
      </c>
    </row>
    <row r="12" spans="1:3" ht="15.75" thickBot="1">
      <c r="A12" s="22" t="s">
        <v>12</v>
      </c>
      <c r="B12" s="145" t="s">
        <v>14</v>
      </c>
      <c r="C12" s="146" t="s">
        <v>265</v>
      </c>
    </row>
  </sheetData>
  <pageMargins left="0.7" right="0.7" top="0.75" bottom="0.75" header="0.3" footer="0.3"/>
  <pageSetup orientation="landscape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D28" sqref="D28"/>
    </sheetView>
  </sheetViews>
  <sheetFormatPr defaultRowHeight="15"/>
  <cols>
    <col min="1" max="1" width="14.85546875" customWidth="1"/>
  </cols>
  <sheetData>
    <row r="1" spans="1:1">
      <c r="A1" t="s">
        <v>267</v>
      </c>
    </row>
    <row r="2" spans="1:1">
      <c r="A2" t="s">
        <v>268</v>
      </c>
    </row>
  </sheetData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1"/>
  <sheetViews>
    <sheetView view="pageLayout" topLeftCell="A195" zoomScaleNormal="100" workbookViewId="0">
      <selection activeCell="I228" sqref="I228"/>
    </sheetView>
  </sheetViews>
  <sheetFormatPr defaultColWidth="8.85546875" defaultRowHeight="15"/>
  <cols>
    <col min="1" max="1" width="21.5703125" bestFit="1" customWidth="1"/>
    <col min="2" max="2" width="10" bestFit="1" customWidth="1"/>
    <col min="3" max="3" width="26.85546875" customWidth="1"/>
    <col min="4" max="4" width="33.5703125" style="105" customWidth="1"/>
    <col min="5" max="5" width="46.28515625" customWidth="1"/>
    <col min="6" max="6" width="13.85546875" customWidth="1"/>
    <col min="7" max="7" width="15.85546875" customWidth="1"/>
    <col min="8" max="9" width="13.5703125" bestFit="1" customWidth="1"/>
    <col min="10" max="10" width="13.5703125" style="86" bestFit="1" customWidth="1"/>
    <col min="11" max="11" width="13.85546875" style="86" bestFit="1" customWidth="1"/>
    <col min="12" max="12" width="14.85546875" style="86" bestFit="1" customWidth="1"/>
    <col min="13" max="15" width="13.85546875" style="86" bestFit="1" customWidth="1"/>
    <col min="16" max="16" width="12.7109375" style="216" bestFit="1" customWidth="1"/>
    <col min="17" max="28" width="12.7109375" style="86" bestFit="1" customWidth="1"/>
    <col min="29" max="29" width="13.85546875" style="86" bestFit="1" customWidth="1"/>
    <col min="30" max="31" width="12.5703125" style="102" bestFit="1" customWidth="1"/>
    <col min="32" max="16384" width="8.85546875" style="102"/>
  </cols>
  <sheetData>
    <row r="1" spans="1:29">
      <c r="A1" t="s">
        <v>215</v>
      </c>
    </row>
    <row r="2" spans="1:29">
      <c r="A2" t="s">
        <v>216</v>
      </c>
    </row>
    <row r="3" spans="1:29">
      <c r="A3" s="86" t="s">
        <v>172</v>
      </c>
      <c r="B3" s="86">
        <v>2022</v>
      </c>
    </row>
    <row r="4" spans="1:29">
      <c r="A4" s="86" t="s">
        <v>174</v>
      </c>
      <c r="B4" s="86">
        <v>2045</v>
      </c>
    </row>
    <row r="5" spans="1:29">
      <c r="A5" s="86" t="s">
        <v>184</v>
      </c>
      <c r="B5" s="113">
        <v>2.5000000000000001E-2</v>
      </c>
    </row>
    <row r="6" spans="1:29" ht="15.75" thickBot="1"/>
    <row r="7" spans="1:29" ht="15.75" thickBot="1">
      <c r="A7" s="121">
        <v>1</v>
      </c>
      <c r="C7" s="99" t="s">
        <v>173</v>
      </c>
      <c r="D7" s="100"/>
      <c r="F7" s="101">
        <v>2022</v>
      </c>
      <c r="G7" s="101">
        <v>2023</v>
      </c>
      <c r="H7" s="101">
        <v>2024</v>
      </c>
      <c r="I7" s="101">
        <v>2025</v>
      </c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</row>
    <row r="8" spans="1:29">
      <c r="C8" s="104" t="s">
        <v>175</v>
      </c>
      <c r="F8" s="106">
        <v>0</v>
      </c>
      <c r="G8" s="106">
        <v>1</v>
      </c>
      <c r="H8" s="106">
        <v>2</v>
      </c>
      <c r="I8" s="106">
        <v>3</v>
      </c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</row>
    <row r="9" spans="1:29" ht="13.7" customHeight="1">
      <c r="A9" s="86" t="s">
        <v>176</v>
      </c>
      <c r="B9" s="107">
        <v>145796.8542945385</v>
      </c>
      <c r="C9" t="s">
        <v>177</v>
      </c>
      <c r="E9" s="108" t="s">
        <v>178</v>
      </c>
      <c r="F9" s="109">
        <v>0</v>
      </c>
      <c r="G9" s="109">
        <v>0</v>
      </c>
      <c r="H9" s="109">
        <v>0</v>
      </c>
      <c r="I9" s="110">
        <v>4.8656833933042849</v>
      </c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</row>
    <row r="10" spans="1:29" ht="13.35" customHeight="1">
      <c r="A10" s="86" t="s">
        <v>179</v>
      </c>
      <c r="B10" s="87">
        <v>72898.427147269249</v>
      </c>
      <c r="C10" s="86" t="s">
        <v>180</v>
      </c>
      <c r="D10" s="102"/>
      <c r="E10" s="108" t="s">
        <v>181</v>
      </c>
      <c r="F10" s="109">
        <v>0</v>
      </c>
      <c r="G10" s="109">
        <v>0</v>
      </c>
      <c r="H10" s="109">
        <v>0</v>
      </c>
      <c r="I10" s="111">
        <v>16223.814129237244</v>
      </c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</row>
    <row r="11" spans="1:29">
      <c r="A11" s="86" t="s">
        <v>182</v>
      </c>
      <c r="B11" s="87">
        <v>25</v>
      </c>
      <c r="C11" s="86" t="s">
        <v>183</v>
      </c>
      <c r="D11" s="102"/>
      <c r="E11" t="s">
        <v>176</v>
      </c>
      <c r="F11" s="112">
        <f>B9</f>
        <v>145796.8542945385</v>
      </c>
      <c r="G11" s="112"/>
      <c r="H11" s="112"/>
      <c r="I11" s="112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</row>
    <row r="12" spans="1:29">
      <c r="A12" s="86"/>
      <c r="B12" s="113"/>
      <c r="E12" t="s">
        <v>185</v>
      </c>
      <c r="F12" s="112">
        <f>B10</f>
        <v>72898.427147269249</v>
      </c>
      <c r="G12" s="112">
        <f>$F$12*(1+$B$5)^G$8</f>
        <v>74720.88782595098</v>
      </c>
      <c r="H12" s="112">
        <f t="shared" ref="H12:I12" si="0">$F$12*(1+$B$5)^H$8</f>
        <v>76588.910021599746</v>
      </c>
      <c r="I12" s="112">
        <f t="shared" si="0"/>
        <v>78503.632772139739</v>
      </c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</row>
    <row r="13" spans="1:29" ht="14.45" customHeight="1">
      <c r="A13" s="228" t="s">
        <v>188</v>
      </c>
      <c r="B13" s="228"/>
      <c r="C13" s="228"/>
      <c r="D13" s="228"/>
      <c r="E13" s="103" t="s">
        <v>186</v>
      </c>
      <c r="F13" s="114">
        <f>F10*$B$11*(1+$B$5)^F8</f>
        <v>0</v>
      </c>
      <c r="G13" s="114">
        <f t="shared" ref="G13:I13" si="1">G10*$B$11*(1+$B$5)^G8</f>
        <v>0</v>
      </c>
      <c r="H13" s="114">
        <f t="shared" si="1"/>
        <v>0</v>
      </c>
      <c r="I13" s="114">
        <f t="shared" si="1"/>
        <v>436781.83343795309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</row>
    <row r="14" spans="1:29">
      <c r="A14" s="105"/>
      <c r="B14" s="102"/>
      <c r="C14" s="115"/>
      <c r="D14" s="115"/>
      <c r="E14" s="102" t="s">
        <v>187</v>
      </c>
      <c r="F14" s="115">
        <f>SUM(F11:F13)</f>
        <v>218695.28144180775</v>
      </c>
      <c r="G14" s="115">
        <f t="shared" ref="G14:H14" si="2">SUM(G11:G13)</f>
        <v>74720.88782595098</v>
      </c>
      <c r="H14" s="115">
        <f t="shared" si="2"/>
        <v>76588.910021599746</v>
      </c>
      <c r="I14" s="115">
        <f>SUM(I11:I13)</f>
        <v>515285.46621009283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>
      <c r="A15" s="105"/>
      <c r="B15" s="102"/>
      <c r="C15" s="115"/>
      <c r="D15" s="115"/>
      <c r="E15" s="102"/>
      <c r="F15" s="116"/>
      <c r="G15" s="116"/>
      <c r="H15" s="116"/>
      <c r="I15" s="116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</row>
    <row r="16" spans="1:29" s="117" customFormat="1" ht="14.45" customHeight="1">
      <c r="E16" s="102"/>
      <c r="F16" s="148"/>
      <c r="G16" s="148"/>
      <c r="H16" s="148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</row>
    <row r="17" spans="1:29" ht="15.75" thickBot="1">
      <c r="A17" s="105"/>
      <c r="B17" s="105"/>
      <c r="C17" s="118"/>
      <c r="D17" s="118"/>
      <c r="E17" s="102"/>
      <c r="F17" s="119"/>
      <c r="G17" s="119"/>
      <c r="H17" s="119"/>
      <c r="I17" s="120"/>
      <c r="J17" s="219"/>
      <c r="K17" s="219"/>
      <c r="L17" s="219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1:29" ht="15.75" thickBot="1">
      <c r="A18" s="121">
        <v>2</v>
      </c>
      <c r="C18" s="122" t="s">
        <v>173</v>
      </c>
      <c r="D18" s="100"/>
      <c r="J18" s="131"/>
      <c r="P18" s="86"/>
    </row>
    <row r="19" spans="1:29">
      <c r="C19" s="104" t="s">
        <v>189</v>
      </c>
      <c r="F19" s="106"/>
      <c r="G19" s="106"/>
      <c r="H19" s="106"/>
      <c r="I19" s="106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</row>
    <row r="20" spans="1:29">
      <c r="A20" t="s">
        <v>176</v>
      </c>
      <c r="B20" s="124">
        <v>4203.1457054615075</v>
      </c>
      <c r="C20" t="s">
        <v>177</v>
      </c>
      <c r="E20" s="108" t="s">
        <v>178</v>
      </c>
      <c r="F20" s="109">
        <v>0</v>
      </c>
      <c r="G20" s="109">
        <v>0</v>
      </c>
      <c r="H20" s="109">
        <v>0</v>
      </c>
      <c r="I20" s="110">
        <v>0.14027172504961496</v>
      </c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</row>
    <row r="21" spans="1:29">
      <c r="A21" t="s">
        <v>179</v>
      </c>
      <c r="B21" s="7">
        <v>2101.572852730751</v>
      </c>
      <c r="C21" s="86" t="s">
        <v>180</v>
      </c>
      <c r="D21" s="102"/>
      <c r="E21" s="108" t="s">
        <v>181</v>
      </c>
      <c r="F21" s="109">
        <v>0</v>
      </c>
      <c r="G21" s="109">
        <v>0</v>
      </c>
      <c r="H21" s="109">
        <v>0</v>
      </c>
      <c r="I21" s="111">
        <v>237.73962076275748</v>
      </c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</row>
    <row r="22" spans="1:29">
      <c r="A22" t="s">
        <v>182</v>
      </c>
      <c r="B22" s="7">
        <v>25</v>
      </c>
      <c r="C22" s="86" t="s">
        <v>183</v>
      </c>
      <c r="D22" s="102"/>
      <c r="E22" t="s">
        <v>176</v>
      </c>
      <c r="F22" s="112">
        <f>B20</f>
        <v>4203.1457054615075</v>
      </c>
      <c r="G22" s="112"/>
      <c r="H22" s="112"/>
      <c r="I22" s="112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</row>
    <row r="23" spans="1:29">
      <c r="B23" s="113"/>
      <c r="E23" t="s">
        <v>185</v>
      </c>
      <c r="F23" s="112">
        <f>B21</f>
        <v>2101.572852730751</v>
      </c>
      <c r="G23" s="112">
        <f>$F$23*(1+$B$5)^G$8</f>
        <v>2154.1121740490198</v>
      </c>
      <c r="H23" s="112">
        <f t="shared" ref="H23:I23" si="3">$F$23*(1+$B$5)^H$8</f>
        <v>2207.9649784002449</v>
      </c>
      <c r="I23" s="112">
        <f t="shared" si="3"/>
        <v>2263.1641028602512</v>
      </c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</row>
    <row r="24" spans="1:29" ht="14.45" customHeight="1">
      <c r="A24" s="228" t="s">
        <v>188</v>
      </c>
      <c r="B24" s="228"/>
      <c r="C24" s="228"/>
      <c r="D24" s="228"/>
      <c r="E24" s="103" t="s">
        <v>186</v>
      </c>
      <c r="F24" s="114">
        <f>F21*$B$22*(1+$B$5)^F$8</f>
        <v>0</v>
      </c>
      <c r="G24" s="114">
        <f t="shared" ref="G24:I24" si="4">G21*$B$22*(1+$B$5)^G$8</f>
        <v>0</v>
      </c>
      <c r="H24" s="114">
        <f t="shared" si="4"/>
        <v>0</v>
      </c>
      <c r="I24" s="114">
        <f t="shared" si="4"/>
        <v>6400.489219761721</v>
      </c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</row>
    <row r="25" spans="1:29">
      <c r="A25" s="105"/>
      <c r="B25" s="102"/>
      <c r="C25" s="115"/>
      <c r="D25" s="115"/>
      <c r="E25" s="102" t="s">
        <v>187</v>
      </c>
      <c r="F25" s="115">
        <f>SUM(F22:F24)</f>
        <v>6304.7185581922586</v>
      </c>
      <c r="G25" s="115">
        <f t="shared" ref="G25:I25" si="5">SUM(G22:G24)</f>
        <v>2154.1121740490198</v>
      </c>
      <c r="H25" s="115">
        <f t="shared" si="5"/>
        <v>2207.9649784002449</v>
      </c>
      <c r="I25" s="115">
        <f t="shared" si="5"/>
        <v>8663.6533226219726</v>
      </c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>
      <c r="A26" s="105"/>
      <c r="B26" s="102"/>
      <c r="C26" s="115"/>
      <c r="D26" s="115"/>
      <c r="E26" s="102"/>
      <c r="F26" s="115"/>
      <c r="G26" s="116"/>
      <c r="H26" s="116"/>
      <c r="I26" s="116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>
      <c r="A27" s="105"/>
      <c r="B27" s="105"/>
      <c r="C27" s="118"/>
      <c r="D27" s="118"/>
      <c r="E27" s="102"/>
      <c r="F27" s="115"/>
      <c r="G27" s="115"/>
      <c r="H27" s="115"/>
      <c r="I27" s="117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</row>
    <row r="28" spans="1:29" ht="15.75" thickBot="1">
      <c r="E28" s="102"/>
      <c r="F28" s="125"/>
      <c r="G28" s="125"/>
      <c r="H28" s="125"/>
      <c r="I28" s="125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</row>
    <row r="29" spans="1:29" ht="15.75" thickBot="1">
      <c r="A29" s="126">
        <v>3</v>
      </c>
      <c r="C29" s="122" t="s">
        <v>173</v>
      </c>
      <c r="D29" s="100"/>
      <c r="P29" s="86"/>
    </row>
    <row r="30" spans="1:29">
      <c r="C30" s="104" t="s">
        <v>190</v>
      </c>
      <c r="F30" s="127"/>
      <c r="G30" s="127"/>
      <c r="H30" s="127"/>
      <c r="I30" s="127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</row>
    <row r="31" spans="1:29">
      <c r="A31" t="s">
        <v>176</v>
      </c>
      <c r="B31" s="7">
        <v>140929.70701735042</v>
      </c>
      <c r="C31" t="s">
        <v>177</v>
      </c>
      <c r="E31" s="108" t="s">
        <v>178</v>
      </c>
      <c r="F31" s="128">
        <v>0</v>
      </c>
      <c r="G31" s="128">
        <v>4.0070669942546715</v>
      </c>
      <c r="H31" s="128">
        <v>8.1072779917777869</v>
      </c>
      <c r="I31" s="128">
        <v>16.408309764101379</v>
      </c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</row>
    <row r="32" spans="1:29">
      <c r="A32" t="s">
        <v>179</v>
      </c>
      <c r="B32" s="7">
        <v>7.5</v>
      </c>
      <c r="C32" s="86" t="s">
        <v>191</v>
      </c>
      <c r="D32" s="102"/>
      <c r="E32" s="108" t="s">
        <v>192</v>
      </c>
      <c r="F32" s="129">
        <v>0</v>
      </c>
      <c r="G32" s="129">
        <v>3310.8035803593566</v>
      </c>
      <c r="H32" s="129">
        <v>6698.5665676745548</v>
      </c>
      <c r="I32" s="129">
        <v>13557.220478849722</v>
      </c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</row>
    <row r="33" spans="1:29">
      <c r="A33" t="s">
        <v>193</v>
      </c>
      <c r="B33" s="7">
        <v>215</v>
      </c>
      <c r="C33" t="s">
        <v>183</v>
      </c>
      <c r="E33" s="108" t="s">
        <v>181</v>
      </c>
      <c r="F33" s="129">
        <v>0</v>
      </c>
      <c r="G33" s="129">
        <v>3476.3437593773242</v>
      </c>
      <c r="H33" s="129">
        <v>3722.6913156989258</v>
      </c>
      <c r="I33" s="129">
        <v>7536.5149351176533</v>
      </c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</row>
    <row r="34" spans="1:29">
      <c r="A34" s="86" t="s">
        <v>182</v>
      </c>
      <c r="B34" s="87">
        <v>25</v>
      </c>
      <c r="C34" s="86" t="s">
        <v>183</v>
      </c>
      <c r="D34" s="102"/>
      <c r="E34" t="s">
        <v>176</v>
      </c>
      <c r="F34" s="112">
        <f>B31</f>
        <v>140929.70701735042</v>
      </c>
      <c r="P34" s="86"/>
    </row>
    <row r="35" spans="1:29">
      <c r="A35" s="86" t="s">
        <v>194</v>
      </c>
      <c r="B35" s="87">
        <v>40</v>
      </c>
      <c r="C35" s="86" t="s">
        <v>191</v>
      </c>
      <c r="D35" s="102"/>
      <c r="E35" s="86" t="s">
        <v>185</v>
      </c>
      <c r="F35" s="130">
        <f>F32*$B$32*(1+$B$5)^$F$8</f>
        <v>0</v>
      </c>
      <c r="G35" s="130">
        <f>G32*$B$32*(1+$B$5)^G$8</f>
        <v>25451.80252401255</v>
      </c>
      <c r="H35" s="130">
        <f t="shared" ref="H35:I35" si="6">H32*$B$32*(1+$B$5)^H$8</f>
        <v>52782.61125122309</v>
      </c>
      <c r="I35" s="130">
        <f t="shared" si="6"/>
        <v>109497.32726048457</v>
      </c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</row>
    <row r="36" spans="1:29">
      <c r="A36" s="86"/>
      <c r="B36" s="87"/>
      <c r="C36" s="86"/>
      <c r="D36" s="102"/>
      <c r="E36" s="86" t="s">
        <v>195</v>
      </c>
      <c r="F36" s="130">
        <f>F33*$B$33*(1+$B$5)^$F$8</f>
        <v>0</v>
      </c>
      <c r="G36" s="130">
        <f>G33*$B$33*(1+$B$5)^G$8</f>
        <v>766099.25597277773</v>
      </c>
      <c r="H36" s="130">
        <f>H33*$B$33*(1+$B$5)^H$8</f>
        <v>840897.80116457946</v>
      </c>
      <c r="I36" s="130">
        <f>I33*$B$33*(1+$B$5)^I$8</f>
        <v>1744940.4899421469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</row>
    <row r="37" spans="1:29">
      <c r="E37" s="86" t="s">
        <v>186</v>
      </c>
      <c r="F37" s="130">
        <f>F33*$B$34*(1+$B$5)^F$8</f>
        <v>0</v>
      </c>
      <c r="G37" s="130">
        <f>G33*$B$34*(1+$B$5)^G$8</f>
        <v>89081.308834043914</v>
      </c>
      <c r="H37" s="130">
        <f>H33*$B$34*(1+$B$5)^H$8</f>
        <v>97778.81408890459</v>
      </c>
      <c r="I37" s="130">
        <f>I33*$B$34*(1+$B$5)^I$8</f>
        <v>202900.05697001709</v>
      </c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</row>
    <row r="38" spans="1:29">
      <c r="A38" s="86"/>
      <c r="B38" s="131"/>
      <c r="C38" s="86"/>
      <c r="D38" s="102"/>
      <c r="E38" s="103" t="s">
        <v>196</v>
      </c>
      <c r="F38" s="130">
        <f>F32*$B$35*(1+$B$5)^F$8</f>
        <v>0</v>
      </c>
      <c r="G38" s="130">
        <f>G32*$B$35*(1+$B$5)^G$8</f>
        <v>135742.94679473361</v>
      </c>
      <c r="H38" s="130">
        <f>H32*$B$35*(1+$B$5)^H$8</f>
        <v>281507.26000652311</v>
      </c>
      <c r="I38" s="130">
        <f>I32*$B$35*(1+$B$5)^I$8</f>
        <v>583985.74538925092</v>
      </c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</row>
    <row r="39" spans="1:29">
      <c r="A39" s="105"/>
      <c r="B39" s="105"/>
      <c r="C39" s="115"/>
      <c r="D39" s="115"/>
      <c r="E39" s="102" t="s">
        <v>187</v>
      </c>
      <c r="F39" s="141">
        <f>SUM(F34:F38)</f>
        <v>140929.70701735042</v>
      </c>
      <c r="G39" s="141">
        <f>SUM(G34:G38)</f>
        <v>1016375.3141255678</v>
      </c>
      <c r="H39" s="141">
        <f>SUM(H34:H38)</f>
        <v>1272966.4865112305</v>
      </c>
      <c r="I39" s="141">
        <f t="shared" ref="I39" si="7">SUM(I34:I38)</f>
        <v>2641323.6195618995</v>
      </c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</row>
    <row r="40" spans="1:29">
      <c r="C40" s="130"/>
      <c r="D40" s="115"/>
      <c r="E40" s="102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</row>
    <row r="41" spans="1:29">
      <c r="C41" s="112"/>
      <c r="D41" s="118"/>
      <c r="E41" s="102"/>
      <c r="F41" s="132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</row>
    <row r="42" spans="1:29" ht="15.75" thickBot="1">
      <c r="P42" s="86"/>
    </row>
    <row r="43" spans="1:29" ht="15.75" thickBot="1">
      <c r="A43" s="134">
        <v>4</v>
      </c>
      <c r="C43" s="122" t="s">
        <v>173</v>
      </c>
      <c r="D43" s="100"/>
      <c r="G43" s="123"/>
      <c r="H43" s="123"/>
      <c r="I43" s="123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</row>
    <row r="44" spans="1:29">
      <c r="C44" s="104" t="s">
        <v>197</v>
      </c>
      <c r="F44" s="127"/>
      <c r="G44" s="127"/>
      <c r="H44" s="127"/>
      <c r="I44" s="127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</row>
    <row r="45" spans="1:29">
      <c r="A45" t="s">
        <v>176</v>
      </c>
      <c r="B45" s="7">
        <v>9070.2929826495838</v>
      </c>
      <c r="C45" t="s">
        <v>177</v>
      </c>
      <c r="D45" s="102"/>
      <c r="E45" s="108" t="s">
        <v>178</v>
      </c>
      <c r="F45" s="128">
        <v>0</v>
      </c>
      <c r="G45" s="128">
        <v>4.7779350371536709E-2</v>
      </c>
      <c r="H45" s="128">
        <v>0.16208403645669267</v>
      </c>
      <c r="I45" s="128">
        <v>0.36145115047234849</v>
      </c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</row>
    <row r="46" spans="1:29">
      <c r="A46" t="s">
        <v>179</v>
      </c>
      <c r="B46" s="7">
        <v>7.5</v>
      </c>
      <c r="C46" s="86" t="s">
        <v>191</v>
      </c>
      <c r="E46" s="108" t="s">
        <v>192</v>
      </c>
      <c r="F46" s="129">
        <v>0</v>
      </c>
      <c r="G46" s="129">
        <v>51.066920351229591</v>
      </c>
      <c r="H46" s="129">
        <v>173.23660777252007</v>
      </c>
      <c r="I46" s="129">
        <v>386.32164247732641</v>
      </c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</row>
    <row r="47" spans="1:29">
      <c r="A47" s="86" t="s">
        <v>182</v>
      </c>
      <c r="B47" s="87">
        <v>25</v>
      </c>
      <c r="C47" t="s">
        <v>183</v>
      </c>
      <c r="E47" s="108" t="s">
        <v>181</v>
      </c>
      <c r="F47" s="129">
        <v>0</v>
      </c>
      <c r="G47" s="129">
        <v>53.620266368791071</v>
      </c>
      <c r="H47" s="129">
        <v>130.83151780991651</v>
      </c>
      <c r="I47" s="129">
        <v>232.40111682867266</v>
      </c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</row>
    <row r="48" spans="1:29">
      <c r="A48" s="86" t="s">
        <v>194</v>
      </c>
      <c r="B48" s="87">
        <v>40</v>
      </c>
      <c r="C48" s="86" t="s">
        <v>191</v>
      </c>
      <c r="D48" s="102"/>
      <c r="E48" t="s">
        <v>176</v>
      </c>
      <c r="F48" s="112">
        <f>B45</f>
        <v>9070.2929826495838</v>
      </c>
      <c r="P48" s="86"/>
    </row>
    <row r="49" spans="1:29">
      <c r="A49" s="86"/>
      <c r="B49" s="87"/>
      <c r="C49" s="86"/>
      <c r="D49" s="102"/>
      <c r="E49" s="86" t="s">
        <v>185</v>
      </c>
      <c r="F49" s="130">
        <f>F46*$B$46*(1+$B$5)^F$8</f>
        <v>0</v>
      </c>
      <c r="G49" s="130">
        <f>G46*$B$46*(1+$B$5)^G$8</f>
        <v>392.57695020007748</v>
      </c>
      <c r="H49" s="130">
        <f>H46*$B$46*(1+$B$5)^H$8</f>
        <v>1365.0503328075292</v>
      </c>
      <c r="I49" s="130">
        <f>I46*$B$46*(1+$B$5)^I$8</f>
        <v>3120.196162638259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</row>
    <row r="50" spans="1:29">
      <c r="A50" s="86"/>
      <c r="B50" s="131"/>
      <c r="E50" s="86" t="s">
        <v>186</v>
      </c>
      <c r="F50" s="130">
        <f>F47*$B$47*(1+$B$5)^F$8</f>
        <v>0</v>
      </c>
      <c r="G50" s="130">
        <f>G47*$B$47*(1+$B$5)^G$8</f>
        <v>1374.0193257002711</v>
      </c>
      <c r="H50" s="130">
        <f>H47*$B$47*(1+$B$5)^H$8</f>
        <v>3436.3715849760883</v>
      </c>
      <c r="I50" s="130">
        <f>I47*$B$47*(1+$B$5)^I$8</f>
        <v>6256.7645988081813</v>
      </c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</row>
    <row r="51" spans="1:29">
      <c r="A51" s="86"/>
      <c r="B51" s="86"/>
      <c r="C51" s="86"/>
      <c r="D51" s="102"/>
      <c r="E51" s="103" t="s">
        <v>196</v>
      </c>
      <c r="F51" s="130">
        <f>F46*$B$48*(1+$B$5)^F$8</f>
        <v>0</v>
      </c>
      <c r="G51" s="130">
        <f t="shared" ref="G51:I51" si="8">G46*$B$48*(1+$B$5)^G$8</f>
        <v>2093.7437344004129</v>
      </c>
      <c r="H51" s="130">
        <f t="shared" si="8"/>
        <v>7280.2684416401553</v>
      </c>
      <c r="I51" s="130">
        <f t="shared" si="8"/>
        <v>16641.046200737383</v>
      </c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</row>
    <row r="52" spans="1:29">
      <c r="C52" s="130"/>
      <c r="D52" s="115"/>
      <c r="E52" s="102" t="s">
        <v>187</v>
      </c>
      <c r="F52" s="141">
        <f>SUM(F48:F51)</f>
        <v>9070.2929826495838</v>
      </c>
      <c r="G52" s="141">
        <f>SUM(G48:G51)</f>
        <v>3860.3400103007616</v>
      </c>
      <c r="H52" s="141">
        <f t="shared" ref="H52:I52" si="9">SUM(H48:H51)</f>
        <v>12081.690359423774</v>
      </c>
      <c r="I52" s="141">
        <f t="shared" si="9"/>
        <v>26018.006962183823</v>
      </c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</row>
    <row r="53" spans="1:29">
      <c r="A53" s="102"/>
      <c r="B53" s="102"/>
      <c r="C53" s="115"/>
      <c r="D53" s="115"/>
      <c r="E53" s="102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</row>
    <row r="54" spans="1:29">
      <c r="A54" s="86"/>
      <c r="B54" s="86"/>
      <c r="C54" s="130"/>
      <c r="D54" s="115"/>
      <c r="E54" s="102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</row>
    <row r="55" spans="1:29" ht="15.75" thickBot="1">
      <c r="C55" s="112"/>
      <c r="D55" s="118"/>
      <c r="E55" s="102"/>
      <c r="F55" s="136"/>
      <c r="G55" s="136"/>
      <c r="H55" s="136"/>
      <c r="I55" s="136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</row>
    <row r="56" spans="1:29" ht="15.75" thickBot="1">
      <c r="A56" s="134">
        <v>5</v>
      </c>
      <c r="C56" s="122" t="s">
        <v>173</v>
      </c>
      <c r="D56" s="100"/>
      <c r="E56" s="10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</row>
    <row r="57" spans="1:29">
      <c r="C57" s="104" t="s">
        <v>198</v>
      </c>
      <c r="P57" s="86"/>
    </row>
    <row r="58" spans="1:29">
      <c r="A58" s="105" t="s">
        <v>176</v>
      </c>
      <c r="B58" s="124">
        <v>22938.670107452454</v>
      </c>
      <c r="C58" t="s">
        <v>177</v>
      </c>
      <c r="F58" s="127"/>
      <c r="G58" s="127"/>
      <c r="H58" s="127"/>
      <c r="I58" s="127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</row>
    <row r="59" spans="1:29">
      <c r="A59" s="105" t="s">
        <v>179</v>
      </c>
      <c r="B59" s="119">
        <v>7.5</v>
      </c>
      <c r="C59" t="s">
        <v>191</v>
      </c>
      <c r="E59" s="108" t="s">
        <v>178</v>
      </c>
      <c r="F59" s="128">
        <v>0</v>
      </c>
      <c r="G59" s="128">
        <v>5.0168069346103419</v>
      </c>
      <c r="H59" s="128">
        <v>9.4659440943592816</v>
      </c>
      <c r="I59" s="128">
        <v>17.773188598933221</v>
      </c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</row>
    <row r="60" spans="1:29">
      <c r="A60" s="105" t="s">
        <v>193</v>
      </c>
      <c r="B60" s="124">
        <v>315</v>
      </c>
      <c r="C60" t="s">
        <v>183</v>
      </c>
      <c r="E60" s="108" t="s">
        <v>199</v>
      </c>
      <c r="F60" s="128">
        <v>0</v>
      </c>
      <c r="G60" s="128">
        <v>5.2676472813408592</v>
      </c>
      <c r="H60" s="128">
        <v>4.9224343644669037</v>
      </c>
      <c r="I60" s="128">
        <v>9.1959039345206008</v>
      </c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</row>
    <row r="61" spans="1:29">
      <c r="A61" s="102" t="s">
        <v>182</v>
      </c>
      <c r="B61" s="107">
        <v>25</v>
      </c>
      <c r="C61" t="s">
        <v>183</v>
      </c>
      <c r="E61" s="108" t="s">
        <v>192</v>
      </c>
      <c r="F61" s="129">
        <v>0</v>
      </c>
      <c r="G61" s="129">
        <v>8485.7786988327407</v>
      </c>
      <c r="H61" s="129">
        <v>16011.36097267305</v>
      </c>
      <c r="I61" s="129">
        <v>30062.816287124788</v>
      </c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</row>
    <row r="62" spans="1:29">
      <c r="A62" s="102" t="s">
        <v>194</v>
      </c>
      <c r="B62" s="117">
        <v>24</v>
      </c>
      <c r="C62" t="s">
        <v>191</v>
      </c>
      <c r="E62" s="108" t="s">
        <v>181</v>
      </c>
      <c r="F62" s="129">
        <v>0</v>
      </c>
      <c r="G62" s="129">
        <v>8910.0676337743771</v>
      </c>
      <c r="H62" s="129">
        <v>8326.1503224739627</v>
      </c>
      <c r="I62" s="129">
        <v>15554.596128807978</v>
      </c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</row>
    <row r="63" spans="1:29">
      <c r="A63" s="102"/>
      <c r="B63" s="87"/>
      <c r="C63" s="86"/>
      <c r="E63" t="s">
        <v>176</v>
      </c>
      <c r="F63" s="112">
        <f>B58</f>
        <v>22938.670107452454</v>
      </c>
      <c r="G63" s="112"/>
      <c r="H63" s="112"/>
      <c r="I63" s="112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</row>
    <row r="64" spans="1:29">
      <c r="A64" s="86"/>
      <c r="B64" s="87"/>
      <c r="E64" s="86" t="s">
        <v>185</v>
      </c>
      <c r="F64" s="130">
        <f>F61*$B$59*(1+$B$5)^F$8</f>
        <v>0</v>
      </c>
      <c r="G64" s="130">
        <f t="shared" ref="G64:I64" si="10">G61*$B$59*(1+$B$5)^G$8</f>
        <v>65234.423747276691</v>
      </c>
      <c r="H64" s="130">
        <f t="shared" si="10"/>
        <v>126164.52091435966</v>
      </c>
      <c r="I64" s="130">
        <f t="shared" si="10"/>
        <v>242807.73765526494</v>
      </c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</row>
    <row r="65" spans="1:29">
      <c r="E65" t="s">
        <v>200</v>
      </c>
      <c r="F65" s="130">
        <f>F62*$B$60*(1+$B$5)^F$8</f>
        <v>0</v>
      </c>
      <c r="G65" s="130">
        <f t="shared" ref="G65:H65" si="11">G62*$B$60*(1+$B$5)^G$8</f>
        <v>2876838.0872549019</v>
      </c>
      <c r="H65" s="130">
        <f t="shared" si="11"/>
        <v>2755513.430003</v>
      </c>
      <c r="I65" s="130">
        <f>I62*$B$60*(1+$B$5)^I$8</f>
        <v>5276438.605233999</v>
      </c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</row>
    <row r="66" spans="1:29">
      <c r="A66" s="86"/>
      <c r="B66" s="86"/>
      <c r="E66" s="86" t="s">
        <v>186</v>
      </c>
      <c r="F66" s="130">
        <f>F62*$B$61*(1+$B$5)^F$8</f>
        <v>0</v>
      </c>
      <c r="G66" s="130">
        <f>G62*$B$61*(1+$B$5)^G$8</f>
        <v>228320.48311546841</v>
      </c>
      <c r="H66" s="130">
        <f>H62*$B$61*(1+$B$5)^H$8</f>
        <v>218691.54206373016</v>
      </c>
      <c r="I66" s="130">
        <f>I62*$B$61*(1+$B$5)^I$8</f>
        <v>418764.96866936504</v>
      </c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</row>
    <row r="67" spans="1:29">
      <c r="C67" s="86"/>
      <c r="D67" s="102"/>
      <c r="E67" s="103" t="s">
        <v>196</v>
      </c>
      <c r="F67" s="130">
        <f>F61*$B$62*(1+$B$5)^F$8</f>
        <v>0</v>
      </c>
      <c r="G67" s="130">
        <f>G61*$B$62*(1+$B$5)^G$8</f>
        <v>208750.1559912854</v>
      </c>
      <c r="H67" s="130">
        <f>H61*$B$62*(1+$B$5)^H$8</f>
        <v>403726.46692595095</v>
      </c>
      <c r="I67" s="130">
        <f>I61*$B$62*(1+$B$5)^I$8</f>
        <v>776984.76049684768</v>
      </c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</row>
    <row r="68" spans="1:29">
      <c r="C68" s="130"/>
      <c r="D68" s="115"/>
      <c r="E68" s="86" t="s">
        <v>187</v>
      </c>
      <c r="F68" s="138">
        <f>SUM(F63:F67)</f>
        <v>22938.670107452454</v>
      </c>
      <c r="G68" s="138">
        <f>SUM(G63:G67)</f>
        <v>3379143.150108933</v>
      </c>
      <c r="H68" s="138">
        <f t="shared" ref="H68:I68" si="12">SUM(H63:H67)</f>
        <v>3504095.9599070409</v>
      </c>
      <c r="I68" s="138">
        <f t="shared" si="12"/>
        <v>6714996.0720554767</v>
      </c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</row>
    <row r="69" spans="1:29">
      <c r="A69" s="102"/>
      <c r="B69" s="102"/>
      <c r="C69" s="115"/>
      <c r="D69" s="115"/>
      <c r="E69" s="102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</row>
    <row r="70" spans="1:29">
      <c r="A70" s="102"/>
      <c r="B70" s="102"/>
      <c r="C70" s="115"/>
      <c r="D70" s="115"/>
      <c r="E70" s="102"/>
      <c r="F70" s="135"/>
      <c r="G70" s="135"/>
      <c r="H70" s="135"/>
      <c r="I70" s="135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</row>
    <row r="71" spans="1:29" ht="15.75" thickBot="1">
      <c r="E71" s="102"/>
      <c r="F71" s="139"/>
      <c r="G71" s="139"/>
      <c r="H71" s="139"/>
      <c r="I71" s="139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</row>
    <row r="72" spans="1:29" ht="15.75" thickBot="1">
      <c r="A72" s="134">
        <v>6</v>
      </c>
      <c r="C72" s="99" t="s">
        <v>173</v>
      </c>
      <c r="D72" s="100"/>
      <c r="F72" s="112"/>
      <c r="G72" s="112"/>
      <c r="H72" s="112"/>
      <c r="I72" s="112"/>
      <c r="J72" s="130"/>
      <c r="K72" s="130"/>
      <c r="L72" s="130"/>
      <c r="M72" s="115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</row>
    <row r="73" spans="1:29">
      <c r="A73" s="140"/>
      <c r="C73" s="104" t="s">
        <v>201</v>
      </c>
      <c r="F73" s="127"/>
      <c r="G73" s="127"/>
      <c r="H73" s="127"/>
      <c r="I73" s="127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0"/>
      <c r="AC73" s="220"/>
    </row>
    <row r="74" spans="1:29">
      <c r="A74" t="s">
        <v>176</v>
      </c>
      <c r="B74" s="7">
        <v>124786.36538454129</v>
      </c>
      <c r="C74" s="86" t="s">
        <v>177</v>
      </c>
      <c r="D74" s="102"/>
      <c r="E74" s="108" t="s">
        <v>178</v>
      </c>
      <c r="F74" s="128">
        <v>0</v>
      </c>
      <c r="G74" s="128">
        <v>0.59525259808410347</v>
      </c>
      <c r="H74" s="128">
        <v>1.861255513493294</v>
      </c>
      <c r="I74" s="128">
        <v>5.096519535901888</v>
      </c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</row>
    <row r="75" spans="1:29">
      <c r="A75" t="s">
        <v>179</v>
      </c>
      <c r="B75" s="7">
        <v>7.5</v>
      </c>
      <c r="C75" t="s">
        <v>191</v>
      </c>
      <c r="E75" s="108" t="s">
        <v>192</v>
      </c>
      <c r="F75" s="129">
        <v>0</v>
      </c>
      <c r="G75" s="129">
        <v>1006.8519444907158</v>
      </c>
      <c r="H75" s="129">
        <v>3148.257964747278</v>
      </c>
      <c r="I75" s="129">
        <v>8620.6101768794178</v>
      </c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</row>
    <row r="76" spans="1:29">
      <c r="A76" s="86" t="s">
        <v>193</v>
      </c>
      <c r="B76" s="87">
        <v>40</v>
      </c>
      <c r="C76" t="s">
        <v>183</v>
      </c>
      <c r="E76" s="108" t="s">
        <v>181</v>
      </c>
      <c r="F76" s="129">
        <v>0</v>
      </c>
      <c r="G76" s="129">
        <v>1057.1945417152517</v>
      </c>
      <c r="H76" s="129">
        <v>2298.8189184939265</v>
      </c>
      <c r="I76" s="129">
        <v>5903.3827209761112</v>
      </c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</row>
    <row r="77" spans="1:29">
      <c r="A77" s="86" t="s">
        <v>182</v>
      </c>
      <c r="B77" s="87">
        <v>25</v>
      </c>
      <c r="C77" s="86" t="s">
        <v>183</v>
      </c>
      <c r="D77" s="102"/>
      <c r="E77" t="s">
        <v>176</v>
      </c>
      <c r="F77" s="112">
        <f>B74</f>
        <v>124786.36538454129</v>
      </c>
      <c r="P77" s="86"/>
    </row>
    <row r="78" spans="1:29">
      <c r="A78" s="86" t="s">
        <v>194</v>
      </c>
      <c r="B78" s="87">
        <v>24</v>
      </c>
      <c r="C78" s="86" t="s">
        <v>191</v>
      </c>
      <c r="D78" s="102"/>
      <c r="E78" s="86" t="s">
        <v>185</v>
      </c>
      <c r="F78" s="130">
        <f>F75*$B$75*(1+$B$5)^F$8</f>
        <v>0</v>
      </c>
      <c r="G78" s="130">
        <f t="shared" ref="G78:I78" si="13">G75*$B$75*(1+$B$5)^G$8</f>
        <v>7740.1743232723775</v>
      </c>
      <c r="H78" s="130">
        <f t="shared" si="13"/>
        <v>24807.288931594565</v>
      </c>
      <c r="I78" s="130">
        <f t="shared" si="13"/>
        <v>69625.907109457767</v>
      </c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</row>
    <row r="79" spans="1:29">
      <c r="A79" s="86"/>
      <c r="B79" s="87"/>
      <c r="C79" s="86"/>
      <c r="E79" t="s">
        <v>200</v>
      </c>
      <c r="F79" s="130">
        <f>F76*$B$76*(1+$B$5)^F$8</f>
        <v>0</v>
      </c>
      <c r="G79" s="130">
        <f t="shared" ref="G79:I79" si="14">G76*$B$76*(1+$B$5)^G$8</f>
        <v>43344.976210325316</v>
      </c>
      <c r="H79" s="130">
        <f t="shared" si="14"/>
        <v>96607.865049707252</v>
      </c>
      <c r="I79" s="130">
        <f t="shared" si="14"/>
        <v>254291.90032024658</v>
      </c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</row>
    <row r="80" spans="1:29">
      <c r="A80" s="86"/>
      <c r="B80" s="86"/>
      <c r="C80" s="86"/>
      <c r="D80" s="102"/>
      <c r="E80" s="86" t="s">
        <v>186</v>
      </c>
      <c r="F80" s="130">
        <f>F76*$B$77*(1+$B$5)^F$8</f>
        <v>0</v>
      </c>
      <c r="G80" s="130">
        <f t="shared" ref="G80:I80" si="15">G76*$B$77*(1+$B$5)^G$8</f>
        <v>27090.610131453323</v>
      </c>
      <c r="H80" s="130">
        <f t="shared" si="15"/>
        <v>60379.915656067031</v>
      </c>
      <c r="I80" s="130">
        <f t="shared" si="15"/>
        <v>158932.43770015411</v>
      </c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</row>
    <row r="81" spans="1:31">
      <c r="A81" s="86"/>
      <c r="B81" s="86"/>
      <c r="C81" s="130"/>
      <c r="D81" s="115"/>
      <c r="E81" s="103" t="s">
        <v>196</v>
      </c>
      <c r="F81" s="130">
        <f>F75*$B$78*(1+$B$5)^F$8</f>
        <v>0</v>
      </c>
      <c r="G81" s="130">
        <f t="shared" ref="G81:I81" si="16">G75*$B$78*(1+$B$5)^G$8</f>
        <v>24768.557834471605</v>
      </c>
      <c r="H81" s="130">
        <f t="shared" si="16"/>
        <v>79383.324581102614</v>
      </c>
      <c r="I81" s="130">
        <f t="shared" si="16"/>
        <v>222802.90275026485</v>
      </c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</row>
    <row r="82" spans="1:31">
      <c r="A82" s="86"/>
      <c r="B82" s="86"/>
      <c r="C82" s="130"/>
      <c r="D82" s="115"/>
      <c r="E82" s="86" t="s">
        <v>187</v>
      </c>
      <c r="F82" s="138">
        <f>SUM(F77:F81)</f>
        <v>124786.36538454129</v>
      </c>
      <c r="G82" s="138">
        <f t="shared" ref="G82:I82" si="17">SUM(G77:G81)</f>
        <v>102944.31849952262</v>
      </c>
      <c r="H82" s="138">
        <f t="shared" si="17"/>
        <v>261178.39421847145</v>
      </c>
      <c r="I82" s="138">
        <f t="shared" si="17"/>
        <v>705653.14788012335</v>
      </c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</row>
    <row r="83" spans="1:31">
      <c r="A83" s="102"/>
      <c r="B83" s="102"/>
      <c r="C83" s="102"/>
      <c r="D83" s="102"/>
      <c r="E83" s="102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</row>
    <row r="84" spans="1:31">
      <c r="A84" s="102"/>
      <c r="B84" s="102"/>
      <c r="C84" s="102"/>
      <c r="D84" s="102"/>
      <c r="E84" s="102"/>
      <c r="F84" s="135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</row>
    <row r="85" spans="1:31" ht="15.75" thickBot="1">
      <c r="E85" s="102"/>
      <c r="F85" s="139"/>
      <c r="G85" s="139"/>
      <c r="H85" s="139"/>
      <c r="I85" s="139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</row>
    <row r="86" spans="1:31" ht="15.75" thickBot="1">
      <c r="A86" s="224" t="s">
        <v>202</v>
      </c>
      <c r="C86" s="122" t="s">
        <v>173</v>
      </c>
      <c r="D86" s="100"/>
      <c r="P86" s="86"/>
      <c r="AD86" s="222"/>
      <c r="AE86" s="222"/>
    </row>
    <row r="87" spans="1:31">
      <c r="A87" s="140"/>
      <c r="C87" s="104" t="s">
        <v>203</v>
      </c>
      <c r="F87" s="127"/>
      <c r="G87" s="127"/>
      <c r="H87" s="127"/>
      <c r="I87" s="127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</row>
    <row r="88" spans="1:31">
      <c r="A88" t="s">
        <v>176</v>
      </c>
      <c r="B88" s="7">
        <v>353.25535838606794</v>
      </c>
      <c r="C88" s="86" t="s">
        <v>177</v>
      </c>
      <c r="D88" s="102"/>
      <c r="E88" s="108" t="s">
        <v>178</v>
      </c>
      <c r="F88" s="128">
        <v>0</v>
      </c>
      <c r="G88" s="128">
        <v>7.7258791522692508E-2</v>
      </c>
      <c r="H88" s="128">
        <v>0.14577547250348166</v>
      </c>
      <c r="I88" s="128">
        <v>0.27370697947042461</v>
      </c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</row>
    <row r="89" spans="1:31">
      <c r="A89" t="s">
        <v>179</v>
      </c>
      <c r="B89" s="7">
        <v>7.5</v>
      </c>
      <c r="C89" s="86" t="s">
        <v>191</v>
      </c>
      <c r="D89" s="102"/>
      <c r="E89" s="108" t="s">
        <v>199</v>
      </c>
      <c r="F89" s="128">
        <v>0</v>
      </c>
      <c r="G89" s="128">
        <v>8.112173109882713E-2</v>
      </c>
      <c r="H89" s="128">
        <v>7.5805454605963232E-2</v>
      </c>
      <c r="I89" s="128">
        <v>0.14161685594046416</v>
      </c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</row>
    <row r="90" spans="1:31">
      <c r="A90" s="86" t="s">
        <v>193</v>
      </c>
      <c r="B90" s="87">
        <v>315</v>
      </c>
      <c r="C90" t="s">
        <v>183</v>
      </c>
      <c r="E90" s="108" t="s">
        <v>192</v>
      </c>
      <c r="F90" s="129">
        <v>0</v>
      </c>
      <c r="G90" s="129">
        <v>318.81998880993478</v>
      </c>
      <c r="H90" s="129">
        <v>601.56434751729148</v>
      </c>
      <c r="I90" s="129">
        <v>1129.4928953985875</v>
      </c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1:31">
      <c r="A91" s="86" t="s">
        <v>182</v>
      </c>
      <c r="B91" s="87">
        <v>25</v>
      </c>
      <c r="C91" t="s">
        <v>183</v>
      </c>
      <c r="E91" s="108" t="s">
        <v>181</v>
      </c>
      <c r="F91" s="129">
        <v>0</v>
      </c>
      <c r="G91" s="129">
        <v>334.76098825043152</v>
      </c>
      <c r="H91" s="129">
        <v>312.82257608322129</v>
      </c>
      <c r="I91" s="129">
        <v>584.40319265122537</v>
      </c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</row>
    <row r="92" spans="1:31">
      <c r="A92" s="86" t="s">
        <v>194</v>
      </c>
      <c r="B92" s="87">
        <v>24</v>
      </c>
      <c r="C92" s="86" t="s">
        <v>191</v>
      </c>
      <c r="D92" s="102"/>
      <c r="E92" t="s">
        <v>176</v>
      </c>
      <c r="F92" s="112">
        <f>B88</f>
        <v>353.25535838606794</v>
      </c>
      <c r="P92" s="86"/>
    </row>
    <row r="93" spans="1:31">
      <c r="A93" s="86"/>
      <c r="B93" s="87"/>
      <c r="C93" s="86"/>
      <c r="D93" s="102"/>
      <c r="E93" s="86" t="s">
        <v>185</v>
      </c>
      <c r="F93" s="130">
        <f>F90*$B$89*(1+$B$5)^F$8</f>
        <v>0</v>
      </c>
      <c r="G93" s="130">
        <f>G90*$B$89*(1+$B$5)^G$8</f>
        <v>2450.9286639763732</v>
      </c>
      <c r="H93" s="130">
        <f>H90*$B$89*(1+$B$5)^H$8</f>
        <v>4740.1390695776572</v>
      </c>
      <c r="I93" s="130">
        <f>I90*$B$89*(1+$B$5)^I$8</f>
        <v>9122.5523254413329</v>
      </c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</row>
    <row r="94" spans="1:31">
      <c r="A94" s="86"/>
      <c r="B94" s="86"/>
      <c r="E94" t="s">
        <v>200</v>
      </c>
      <c r="F94" s="130">
        <f>F91*$B$90*(1+$B$5)^F$8</f>
        <v>0</v>
      </c>
      <c r="G94" s="130">
        <f>G91*$B$90*(1+$B$5)^G$8</f>
        <v>108085.95408135807</v>
      </c>
      <c r="H94" s="130">
        <f>H91*$B$90*(1+$B$5)^H$8</f>
        <v>103527.65398419181</v>
      </c>
      <c r="I94" s="130">
        <f>I91*$B$90*(1+$B$5)^I$8</f>
        <v>198241.57060664461</v>
      </c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</row>
    <row r="95" spans="1:31">
      <c r="A95" s="86"/>
      <c r="B95" s="86"/>
      <c r="C95" s="86"/>
      <c r="D95" s="102"/>
      <c r="E95" s="86" t="s">
        <v>186</v>
      </c>
      <c r="F95" s="130">
        <f>F91*$B$91*(1+$B$5)^F$8</f>
        <v>0</v>
      </c>
      <c r="G95" s="130">
        <f>G91*$B$91*(1+$B$5)^G$8</f>
        <v>8578.2503239173075</v>
      </c>
      <c r="H95" s="130">
        <f>H91*$B$91*(1+$B$5)^H$8</f>
        <v>8216.4804749358591</v>
      </c>
      <c r="I95" s="130">
        <f>I91*$B$91*(1+$B$5)^I$8</f>
        <v>15733.457984654337</v>
      </c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</row>
    <row r="96" spans="1:31">
      <c r="A96" s="86"/>
      <c r="B96" s="86"/>
      <c r="C96" s="130"/>
      <c r="D96" s="115"/>
      <c r="E96" s="103" t="s">
        <v>196</v>
      </c>
      <c r="F96" s="130">
        <f>F90*$B$92*(1+$B$5)^F$8</f>
        <v>0</v>
      </c>
      <c r="G96" s="130">
        <f>G90*$B$92*(1+$B$5)^G$8</f>
        <v>7842.9717247243952</v>
      </c>
      <c r="H96" s="130">
        <f>H90*$B$92*(1+$B$5)^H$8</f>
        <v>15168.445022648504</v>
      </c>
      <c r="I96" s="130">
        <f>I90*$B$92*(1+$B$5)^I$8</f>
        <v>29192.167441412268</v>
      </c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</row>
    <row r="97" spans="1:29">
      <c r="A97" s="86"/>
      <c r="B97" s="86"/>
      <c r="C97" s="130"/>
      <c r="D97" s="115"/>
      <c r="E97" s="86" t="s">
        <v>187</v>
      </c>
      <c r="F97" s="138">
        <f>SUM(F92:F96)</f>
        <v>353.25535838606794</v>
      </c>
      <c r="G97" s="138">
        <f t="shared" ref="G97:I97" si="18">SUM(G92:G96)</f>
        <v>126958.10479397615</v>
      </c>
      <c r="H97" s="138">
        <f t="shared" si="18"/>
        <v>131652.71855135384</v>
      </c>
      <c r="I97" s="138">
        <f t="shared" si="18"/>
        <v>252289.74835815257</v>
      </c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</row>
    <row r="98" spans="1:29">
      <c r="E98" s="102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</row>
    <row r="99" spans="1:29">
      <c r="E99" s="102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</row>
    <row r="100" spans="1:29" ht="15.75" thickBot="1">
      <c r="A100" s="140"/>
      <c r="E100" s="102"/>
      <c r="F100" s="139"/>
      <c r="G100" s="139"/>
      <c r="H100" s="139"/>
      <c r="I100" s="139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</row>
    <row r="101" spans="1:29" ht="15.75" thickBot="1">
      <c r="A101" s="140">
        <v>8</v>
      </c>
      <c r="C101" s="122" t="s">
        <v>173</v>
      </c>
      <c r="D101" s="100"/>
      <c r="P101" s="86"/>
    </row>
    <row r="102" spans="1:29">
      <c r="C102" s="104" t="s">
        <v>204</v>
      </c>
      <c r="F102" s="127"/>
      <c r="G102" s="127"/>
      <c r="H102" s="127"/>
      <c r="I102" s="127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</row>
    <row r="103" spans="1:29">
      <c r="A103" t="s">
        <v>176</v>
      </c>
      <c r="B103" s="7">
        <v>1921.7091496202092</v>
      </c>
      <c r="C103" s="86" t="s">
        <v>177</v>
      </c>
      <c r="D103" s="102"/>
      <c r="E103" s="108" t="s">
        <v>178</v>
      </c>
      <c r="F103" s="128">
        <v>0</v>
      </c>
      <c r="G103" s="128">
        <v>9.1668858256138495E-3</v>
      </c>
      <c r="H103" s="128">
        <v>2.8663321822371322E-2</v>
      </c>
      <c r="I103" s="128">
        <v>7.8486365022168478E-2</v>
      </c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</row>
    <row r="104" spans="1:29">
      <c r="A104" t="s">
        <v>179</v>
      </c>
      <c r="B104" s="7">
        <v>7.5</v>
      </c>
      <c r="C104" s="86" t="s">
        <v>191</v>
      </c>
      <c r="D104" s="102"/>
      <c r="E104" s="108" t="s">
        <v>192</v>
      </c>
      <c r="F104" s="129">
        <v>0</v>
      </c>
      <c r="G104" s="129">
        <v>37.828529009358547</v>
      </c>
      <c r="H104" s="129">
        <v>118.28349580099029</v>
      </c>
      <c r="I104" s="129">
        <v>323.8857549402702</v>
      </c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</row>
    <row r="105" spans="1:29">
      <c r="A105" s="86" t="s">
        <v>193</v>
      </c>
      <c r="B105" s="87">
        <v>40</v>
      </c>
      <c r="C105" t="s">
        <v>183</v>
      </c>
      <c r="E105" s="108" t="s">
        <v>181</v>
      </c>
      <c r="F105" s="129">
        <v>0</v>
      </c>
      <c r="G105" s="129">
        <v>39.719955459826473</v>
      </c>
      <c r="H105" s="129">
        <v>86.369141581681262</v>
      </c>
      <c r="I105" s="129">
        <v>221.79654688629341</v>
      </c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</row>
    <row r="106" spans="1:29">
      <c r="A106" s="86" t="s">
        <v>182</v>
      </c>
      <c r="B106" s="87">
        <v>25</v>
      </c>
      <c r="C106" t="s">
        <v>183</v>
      </c>
      <c r="E106" t="s">
        <v>176</v>
      </c>
      <c r="F106" s="112">
        <f>B103</f>
        <v>1921.7091496202092</v>
      </c>
      <c r="P106" s="86"/>
    </row>
    <row r="107" spans="1:29">
      <c r="A107" s="86" t="s">
        <v>194</v>
      </c>
      <c r="B107" s="87">
        <v>24</v>
      </c>
      <c r="C107" s="86" t="s">
        <v>191</v>
      </c>
      <c r="D107" s="102"/>
      <c r="E107" s="86" t="s">
        <v>185</v>
      </c>
      <c r="F107" s="130">
        <f>F104*$B$104*(1+$B$5)^F$8</f>
        <v>0</v>
      </c>
      <c r="G107" s="130">
        <f t="shared" ref="G107:I107" si="19">G104*$B$104*(1+$B$5)^G$8</f>
        <v>290.80681675944379</v>
      </c>
      <c r="H107" s="130">
        <f t="shared" si="19"/>
        <v>932.03698331936562</v>
      </c>
      <c r="I107" s="130">
        <f t="shared" si="19"/>
        <v>2615.9214979966828</v>
      </c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</row>
    <row r="108" spans="1:29">
      <c r="A108" s="86"/>
      <c r="B108" s="87"/>
      <c r="C108" s="86"/>
      <c r="D108" s="102"/>
      <c r="E108" t="s">
        <v>200</v>
      </c>
      <c r="F108" s="130">
        <f>F105*$B$105*(1+$B$5)^F$8</f>
        <v>0</v>
      </c>
      <c r="G108" s="130">
        <f t="shared" ref="G108:I108" si="20">G105*$B$105*(1+$B$5)^G$8</f>
        <v>1628.5181738528852</v>
      </c>
      <c r="H108" s="130">
        <f t="shared" si="20"/>
        <v>3629.6631749701551</v>
      </c>
      <c r="I108" s="130">
        <f t="shared" si="20"/>
        <v>9554.0248799688925</v>
      </c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</row>
    <row r="109" spans="1:29">
      <c r="A109" s="86"/>
      <c r="B109" s="86"/>
      <c r="E109" s="103" t="s">
        <v>186</v>
      </c>
      <c r="F109" s="114">
        <f>F105*$B$106*(1+$B$5)^F$8</f>
        <v>0</v>
      </c>
      <c r="G109" s="114">
        <f>G105*$B$106*(1+$B$5)^G$8</f>
        <v>1017.8238586580533</v>
      </c>
      <c r="H109" s="114">
        <f>H105*$B$106*(1+$B$5)^H$8</f>
        <v>2268.5394843563467</v>
      </c>
      <c r="I109" s="114">
        <f>I105*$B$106*(1+$B$5)^I$8</f>
        <v>5971.2655499805569</v>
      </c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</row>
    <row r="110" spans="1:29">
      <c r="A110" s="86"/>
      <c r="B110" s="86"/>
      <c r="C110" s="86"/>
      <c r="D110" s="102"/>
      <c r="E110" s="86" t="s">
        <v>187</v>
      </c>
      <c r="F110" s="130">
        <f>SUM(F106:F109)</f>
        <v>1921.7091496202092</v>
      </c>
      <c r="G110" s="130">
        <f>SUM(G106:G109)</f>
        <v>2937.148849270382</v>
      </c>
      <c r="H110" s="130">
        <f t="shared" ref="H110" si="21">SUM(H106:H109)</f>
        <v>6830.2396426458672</v>
      </c>
      <c r="I110" s="130">
        <f>SUM(I106:I109)</f>
        <v>18141.211927946133</v>
      </c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</row>
    <row r="111" spans="1:29">
      <c r="A111" s="86"/>
      <c r="B111" s="86"/>
      <c r="C111" s="130"/>
      <c r="D111" s="115"/>
      <c r="E111" s="86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</row>
    <row r="112" spans="1:29">
      <c r="C112" s="130"/>
      <c r="D112" s="115"/>
      <c r="E112" s="102"/>
      <c r="F112" s="86"/>
      <c r="G112" s="86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</row>
    <row r="113" spans="1:29">
      <c r="C113" s="130"/>
      <c r="D113" s="115"/>
      <c r="E113" s="102"/>
      <c r="F113" s="132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</row>
    <row r="114" spans="1:29" ht="15.75" thickBot="1">
      <c r="A114" s="1"/>
      <c r="E114" s="102"/>
      <c r="F114" s="139"/>
      <c r="G114" s="139"/>
      <c r="H114" s="139"/>
      <c r="I114" s="139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</row>
    <row r="115" spans="1:29" ht="15.75" thickBot="1">
      <c r="A115" s="140" t="s">
        <v>205</v>
      </c>
      <c r="C115" s="122" t="s">
        <v>173</v>
      </c>
      <c r="D115" s="100"/>
      <c r="P115" s="86"/>
    </row>
    <row r="116" spans="1:29">
      <c r="C116" s="104" t="s">
        <v>206</v>
      </c>
      <c r="F116" s="127"/>
      <c r="G116" s="127"/>
      <c r="H116" s="127"/>
      <c r="I116" s="127"/>
      <c r="J116" s="220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  <c r="Z116" s="220"/>
      <c r="AA116" s="220"/>
      <c r="AB116" s="220"/>
      <c r="AC116" s="220"/>
    </row>
    <row r="117" spans="1:29">
      <c r="A117" t="s">
        <v>176</v>
      </c>
      <c r="B117" s="7">
        <v>84712.110305343856</v>
      </c>
      <c r="C117" s="86" t="s">
        <v>177</v>
      </c>
      <c r="D117" s="102"/>
      <c r="E117" s="108" t="s">
        <v>178</v>
      </c>
      <c r="F117" s="128">
        <v>0</v>
      </c>
      <c r="G117" s="128">
        <v>0.54132144294473328</v>
      </c>
      <c r="H117" s="128">
        <v>1.0954429668685244</v>
      </c>
      <c r="I117" s="128">
        <v>2.2134728863514037</v>
      </c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  <c r="AA117" s="221"/>
      <c r="AB117" s="221"/>
      <c r="AC117" s="221"/>
    </row>
    <row r="118" spans="1:29">
      <c r="A118" t="s">
        <v>179</v>
      </c>
      <c r="B118" s="7">
        <v>15</v>
      </c>
      <c r="C118" s="86" t="s">
        <v>191</v>
      </c>
      <c r="D118" s="102"/>
      <c r="E118" s="108" t="s">
        <v>192</v>
      </c>
      <c r="F118" s="129">
        <v>0</v>
      </c>
      <c r="G118" s="129">
        <v>283.58842018960729</v>
      </c>
      <c r="H118" s="129">
        <v>573.88256909264499</v>
      </c>
      <c r="I118" s="129">
        <v>1159.5980302539242</v>
      </c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</row>
    <row r="119" spans="1:29">
      <c r="A119" s="86" t="s">
        <v>193</v>
      </c>
      <c r="B119" s="87">
        <v>387</v>
      </c>
      <c r="C119" t="s">
        <v>183</v>
      </c>
      <c r="E119" s="108" t="s">
        <v>181</v>
      </c>
      <c r="F119" s="129">
        <v>0</v>
      </c>
      <c r="G119" s="129">
        <v>297.76784119908768</v>
      </c>
      <c r="H119" s="129">
        <v>318.98827735766997</v>
      </c>
      <c r="I119" s="129">
        <v>643.69536267397541</v>
      </c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</row>
    <row r="120" spans="1:29">
      <c r="A120" s="86" t="s">
        <v>182</v>
      </c>
      <c r="B120" s="87">
        <v>69</v>
      </c>
      <c r="C120" t="s">
        <v>183</v>
      </c>
      <c r="E120" t="s">
        <v>176</v>
      </c>
      <c r="F120" s="112">
        <f>B117</f>
        <v>84712.110305343856</v>
      </c>
      <c r="P120" s="86"/>
    </row>
    <row r="121" spans="1:29">
      <c r="A121" s="86" t="s">
        <v>194</v>
      </c>
      <c r="B121" s="87">
        <v>38</v>
      </c>
      <c r="C121" s="86" t="s">
        <v>191</v>
      </c>
      <c r="D121" s="102"/>
      <c r="E121" s="86" t="s">
        <v>185</v>
      </c>
      <c r="F121" s="130">
        <f t="shared" ref="F121:I122" si="22">F118*$B118*(1+$B$5)^F$8</f>
        <v>0</v>
      </c>
      <c r="G121" s="130">
        <f t="shared" si="22"/>
        <v>4360.1719604152122</v>
      </c>
      <c r="H121" s="130">
        <f t="shared" si="22"/>
        <v>9044.0306122944021</v>
      </c>
      <c r="I121" s="130">
        <f t="shared" si="22"/>
        <v>18731.403713233758</v>
      </c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</row>
    <row r="122" spans="1:29">
      <c r="A122" s="86"/>
      <c r="B122" s="87"/>
      <c r="C122" s="86"/>
      <c r="D122" s="102"/>
      <c r="E122" t="s">
        <v>200</v>
      </c>
      <c r="F122" s="130">
        <f t="shared" si="22"/>
        <v>0</v>
      </c>
      <c r="G122" s="130">
        <f t="shared" si="22"/>
        <v>118117.0584076481</v>
      </c>
      <c r="H122" s="130">
        <f t="shared" si="22"/>
        <v>129698.04179387506</v>
      </c>
      <c r="I122" s="130">
        <f t="shared" si="22"/>
        <v>268264.33704937709</v>
      </c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</row>
    <row r="123" spans="1:29">
      <c r="A123" s="86"/>
      <c r="B123" s="86"/>
      <c r="E123" s="86" t="s">
        <v>186</v>
      </c>
      <c r="F123" s="130">
        <f>F119*$B120*(1+$B$5)^F$8</f>
        <v>0</v>
      </c>
      <c r="G123" s="130">
        <f>G119*$B120*(1+$B$5)^G$8</f>
        <v>21059.630568805474</v>
      </c>
      <c r="H123" s="130">
        <f>H119*$B120*(1+$B$5)^H$8</f>
        <v>23124.457064024235</v>
      </c>
      <c r="I123" s="130">
        <f>I119*$B120*(1+$B$5)^I$8</f>
        <v>47830.075597950949</v>
      </c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</row>
    <row r="124" spans="1:29">
      <c r="A124" s="86"/>
      <c r="B124" s="86"/>
      <c r="C124" s="86"/>
      <c r="D124" s="102"/>
      <c r="E124" s="103" t="s">
        <v>196</v>
      </c>
      <c r="F124" s="130">
        <f>F118*$B121*(1+$B$5)^F$8</f>
        <v>0</v>
      </c>
      <c r="G124" s="130">
        <f>G118*$B121*(1+$B$5)^G$8</f>
        <v>11045.768966385203</v>
      </c>
      <c r="H124" s="130">
        <f>H118*$B121*(1+$B$5)^H$8</f>
        <v>22911.544217812483</v>
      </c>
      <c r="I124" s="130">
        <f>I118*$B121*(1+$B$5)^I$8</f>
        <v>47452.889406858856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</row>
    <row r="125" spans="1:29">
      <c r="A125" s="86"/>
      <c r="B125" s="86"/>
      <c r="C125" s="130"/>
      <c r="D125" s="115"/>
      <c r="E125" s="86" t="s">
        <v>187</v>
      </c>
      <c r="F125" s="138">
        <f>SUM(F120:F124)</f>
        <v>84712.110305343856</v>
      </c>
      <c r="G125" s="138">
        <f t="shared" ref="G125:I125" si="23">SUM(G120:G124)</f>
        <v>154582.62990325398</v>
      </c>
      <c r="H125" s="138">
        <f t="shared" si="23"/>
        <v>184778.07368800617</v>
      </c>
      <c r="I125" s="138">
        <f t="shared" si="23"/>
        <v>382278.7057674207</v>
      </c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</row>
    <row r="126" spans="1:29" ht="15.75" thickBot="1">
      <c r="A126" s="140"/>
      <c r="P126" s="86"/>
    </row>
    <row r="127" spans="1:29" ht="15.75" thickBot="1">
      <c r="A127" s="140">
        <v>10</v>
      </c>
      <c r="C127" s="122" t="s">
        <v>173</v>
      </c>
      <c r="D127" s="100"/>
      <c r="P127" s="86"/>
    </row>
    <row r="128" spans="1:29">
      <c r="C128" s="104" t="s">
        <v>207</v>
      </c>
      <c r="F128" s="127"/>
      <c r="G128" s="127"/>
      <c r="H128" s="127"/>
      <c r="I128" s="127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</row>
    <row r="129" spans="1:29">
      <c r="A129" t="s">
        <v>176</v>
      </c>
      <c r="B129" s="7">
        <v>65287.889694656151</v>
      </c>
      <c r="C129" s="86" t="s">
        <v>177</v>
      </c>
      <c r="D129" s="102"/>
      <c r="E129" s="108" t="s">
        <v>178</v>
      </c>
      <c r="F129" s="128">
        <v>0</v>
      </c>
      <c r="G129" s="128">
        <v>0.41719813765633945</v>
      </c>
      <c r="H129" s="128">
        <v>0.84426133795875336</v>
      </c>
      <c r="I129" s="128">
        <v>1.7059305112967587</v>
      </c>
      <c r="J129" s="221"/>
      <c r="K129" s="221"/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  <c r="Z129" s="221"/>
      <c r="AA129" s="221"/>
      <c r="AB129" s="221"/>
      <c r="AC129" s="221"/>
    </row>
    <row r="130" spans="1:29">
      <c r="A130" t="s">
        <v>179</v>
      </c>
      <c r="B130" s="7">
        <v>15</v>
      </c>
      <c r="C130" s="86" t="s">
        <v>191</v>
      </c>
      <c r="D130" s="102"/>
      <c r="E130" s="108" t="s">
        <v>192</v>
      </c>
      <c r="F130" s="129">
        <v>0</v>
      </c>
      <c r="G130" s="129">
        <v>44.700000985719583</v>
      </c>
      <c r="H130" s="129">
        <v>90.456977710786646</v>
      </c>
      <c r="I130" s="129">
        <v>182.77908900769867</v>
      </c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</row>
    <row r="131" spans="1:29">
      <c r="A131" s="86" t="s">
        <v>193</v>
      </c>
      <c r="B131" s="87">
        <v>1128</v>
      </c>
      <c r="C131" t="s">
        <v>183</v>
      </c>
      <c r="E131" s="108" t="s">
        <v>181</v>
      </c>
      <c r="F131" s="129">
        <v>0</v>
      </c>
      <c r="G131" s="129">
        <v>46.935001035005563</v>
      </c>
      <c r="H131" s="129">
        <v>50.279825610606395</v>
      </c>
      <c r="I131" s="129">
        <v>101.46106574729696</v>
      </c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</row>
    <row r="132" spans="1:29">
      <c r="A132" s="86" t="s">
        <v>182</v>
      </c>
      <c r="B132" s="87">
        <v>83</v>
      </c>
      <c r="C132" t="s">
        <v>183</v>
      </c>
      <c r="E132" t="s">
        <v>176</v>
      </c>
      <c r="F132" s="112">
        <f>B129</f>
        <v>65287.889694656151</v>
      </c>
      <c r="P132" s="86"/>
    </row>
    <row r="133" spans="1:29">
      <c r="A133" s="86" t="s">
        <v>194</v>
      </c>
      <c r="B133" s="87">
        <v>128</v>
      </c>
      <c r="C133" s="86" t="s">
        <v>191</v>
      </c>
      <c r="D133" s="102"/>
      <c r="E133" s="86" t="s">
        <v>185</v>
      </c>
      <c r="F133" s="130">
        <f t="shared" ref="F133:I134" si="24">F130*$B130*(1+$B$5)^F$8</f>
        <v>0</v>
      </c>
      <c r="G133" s="130">
        <f t="shared" si="24"/>
        <v>687.26251515543856</v>
      </c>
      <c r="H133" s="130">
        <f t="shared" si="24"/>
        <v>1425.5454331109281</v>
      </c>
      <c r="I133" s="130">
        <f t="shared" si="24"/>
        <v>2952.4963109764685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</row>
    <row r="134" spans="1:29">
      <c r="A134" s="86"/>
      <c r="B134" s="87"/>
      <c r="C134" s="86"/>
      <c r="D134" s="102"/>
      <c r="E134" t="s">
        <v>200</v>
      </c>
      <c r="F134" s="130">
        <f t="shared" si="24"/>
        <v>0</v>
      </c>
      <c r="G134" s="130">
        <f t="shared" si="24"/>
        <v>54266.248196673427</v>
      </c>
      <c r="H134" s="130">
        <f t="shared" si="24"/>
        <v>59586.872730257688</v>
      </c>
      <c r="I134" s="130">
        <f t="shared" si="24"/>
        <v>123248.06673051161</v>
      </c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</row>
    <row r="135" spans="1:29">
      <c r="A135" s="86"/>
      <c r="B135" s="86"/>
      <c r="E135" s="86" t="s">
        <v>186</v>
      </c>
      <c r="F135" s="130">
        <f>F131*$B132*(1+$B$5)^F$8</f>
        <v>0</v>
      </c>
      <c r="G135" s="130">
        <f>G131*$B132*(1+$B$5)^G$8</f>
        <v>3992.9952130530978</v>
      </c>
      <c r="H135" s="130">
        <f>H131*$B132*(1+$B$5)^H$8</f>
        <v>4384.4950679178974</v>
      </c>
      <c r="I135" s="130">
        <f>I131*$B132*(1+$B$5)^I$8</f>
        <v>9068.7850519791355</v>
      </c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</row>
    <row r="136" spans="1:29">
      <c r="A136" s="86"/>
      <c r="B136" s="86"/>
      <c r="C136" s="86"/>
      <c r="D136" s="102"/>
      <c r="E136" t="s">
        <v>196</v>
      </c>
      <c r="F136" s="130">
        <f>F130*$B133*(1+$B$5)^F$8</f>
        <v>0</v>
      </c>
      <c r="G136" s="130">
        <f>G130*$B133*(1+$B$5)^G$8</f>
        <v>5864.6401293264089</v>
      </c>
      <c r="H136" s="130">
        <f>H130*$B133*(1+$B$5)^H$8</f>
        <v>12164.654362546587</v>
      </c>
      <c r="I136" s="130">
        <f>I130*$B133*(1+$B$5)^I$8</f>
        <v>25194.635186999196</v>
      </c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</row>
    <row r="137" spans="1:29">
      <c r="A137" s="86"/>
      <c r="B137" s="86"/>
      <c r="C137" s="130"/>
      <c r="D137" s="115"/>
      <c r="E137" s="86" t="s">
        <v>187</v>
      </c>
      <c r="F137" s="138">
        <f>SUM(F132:F136)</f>
        <v>65287.889694656151</v>
      </c>
      <c r="G137" s="138">
        <f t="shared" ref="G137:I137" si="25">SUM(G132:G136)</f>
        <v>64811.146054208366</v>
      </c>
      <c r="H137" s="138">
        <f t="shared" si="25"/>
        <v>77561.567593833097</v>
      </c>
      <c r="I137" s="138">
        <f t="shared" si="25"/>
        <v>160463.9832804664</v>
      </c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</row>
    <row r="138" spans="1:29">
      <c r="A138" s="102"/>
      <c r="B138" s="102"/>
      <c r="C138" s="115"/>
      <c r="D138" s="115"/>
      <c r="E138" s="10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</row>
    <row r="139" spans="1:29">
      <c r="A139" s="102"/>
      <c r="B139" s="102"/>
      <c r="C139" s="115"/>
      <c r="D139" s="115"/>
      <c r="E139" s="102"/>
      <c r="F139" s="135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</row>
    <row r="140" spans="1:29" ht="15.75" thickBot="1">
      <c r="A140" s="140"/>
      <c r="C140" s="105"/>
      <c r="P140" s="86"/>
    </row>
    <row r="141" spans="1:29" ht="15.75" thickBot="1">
      <c r="A141" s="140">
        <v>11</v>
      </c>
      <c r="C141" s="122" t="s">
        <v>173</v>
      </c>
      <c r="D141" s="100"/>
      <c r="P141" s="86"/>
    </row>
    <row r="142" spans="1:29">
      <c r="C142" s="104" t="s">
        <v>208</v>
      </c>
      <c r="F142" s="127"/>
      <c r="G142" s="127"/>
      <c r="H142" s="127"/>
      <c r="I142" s="127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  <c r="Z142" s="220"/>
      <c r="AA142" s="220"/>
      <c r="AB142" s="220"/>
      <c r="AC142" s="220"/>
    </row>
    <row r="143" spans="1:29">
      <c r="A143" t="s">
        <v>176</v>
      </c>
      <c r="B143" s="7">
        <v>74025.974025974021</v>
      </c>
      <c r="C143" s="86" t="s">
        <v>177</v>
      </c>
      <c r="D143" s="102"/>
      <c r="E143" s="108" t="s">
        <v>178</v>
      </c>
      <c r="F143" s="128">
        <v>0</v>
      </c>
      <c r="G143" s="128">
        <v>0.23054486523201809</v>
      </c>
      <c r="H143" s="128">
        <v>0.4658830342237994</v>
      </c>
      <c r="I143" s="128">
        <v>0.93861095086319646</v>
      </c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1"/>
      <c r="Y143" s="221"/>
      <c r="Z143" s="221"/>
      <c r="AA143" s="221"/>
      <c r="AB143" s="221"/>
      <c r="AC143" s="221"/>
    </row>
    <row r="144" spans="1:29">
      <c r="A144" t="s">
        <v>179</v>
      </c>
      <c r="B144" s="7">
        <v>60</v>
      </c>
      <c r="C144" s="86" t="s">
        <v>209</v>
      </c>
      <c r="D144" s="102"/>
      <c r="E144" s="108" t="s">
        <v>192</v>
      </c>
      <c r="F144" s="129">
        <v>0</v>
      </c>
      <c r="G144" s="129">
        <v>57.00403137051557</v>
      </c>
      <c r="H144" s="129">
        <v>115.18514326412956</v>
      </c>
      <c r="I144" s="129">
        <v>232.44348941444071</v>
      </c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</row>
    <row r="145" spans="1:29">
      <c r="A145" s="86" t="s">
        <v>193</v>
      </c>
      <c r="B145" s="87">
        <v>0</v>
      </c>
      <c r="E145" s="108" t="s">
        <v>181</v>
      </c>
      <c r="F145" s="129">
        <v>0</v>
      </c>
      <c r="G145" s="129">
        <v>57.00403137051557</v>
      </c>
      <c r="H145" s="129">
        <v>58.181111893613995</v>
      </c>
      <c r="I145" s="129">
        <v>117.25834615031114</v>
      </c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</row>
    <row r="146" spans="1:29">
      <c r="A146" s="86" t="s">
        <v>182</v>
      </c>
      <c r="B146" s="87">
        <v>0</v>
      </c>
      <c r="E146" t="s">
        <v>176</v>
      </c>
      <c r="F146" s="112">
        <f>B143</f>
        <v>74025.974025974021</v>
      </c>
      <c r="P146" s="86"/>
    </row>
    <row r="147" spans="1:29">
      <c r="A147" s="86" t="s">
        <v>194</v>
      </c>
      <c r="B147" s="87">
        <v>20</v>
      </c>
      <c r="C147" s="86" t="s">
        <v>209</v>
      </c>
      <c r="D147" s="102"/>
      <c r="E147" s="86" t="s">
        <v>185</v>
      </c>
      <c r="F147" s="130">
        <f>F143*$B144*1000*(1+$B$5)^F$8</f>
        <v>0</v>
      </c>
      <c r="G147" s="130">
        <f>G143*$B144*1000*(1+$B$5)^G$8</f>
        <v>14178.509211769111</v>
      </c>
      <c r="H147" s="130">
        <f t="shared" ref="H147:I147" si="26">H143*$B144*1000*(1+$B$5)^H$8</f>
        <v>29368.101769882753</v>
      </c>
      <c r="I147" s="130">
        <f t="shared" si="26"/>
        <v>60646.880010414709</v>
      </c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</row>
    <row r="148" spans="1:29">
      <c r="A148" s="86"/>
      <c r="B148" s="87"/>
      <c r="C148" s="86"/>
      <c r="D148" s="102"/>
      <c r="E148" t="s">
        <v>200</v>
      </c>
      <c r="F148" s="130">
        <f>F145*$B145*(1+$B$5)^F$8</f>
        <v>0</v>
      </c>
      <c r="G148" s="130">
        <v>0</v>
      </c>
      <c r="H148" s="130">
        <v>0</v>
      </c>
      <c r="I148" s="130">
        <v>0</v>
      </c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</row>
    <row r="149" spans="1:29">
      <c r="A149" s="86"/>
      <c r="B149" s="86"/>
      <c r="E149" s="86" t="s">
        <v>186</v>
      </c>
      <c r="F149" s="130">
        <f>F145*$B146*(1+$B$5)^F$8</f>
        <v>0</v>
      </c>
      <c r="G149" s="130">
        <v>0</v>
      </c>
      <c r="H149" s="130">
        <v>0</v>
      </c>
      <c r="I149" s="130">
        <v>0</v>
      </c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</row>
    <row r="150" spans="1:29">
      <c r="A150" s="86"/>
      <c r="B150" s="86"/>
      <c r="C150" s="86"/>
      <c r="D150" s="102"/>
      <c r="E150" t="s">
        <v>196</v>
      </c>
      <c r="F150" s="130">
        <f>F143*$B147*1000*(1+$B$5)^F$8</f>
        <v>0</v>
      </c>
      <c r="G150" s="130">
        <f>G143*$B147*1000*(1+$B$5)^G$8</f>
        <v>4726.1697372563704</v>
      </c>
      <c r="H150" s="130">
        <f>H143*$B147*1000*(1+$B$5)^H$8</f>
        <v>9789.3672566275836</v>
      </c>
      <c r="I150" s="130">
        <f>I143*$B147*1000*(1+$B$5)^I$8</f>
        <v>20215.626670138234</v>
      </c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</row>
    <row r="151" spans="1:29">
      <c r="A151" s="86"/>
      <c r="B151" s="86"/>
      <c r="C151" s="130"/>
      <c r="D151" s="115"/>
      <c r="E151" s="86" t="s">
        <v>187</v>
      </c>
      <c r="F151" s="138">
        <f>SUM(F146:F150)</f>
        <v>74025.974025974021</v>
      </c>
      <c r="G151" s="138">
        <f t="shared" ref="G151:I151" si="27">SUM(G146:G150)</f>
        <v>18904.678949025481</v>
      </c>
      <c r="H151" s="138">
        <f t="shared" si="27"/>
        <v>39157.469026510335</v>
      </c>
      <c r="I151" s="138">
        <f t="shared" si="27"/>
        <v>80862.506680552935</v>
      </c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</row>
    <row r="152" spans="1:29" ht="15.75" thickBot="1">
      <c r="P152" s="86"/>
    </row>
    <row r="153" spans="1:29" ht="15.75" thickBot="1">
      <c r="A153" s="140">
        <v>12</v>
      </c>
      <c r="C153" s="122" t="s">
        <v>173</v>
      </c>
      <c r="D153" s="100"/>
      <c r="P153" s="86"/>
    </row>
    <row r="154" spans="1:29">
      <c r="C154" s="104" t="s">
        <v>210</v>
      </c>
      <c r="F154" s="127"/>
      <c r="G154" s="127"/>
      <c r="H154" s="127"/>
      <c r="I154" s="127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0"/>
      <c r="AA154" s="220"/>
      <c r="AB154" s="220"/>
      <c r="AC154" s="220"/>
    </row>
    <row r="155" spans="1:29">
      <c r="A155" t="s">
        <v>176</v>
      </c>
      <c r="B155" s="7">
        <v>75974.025974025964</v>
      </c>
      <c r="C155" s="86" t="s">
        <v>177</v>
      </c>
      <c r="D155" s="102"/>
      <c r="E155" s="108" t="s">
        <v>178</v>
      </c>
      <c r="F155" s="128">
        <v>0</v>
      </c>
      <c r="G155" s="128">
        <v>0.23661183536970279</v>
      </c>
      <c r="H155" s="128">
        <v>0.47814311407179394</v>
      </c>
      <c r="I155" s="128">
        <v>0.96331123904380689</v>
      </c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  <c r="X155" s="221"/>
      <c r="Y155" s="221"/>
      <c r="Z155" s="221"/>
      <c r="AA155" s="221"/>
      <c r="AB155" s="221"/>
      <c r="AC155" s="221"/>
    </row>
    <row r="156" spans="1:29">
      <c r="A156" t="s">
        <v>179</v>
      </c>
      <c r="B156" s="7">
        <v>60</v>
      </c>
      <c r="C156" s="86" t="s">
        <v>209</v>
      </c>
      <c r="D156" s="102"/>
      <c r="E156" s="108" t="s">
        <v>199</v>
      </c>
      <c r="F156" s="128">
        <v>0</v>
      </c>
      <c r="G156" s="128">
        <v>0.23661183536970279</v>
      </c>
      <c r="H156" s="128">
        <v>0.24153127870209115</v>
      </c>
      <c r="I156" s="128">
        <v>0.48516812497201295</v>
      </c>
      <c r="J156" s="221"/>
      <c r="K156" s="221"/>
      <c r="L156" s="221"/>
      <c r="M156" s="221"/>
      <c r="N156" s="221"/>
      <c r="O156" s="221"/>
      <c r="P156" s="221"/>
      <c r="Q156" s="221"/>
      <c r="R156" s="221"/>
      <c r="S156" s="221"/>
      <c r="T156" s="221"/>
      <c r="U156" s="221"/>
      <c r="V156" s="221"/>
      <c r="W156" s="221"/>
      <c r="X156" s="221"/>
      <c r="Y156" s="221"/>
      <c r="Z156" s="221"/>
      <c r="AA156" s="221"/>
      <c r="AB156" s="221"/>
      <c r="AC156" s="221"/>
    </row>
    <row r="157" spans="1:29">
      <c r="A157" s="86" t="s">
        <v>193</v>
      </c>
      <c r="B157" s="87">
        <v>310</v>
      </c>
      <c r="C157" s="86" t="s">
        <v>209</v>
      </c>
      <c r="D157" s="102"/>
      <c r="E157" s="108" t="s">
        <v>192</v>
      </c>
      <c r="F157" s="129">
        <v>0</v>
      </c>
      <c r="G157" s="225">
        <v>57.00403137051557</v>
      </c>
      <c r="H157" s="225">
        <v>115.18514326412956</v>
      </c>
      <c r="I157" s="225">
        <v>232.44348941444071</v>
      </c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</row>
    <row r="158" spans="1:29">
      <c r="A158" s="86" t="s">
        <v>182</v>
      </c>
      <c r="B158" s="87">
        <v>0</v>
      </c>
      <c r="E158" s="108" t="s">
        <v>181</v>
      </c>
      <c r="F158" s="129">
        <v>0</v>
      </c>
      <c r="G158" s="225">
        <v>57.00403137051557</v>
      </c>
      <c r="H158" s="225">
        <v>58.181111893613995</v>
      </c>
      <c r="I158" s="225">
        <v>117.25834615031114</v>
      </c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</row>
    <row r="159" spans="1:29">
      <c r="A159" s="86" t="s">
        <v>194</v>
      </c>
      <c r="B159" s="87">
        <v>20</v>
      </c>
      <c r="C159" s="86" t="s">
        <v>209</v>
      </c>
      <c r="D159" s="102"/>
      <c r="E159" t="s">
        <v>176</v>
      </c>
      <c r="F159" s="112">
        <f>B155</f>
        <v>75974.025974025964</v>
      </c>
      <c r="P159" s="86"/>
    </row>
    <row r="160" spans="1:29">
      <c r="A160" s="86"/>
      <c r="B160" s="87"/>
      <c r="C160" s="102"/>
      <c r="D160" s="102"/>
      <c r="E160" s="86" t="s">
        <v>185</v>
      </c>
      <c r="F160" s="130">
        <f>F155*$B156*1000*(1+$B$5)^F$8</f>
        <v>0</v>
      </c>
      <c r="G160" s="130">
        <f>G155*$B156*1000*(1+$B$5)^G$8</f>
        <v>14551.627875236722</v>
      </c>
      <c r="H160" s="130">
        <f t="shared" ref="H160:I160" si="28">H155*$B156*1000*(1+$B$5)^H$8</f>
        <v>30140.94655330071</v>
      </c>
      <c r="I160" s="130">
        <f t="shared" si="28"/>
        <v>62242.850537004575</v>
      </c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</row>
    <row r="161" spans="1:29">
      <c r="A161" s="86"/>
      <c r="B161" s="86"/>
      <c r="E161" t="s">
        <v>200</v>
      </c>
      <c r="F161" s="130">
        <f>F155*$B157*1000*(1+$B$5)^F$8</f>
        <v>0</v>
      </c>
      <c r="G161" s="130">
        <f>G156*$B157*1000*(1+$B$5)^G$8</f>
        <v>75183.410688723045</v>
      </c>
      <c r="H161" s="130">
        <f t="shared" ref="H161:I161" si="29">H156*$B157*1000*(1+$B$5)^H$8</f>
        <v>78665.227902779181</v>
      </c>
      <c r="I161" s="130">
        <f t="shared" si="29"/>
        <v>161966.63165266861</v>
      </c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</row>
    <row r="162" spans="1:29">
      <c r="A162" s="86"/>
      <c r="B162" s="86"/>
      <c r="C162" s="86"/>
      <c r="D162" s="102"/>
      <c r="E162" s="86" t="s">
        <v>186</v>
      </c>
      <c r="F162" s="130">
        <v>0</v>
      </c>
      <c r="G162" s="130">
        <v>0</v>
      </c>
      <c r="H162" s="130">
        <v>0</v>
      </c>
      <c r="I162" s="130">
        <v>0</v>
      </c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</row>
    <row r="163" spans="1:29">
      <c r="A163" s="86"/>
      <c r="B163" s="86"/>
      <c r="C163" s="130"/>
      <c r="D163" s="115"/>
      <c r="E163" t="s">
        <v>196</v>
      </c>
      <c r="F163" s="130">
        <f>F155*$B159*1000*(1+$B$5)^F$8</f>
        <v>0</v>
      </c>
      <c r="G163" s="130">
        <f>G155*$B159*1000*(1+$B$5)^G$8</f>
        <v>4850.5426250789069</v>
      </c>
      <c r="H163" s="130">
        <f t="shared" ref="H163:I163" si="30">H155*$B159*1000*(1+$B$5)^H$8</f>
        <v>10046.982184433569</v>
      </c>
      <c r="I163" s="130">
        <f t="shared" si="30"/>
        <v>20747.616845668188</v>
      </c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</row>
    <row r="164" spans="1:29">
      <c r="A164" s="86"/>
      <c r="B164" s="86"/>
      <c r="C164" s="130"/>
      <c r="D164" s="115"/>
      <c r="E164" s="86" t="s">
        <v>187</v>
      </c>
      <c r="F164" s="138">
        <f>SUM(F159:F163)</f>
        <v>75974.025974025964</v>
      </c>
      <c r="G164" s="138">
        <f t="shared" ref="G164:I164" si="31">SUM(G159:G163)</f>
        <v>94585.581189038669</v>
      </c>
      <c r="H164" s="138">
        <f t="shared" si="31"/>
        <v>118853.15664051347</v>
      </c>
      <c r="I164" s="138">
        <f t="shared" si="31"/>
        <v>244957.09903534135</v>
      </c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</row>
    <row r="165" spans="1:29">
      <c r="E165" s="10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  <c r="AB165" s="132"/>
      <c r="AC165" s="132"/>
    </row>
    <row r="166" spans="1:29">
      <c r="E166" s="102"/>
      <c r="F166" s="132"/>
      <c r="G166" s="132"/>
      <c r="H166" s="132"/>
      <c r="I166" s="132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</row>
    <row r="167" spans="1:29" ht="15.75" thickBot="1">
      <c r="P167" s="86"/>
    </row>
    <row r="168" spans="1:29" ht="15.75" thickBot="1">
      <c r="A168" s="140">
        <v>13</v>
      </c>
      <c r="C168" s="122" t="s">
        <v>173</v>
      </c>
      <c r="D168" s="100"/>
      <c r="P168" s="86"/>
    </row>
    <row r="169" spans="1:29">
      <c r="C169" s="104" t="s">
        <v>211</v>
      </c>
      <c r="F169" s="127"/>
      <c r="G169" s="127"/>
      <c r="H169" s="127"/>
      <c r="I169" s="127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20"/>
      <c r="AB169" s="220"/>
      <c r="AC169" s="220"/>
    </row>
    <row r="170" spans="1:29">
      <c r="A170" s="105" t="s">
        <v>176</v>
      </c>
      <c r="B170" s="124">
        <v>87227.758453120201</v>
      </c>
      <c r="C170" s="102" t="s">
        <v>177</v>
      </c>
      <c r="D170" s="102"/>
      <c r="E170" s="108" t="s">
        <v>178</v>
      </c>
      <c r="F170" s="128">
        <v>0</v>
      </c>
      <c r="G170" s="128">
        <v>0.10356508428370044</v>
      </c>
      <c r="H170" s="128">
        <v>0.20933176296901879</v>
      </c>
      <c r="I170" s="128">
        <v>0.42185729610538775</v>
      </c>
      <c r="J170" s="223"/>
      <c r="K170" s="223"/>
      <c r="L170" s="223"/>
      <c r="M170" s="223"/>
      <c r="N170" s="223"/>
      <c r="O170" s="223"/>
      <c r="P170" s="223"/>
      <c r="Q170" s="223"/>
      <c r="R170" s="223"/>
      <c r="S170" s="223"/>
      <c r="T170" s="223"/>
      <c r="U170" s="223"/>
      <c r="V170" s="223"/>
      <c r="W170" s="223"/>
      <c r="X170" s="223"/>
      <c r="Y170" s="223"/>
      <c r="Z170" s="223"/>
      <c r="AA170" s="223"/>
      <c r="AB170" s="223"/>
      <c r="AC170" s="223"/>
    </row>
    <row r="171" spans="1:29">
      <c r="A171" s="105" t="s">
        <v>179</v>
      </c>
      <c r="B171" s="124">
        <v>43613.879226560101</v>
      </c>
      <c r="C171" s="102" t="s">
        <v>180</v>
      </c>
      <c r="D171" s="102"/>
      <c r="E171" s="108" t="s">
        <v>192</v>
      </c>
      <c r="F171" s="128">
        <v>0</v>
      </c>
      <c r="G171" s="128">
        <v>571.65957898549436</v>
      </c>
      <c r="H171" s="128">
        <v>1156.8366141863996</v>
      </c>
      <c r="I171" s="128">
        <v>2337.526057390337</v>
      </c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</row>
    <row r="172" spans="1:29">
      <c r="A172" s="102" t="s">
        <v>193</v>
      </c>
      <c r="B172" s="107">
        <v>0</v>
      </c>
      <c r="C172" s="105"/>
      <c r="E172" s="108" t="s">
        <v>181</v>
      </c>
      <c r="F172" s="129">
        <v>0</v>
      </c>
      <c r="G172" s="129">
        <v>571.65957898549436</v>
      </c>
      <c r="H172" s="129">
        <v>585.17703520090527</v>
      </c>
      <c r="I172" s="129">
        <v>1180.6894432039373</v>
      </c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</row>
    <row r="173" spans="1:29">
      <c r="A173" s="102" t="s">
        <v>182</v>
      </c>
      <c r="B173" s="107">
        <v>50</v>
      </c>
      <c r="C173" s="105" t="s">
        <v>183</v>
      </c>
      <c r="E173" s="105" t="s">
        <v>176</v>
      </c>
      <c r="F173" s="118">
        <f>B170</f>
        <v>87227.758453120201</v>
      </c>
      <c r="G173" s="105"/>
      <c r="H173" s="105"/>
      <c r="I173" s="105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</row>
    <row r="174" spans="1:29">
      <c r="A174" s="102" t="s">
        <v>194</v>
      </c>
      <c r="B174" s="107">
        <v>0</v>
      </c>
      <c r="C174" s="102"/>
      <c r="D174" s="102"/>
      <c r="E174" s="102" t="s">
        <v>185</v>
      </c>
      <c r="F174" s="115">
        <f>B171</f>
        <v>43613.879226560101</v>
      </c>
      <c r="G174" s="130">
        <f>$F174*(1+$B$5)^G$8</f>
        <v>44704.226207224099</v>
      </c>
      <c r="H174" s="130">
        <f>$F174*(1+$B$5)^H$8</f>
        <v>45821.831862404702</v>
      </c>
      <c r="I174" s="130">
        <f>$F174*(1+$B$5)^I$8</f>
        <v>46967.377658964819</v>
      </c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</row>
    <row r="175" spans="1:29">
      <c r="A175" s="102"/>
      <c r="B175" s="107"/>
      <c r="C175" s="102"/>
      <c r="D175" s="102"/>
      <c r="E175" s="105" t="s">
        <v>200</v>
      </c>
      <c r="F175" s="115">
        <v>0</v>
      </c>
      <c r="G175" s="115">
        <v>0</v>
      </c>
      <c r="H175" s="115">
        <v>0</v>
      </c>
      <c r="I175" s="115">
        <v>0</v>
      </c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</row>
    <row r="176" spans="1:29">
      <c r="A176" s="105"/>
      <c r="B176" s="102"/>
      <c r="C176" s="105"/>
      <c r="E176" s="102" t="s">
        <v>186</v>
      </c>
      <c r="F176" s="130">
        <f>F172*$B173*(1+$B$5)^F$8</f>
        <v>0</v>
      </c>
      <c r="G176" s="130">
        <f>G172*$B173*(1+$B$5)^G$8</f>
        <v>29297.553423006582</v>
      </c>
      <c r="H176" s="130">
        <f>H172*$B173*(1+$B$5)^H$8</f>
        <v>30740.08113039755</v>
      </c>
      <c r="I176" s="130">
        <f>I172*$B173*(1+$B$5)^I$8</f>
        <v>63573.669621139503</v>
      </c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</row>
    <row r="177" spans="1:29">
      <c r="A177" s="102"/>
      <c r="B177" s="102"/>
      <c r="C177" s="102"/>
      <c r="D177" s="102"/>
      <c r="E177" s="105" t="s">
        <v>196</v>
      </c>
      <c r="F177" s="130">
        <f>F173*$B174*(1+$B$5)^F$8</f>
        <v>0</v>
      </c>
      <c r="G177" s="115">
        <v>0</v>
      </c>
      <c r="H177" s="115">
        <v>0</v>
      </c>
      <c r="I177" s="115">
        <v>0</v>
      </c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</row>
    <row r="178" spans="1:29">
      <c r="A178" s="102"/>
      <c r="B178" s="102"/>
      <c r="C178" s="115"/>
      <c r="D178" s="115"/>
      <c r="E178" s="102" t="s">
        <v>187</v>
      </c>
      <c r="F178" s="141">
        <f>SUM(F173:F177)</f>
        <v>130841.63767968031</v>
      </c>
      <c r="G178" s="141">
        <f t="shared" ref="G178:I178" si="32">SUM(G173:G177)</f>
        <v>74001.779630230682</v>
      </c>
      <c r="H178" s="141">
        <f t="shared" si="32"/>
        <v>76561.912992802245</v>
      </c>
      <c r="I178" s="141">
        <f t="shared" si="32"/>
        <v>110541.04728010432</v>
      </c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</row>
    <row r="179" spans="1:29">
      <c r="A179" s="105"/>
      <c r="B179" s="102"/>
      <c r="C179" s="115"/>
      <c r="D179" s="115"/>
      <c r="E179" s="102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</row>
    <row r="180" spans="1:29">
      <c r="A180" s="105"/>
      <c r="B180" s="102"/>
      <c r="C180" s="115"/>
      <c r="D180" s="115"/>
      <c r="E180" s="102"/>
      <c r="F180" s="135"/>
      <c r="G180" s="135"/>
      <c r="H180" s="135"/>
      <c r="I180" s="135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2"/>
      <c r="AB180" s="142"/>
      <c r="AC180" s="142"/>
    </row>
    <row r="181" spans="1:29" ht="15.75" thickBot="1">
      <c r="P181" s="86"/>
    </row>
    <row r="182" spans="1:29" ht="15.75" thickBot="1">
      <c r="A182" s="140">
        <v>14</v>
      </c>
      <c r="C182" s="122" t="s">
        <v>173</v>
      </c>
      <c r="D182" s="100"/>
      <c r="P182" s="86"/>
    </row>
    <row r="183" spans="1:29">
      <c r="C183" s="104" t="s">
        <v>212</v>
      </c>
      <c r="F183" s="127"/>
      <c r="G183" s="127"/>
      <c r="H183" s="127"/>
      <c r="I183" s="127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  <c r="Z183" s="220"/>
      <c r="AA183" s="220"/>
      <c r="AB183" s="220"/>
      <c r="AC183" s="220"/>
    </row>
    <row r="184" spans="1:29">
      <c r="A184" s="105" t="s">
        <v>176</v>
      </c>
      <c r="B184" s="124">
        <v>62772.241546879799</v>
      </c>
      <c r="C184" s="102" t="s">
        <v>177</v>
      </c>
      <c r="D184" s="102"/>
      <c r="E184" s="108" t="s">
        <v>178</v>
      </c>
      <c r="F184" s="128">
        <v>0</v>
      </c>
      <c r="G184" s="128">
        <v>7.4529170550373822E-2</v>
      </c>
      <c r="H184" s="128">
        <v>0.15064268785019311</v>
      </c>
      <c r="I184" s="128">
        <v>0.3035837279215759</v>
      </c>
      <c r="J184" s="223"/>
      <c r="K184" s="223"/>
      <c r="L184" s="223"/>
      <c r="M184" s="223"/>
      <c r="N184" s="223"/>
      <c r="O184" s="223"/>
      <c r="P184" s="223"/>
      <c r="Q184" s="223"/>
      <c r="R184" s="223"/>
      <c r="S184" s="223"/>
      <c r="T184" s="223"/>
      <c r="U184" s="223"/>
      <c r="V184" s="223"/>
      <c r="W184" s="223"/>
      <c r="X184" s="223"/>
      <c r="Y184" s="223"/>
      <c r="Z184" s="223"/>
      <c r="AA184" s="223"/>
      <c r="AB184" s="223"/>
      <c r="AC184" s="223"/>
    </row>
    <row r="185" spans="1:29">
      <c r="A185" s="105" t="s">
        <v>179</v>
      </c>
      <c r="B185" s="124">
        <v>31386.120773439899</v>
      </c>
      <c r="C185" s="102" t="s">
        <v>180</v>
      </c>
      <c r="D185" s="102"/>
      <c r="E185" s="108" t="s">
        <v>192</v>
      </c>
      <c r="F185" s="128">
        <v>0</v>
      </c>
      <c r="G185" s="128">
        <v>328.2884211753269</v>
      </c>
      <c r="H185" s="128">
        <v>664.33954680343163</v>
      </c>
      <c r="I185" s="128">
        <v>1342.377119261623</v>
      </c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</row>
    <row r="186" spans="1:29">
      <c r="A186" s="102" t="s">
        <v>193</v>
      </c>
      <c r="B186" s="107">
        <v>0</v>
      </c>
      <c r="C186" s="105"/>
      <c r="E186" s="108" t="s">
        <v>181</v>
      </c>
      <c r="F186" s="129">
        <v>0</v>
      </c>
      <c r="G186" s="129">
        <v>328.2884211753269</v>
      </c>
      <c r="H186" s="129">
        <v>336.05112562810473</v>
      </c>
      <c r="I186" s="129">
        <v>678.03757245819133</v>
      </c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</row>
    <row r="187" spans="1:29">
      <c r="A187" s="102" t="s">
        <v>182</v>
      </c>
      <c r="B187" s="107">
        <v>50</v>
      </c>
      <c r="C187" s="105" t="s">
        <v>183</v>
      </c>
      <c r="E187" s="105" t="s">
        <v>176</v>
      </c>
      <c r="F187" s="118">
        <f>B184</f>
        <v>62772.241546879799</v>
      </c>
      <c r="G187" s="105"/>
      <c r="H187" s="105"/>
      <c r="I187" s="105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</row>
    <row r="188" spans="1:29">
      <c r="A188" s="102" t="s">
        <v>194</v>
      </c>
      <c r="B188" s="107">
        <v>0</v>
      </c>
      <c r="C188" s="102"/>
      <c r="D188" s="102"/>
      <c r="E188" s="102" t="s">
        <v>185</v>
      </c>
      <c r="F188" s="115">
        <f>B185</f>
        <v>31386.120773439899</v>
      </c>
      <c r="G188" s="130">
        <f>$F188*(1+$B$5)^G$8</f>
        <v>32170.773792775894</v>
      </c>
      <c r="H188" s="130">
        <f>$F188*(1+$B$5)^H$8</f>
        <v>32975.04313759529</v>
      </c>
      <c r="I188" s="130">
        <f>$F188*(1+$B$5)^I$8</f>
        <v>33799.419216035174</v>
      </c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</row>
    <row r="189" spans="1:29">
      <c r="A189" s="102"/>
      <c r="B189" s="107"/>
      <c r="C189" s="102"/>
      <c r="D189" s="102"/>
      <c r="E189" s="105" t="s">
        <v>200</v>
      </c>
      <c r="F189" s="115">
        <v>0</v>
      </c>
      <c r="G189" s="115">
        <v>0</v>
      </c>
      <c r="H189" s="115">
        <v>0</v>
      </c>
      <c r="I189" s="115">
        <v>0</v>
      </c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</row>
    <row r="190" spans="1:29">
      <c r="A190" s="105"/>
      <c r="B190" s="102"/>
      <c r="C190" s="105"/>
      <c r="E190" s="102" t="s">
        <v>186</v>
      </c>
      <c r="F190" s="130">
        <f>F186*$B187*(1+$B$5)^F$8</f>
        <v>0</v>
      </c>
      <c r="G190" s="130">
        <f t="shared" ref="G190:I190" si="33">G186*$B187*(1+$B$5)^G$8</f>
        <v>16824.781585235502</v>
      </c>
      <c r="H190" s="130">
        <f t="shared" si="33"/>
        <v>17653.185693151376</v>
      </c>
      <c r="I190" s="130">
        <f t="shared" si="33"/>
        <v>36508.615258899219</v>
      </c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</row>
    <row r="191" spans="1:29">
      <c r="A191" s="102"/>
      <c r="B191" s="102"/>
      <c r="C191" s="102"/>
      <c r="D191" s="102"/>
      <c r="E191" s="105" t="s">
        <v>196</v>
      </c>
      <c r="F191" s="115">
        <v>0</v>
      </c>
      <c r="G191" s="115">
        <v>0</v>
      </c>
      <c r="H191" s="115">
        <v>0</v>
      </c>
      <c r="I191" s="115">
        <v>0</v>
      </c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</row>
    <row r="192" spans="1:29">
      <c r="A192" s="102"/>
      <c r="B192" s="102"/>
      <c r="C192" s="115"/>
      <c r="D192" s="115"/>
      <c r="E192" s="102" t="s">
        <v>187</v>
      </c>
      <c r="F192" s="141">
        <f>SUM(F187:F191)</f>
        <v>94158.362320319691</v>
      </c>
      <c r="G192" s="141">
        <f>SUM(G187:G191)</f>
        <v>48995.555378011399</v>
      </c>
      <c r="H192" s="141">
        <f t="shared" ref="H192:I192" si="34">SUM(H187:H191)</f>
        <v>50628.228830746666</v>
      </c>
      <c r="I192" s="141">
        <f t="shared" si="34"/>
        <v>70308.034474934393</v>
      </c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</row>
    <row r="193" spans="1:29">
      <c r="A193" s="105"/>
      <c r="B193" s="102"/>
      <c r="C193" s="115"/>
      <c r="D193" s="115"/>
      <c r="E193" s="102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AA193" s="135"/>
      <c r="AB193" s="135"/>
      <c r="AC193" s="135"/>
    </row>
    <row r="194" spans="1:29">
      <c r="A194" s="105"/>
      <c r="B194" s="102"/>
      <c r="C194" s="115"/>
      <c r="D194" s="115"/>
      <c r="E194" s="102"/>
      <c r="F194" s="135"/>
      <c r="G194" s="135"/>
      <c r="H194" s="135"/>
      <c r="I194" s="135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</row>
    <row r="195" spans="1:29" ht="15.75" thickBot="1">
      <c r="P195" s="86"/>
    </row>
    <row r="196" spans="1:29" ht="15.75" thickBot="1">
      <c r="A196" s="224">
        <v>15</v>
      </c>
      <c r="C196" s="122" t="s">
        <v>173</v>
      </c>
      <c r="D196" s="100"/>
      <c r="P196" s="86"/>
    </row>
    <row r="197" spans="1:29">
      <c r="C197" s="104" t="s">
        <v>213</v>
      </c>
      <c r="F197" s="127"/>
      <c r="G197" s="127"/>
      <c r="H197" s="127"/>
      <c r="I197" s="127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  <c r="Z197" s="220"/>
      <c r="AA197" s="220"/>
      <c r="AB197" s="220"/>
      <c r="AC197" s="220"/>
    </row>
    <row r="198" spans="1:29">
      <c r="A198" t="s">
        <v>176</v>
      </c>
      <c r="B198" s="7">
        <v>150000</v>
      </c>
      <c r="C198" s="86" t="s">
        <v>177</v>
      </c>
      <c r="D198" s="102"/>
      <c r="E198" s="108" t="s">
        <v>178</v>
      </c>
      <c r="F198" s="128">
        <v>0</v>
      </c>
      <c r="G198" s="128">
        <v>0.16620764160104035</v>
      </c>
      <c r="H198" s="128">
        <v>0.41110273956615384</v>
      </c>
      <c r="I198" s="128">
        <v>0.75627752508632917</v>
      </c>
      <c r="J198" s="221"/>
      <c r="K198" s="221"/>
      <c r="L198" s="221"/>
      <c r="M198" s="221"/>
      <c r="N198" s="221"/>
      <c r="O198" s="221"/>
      <c r="P198" s="221"/>
      <c r="Q198" s="221"/>
      <c r="R198" s="221"/>
      <c r="S198" s="221"/>
      <c r="T198" s="221"/>
      <c r="U198" s="221"/>
      <c r="V198" s="221"/>
      <c r="W198" s="221"/>
      <c r="X198" s="221"/>
      <c r="Y198" s="221"/>
      <c r="Z198" s="221"/>
      <c r="AA198" s="221"/>
      <c r="AB198" s="221"/>
      <c r="AC198" s="221"/>
    </row>
    <row r="199" spans="1:29">
      <c r="A199" t="s">
        <v>179</v>
      </c>
      <c r="B199" s="7">
        <v>150000</v>
      </c>
      <c r="C199" s="86" t="s">
        <v>180</v>
      </c>
      <c r="D199" s="102"/>
      <c r="E199" s="108" t="s">
        <v>192</v>
      </c>
      <c r="F199" s="129">
        <v>0</v>
      </c>
      <c r="G199" s="129">
        <v>479.58365935656212</v>
      </c>
      <c r="H199" s="129">
        <v>1186.2159544137937</v>
      </c>
      <c r="I199" s="129">
        <v>2182.2001652645781</v>
      </c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</row>
    <row r="200" spans="1:29">
      <c r="A200" s="86" t="s">
        <v>193</v>
      </c>
      <c r="B200" s="87">
        <v>300</v>
      </c>
      <c r="C200" s="86" t="s">
        <v>183</v>
      </c>
      <c r="D200" s="102"/>
      <c r="E200" s="108" t="s">
        <v>181</v>
      </c>
      <c r="F200" s="129">
        <v>0</v>
      </c>
      <c r="G200" s="129">
        <v>503.5628423243902</v>
      </c>
      <c r="H200" s="129">
        <v>765.94309277792138</v>
      </c>
      <c r="I200" s="129">
        <v>1105.0942191140134</v>
      </c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</row>
    <row r="201" spans="1:29">
      <c r="A201" s="86" t="s">
        <v>182</v>
      </c>
      <c r="B201" s="87">
        <v>30</v>
      </c>
      <c r="C201" t="s">
        <v>183</v>
      </c>
      <c r="E201" t="s">
        <v>176</v>
      </c>
      <c r="F201" s="112">
        <f>B198</f>
        <v>150000</v>
      </c>
      <c r="P201" s="86"/>
    </row>
    <row r="202" spans="1:29">
      <c r="A202" s="86" t="s">
        <v>194</v>
      </c>
      <c r="B202" s="87">
        <v>25</v>
      </c>
      <c r="C202" s="86" t="s">
        <v>191</v>
      </c>
      <c r="D202" s="102"/>
      <c r="E202" s="86" t="s">
        <v>185</v>
      </c>
      <c r="F202" s="112">
        <f>B199</f>
        <v>150000</v>
      </c>
      <c r="G202" s="130">
        <f>$F202*(1+$B$5)^G$8</f>
        <v>153750</v>
      </c>
      <c r="H202" s="130">
        <f>$F202*(1+$B$5)^H$8</f>
        <v>157593.75</v>
      </c>
      <c r="I202" s="130">
        <f>$F202*(1+$B$5)^I$8</f>
        <v>161533.59374999997</v>
      </c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0"/>
      <c r="AC202" s="130"/>
    </row>
    <row r="203" spans="1:29">
      <c r="A203" s="86"/>
      <c r="B203" s="87"/>
      <c r="C203" s="102"/>
      <c r="D203" s="102"/>
      <c r="E203" t="s">
        <v>200</v>
      </c>
      <c r="F203" s="130">
        <f>F200*$B200*(1+$B$5)^F$8</f>
        <v>0</v>
      </c>
      <c r="G203" s="130">
        <f>G200*$B200*(1+$B$5)^G$8</f>
        <v>154845.57401474996</v>
      </c>
      <c r="H203" s="130">
        <f>H200*$B200*(1+$B$5)^H$8</f>
        <v>241415.68855494109</v>
      </c>
      <c r="I203" s="130">
        <f>I200*$B200*(1+$B$5)^I$8</f>
        <v>357019.68129167304</v>
      </c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  <c r="AB203" s="130"/>
      <c r="AC203" s="130"/>
    </row>
    <row r="204" spans="1:29">
      <c r="A204" s="86"/>
      <c r="B204" s="86"/>
      <c r="E204" s="86" t="s">
        <v>186</v>
      </c>
      <c r="F204" s="130">
        <f>F200*$B201*(1+$B$5)^F$8</f>
        <v>0</v>
      </c>
      <c r="G204" s="130">
        <f>G200*$B201*(1+$B$5)^G$8</f>
        <v>15484.557401474996</v>
      </c>
      <c r="H204" s="130">
        <f>H200*$B201*(1+$B$5)^H$8</f>
        <v>24141.568855494108</v>
      </c>
      <c r="I204" s="130">
        <f>I200*$B201*(1+$B$5)^I$8</f>
        <v>35701.968129167304</v>
      </c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  <c r="AB204" s="130"/>
      <c r="AC204" s="130"/>
    </row>
    <row r="205" spans="1:29">
      <c r="A205" s="86"/>
      <c r="B205" s="86"/>
      <c r="C205" s="86"/>
      <c r="D205" s="102"/>
      <c r="E205" t="s">
        <v>196</v>
      </c>
      <c r="F205" s="130">
        <f>F199*$B202*(1+$B$5)^F$8</f>
        <v>0</v>
      </c>
      <c r="G205" s="130">
        <f>G199*$B202*(1+$B$5)^G$8</f>
        <v>12289.331271011904</v>
      </c>
      <c r="H205" s="130">
        <f>H199*$B202*(1+$B$5)^H$8</f>
        <v>31156.703427649798</v>
      </c>
      <c r="I205" s="130">
        <f>I199*$B202*(1+$B$5)^I$8</f>
        <v>58749.77249617187</v>
      </c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  <c r="AA205" s="130"/>
      <c r="AB205" s="130"/>
      <c r="AC205" s="130"/>
    </row>
    <row r="206" spans="1:29">
      <c r="A206" s="86"/>
      <c r="B206" s="86"/>
      <c r="C206" s="130"/>
      <c r="D206" s="115"/>
      <c r="E206" s="86" t="s">
        <v>187</v>
      </c>
      <c r="F206" s="138">
        <f>SUM(F201:F205)</f>
        <v>300000</v>
      </c>
      <c r="G206" s="138">
        <f t="shared" ref="G206:I206" si="35">SUM(G201:G205)</f>
        <v>336369.46268723684</v>
      </c>
      <c r="H206" s="138">
        <f t="shared" si="35"/>
        <v>454307.71083808498</v>
      </c>
      <c r="I206" s="138">
        <f t="shared" si="35"/>
        <v>613005.01566701219</v>
      </c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  <c r="AA206" s="130"/>
      <c r="AB206" s="130"/>
      <c r="AC206" s="130"/>
    </row>
    <row r="207" spans="1:29">
      <c r="A207" s="86"/>
      <c r="B207" s="86"/>
      <c r="C207" s="130"/>
      <c r="D207" s="115"/>
      <c r="E207" s="10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  <c r="AA207" s="132"/>
      <c r="AB207" s="132"/>
      <c r="AC207" s="132"/>
    </row>
    <row r="208" spans="1:29">
      <c r="B208" s="86"/>
      <c r="C208" s="130"/>
      <c r="D208" s="115"/>
      <c r="E208" s="10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  <c r="AA208" s="132"/>
      <c r="AB208" s="132"/>
      <c r="AC208" s="132"/>
    </row>
    <row r="209" spans="1:29" ht="15.75" thickBot="1">
      <c r="P209" s="86"/>
    </row>
    <row r="210" spans="1:29" ht="15.75" thickBot="1">
      <c r="A210" s="140">
        <v>16</v>
      </c>
      <c r="C210" s="122" t="s">
        <v>173</v>
      </c>
      <c r="D210" s="100"/>
      <c r="P210" s="86"/>
    </row>
    <row r="211" spans="1:29">
      <c r="C211" s="104" t="s">
        <v>214</v>
      </c>
      <c r="F211" s="127"/>
      <c r="G211" s="127"/>
      <c r="H211" s="127"/>
      <c r="I211" s="127"/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  <c r="Z211" s="220"/>
      <c r="AA211" s="220"/>
      <c r="AB211" s="220"/>
      <c r="AC211" s="220"/>
    </row>
    <row r="212" spans="1:29">
      <c r="A212" t="s">
        <v>176</v>
      </c>
      <c r="B212" s="7">
        <v>150000</v>
      </c>
      <c r="C212" s="86" t="s">
        <v>177</v>
      </c>
      <c r="D212" s="102"/>
      <c r="E212" s="108" t="s">
        <v>178</v>
      </c>
      <c r="F212" s="128">
        <v>0</v>
      </c>
      <c r="G212" s="128">
        <v>1.2812811880505661</v>
      </c>
      <c r="H212" s="128">
        <v>2.6029009422807499</v>
      </c>
      <c r="I212" s="128">
        <v>3.9716680615377715</v>
      </c>
      <c r="J212" s="221"/>
      <c r="K212" s="221"/>
      <c r="L212" s="221"/>
      <c r="M212" s="221"/>
      <c r="N212" s="221"/>
      <c r="O212" s="221"/>
      <c r="P212" s="221"/>
      <c r="Q212" s="221"/>
      <c r="R212" s="221"/>
      <c r="S212" s="221"/>
      <c r="T212" s="221"/>
      <c r="U212" s="221"/>
      <c r="V212" s="221"/>
      <c r="W212" s="221"/>
      <c r="X212" s="221"/>
      <c r="Y212" s="221"/>
      <c r="Z212" s="221"/>
      <c r="AA212" s="221"/>
      <c r="AB212" s="221"/>
      <c r="AC212" s="221"/>
    </row>
    <row r="213" spans="1:29">
      <c r="A213" t="s">
        <v>179</v>
      </c>
      <c r="B213" s="7">
        <v>66.75</v>
      </c>
      <c r="C213" s="86" t="s">
        <v>209</v>
      </c>
      <c r="D213" s="102"/>
      <c r="E213" s="108" t="s">
        <v>192</v>
      </c>
      <c r="F213" s="129">
        <v>0</v>
      </c>
      <c r="G213" s="129">
        <v>42901.320062674058</v>
      </c>
      <c r="H213" s="129">
        <v>86799.158818163167</v>
      </c>
      <c r="I213" s="129">
        <v>131753.42991627826</v>
      </c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  <c r="AC213" s="108"/>
    </row>
    <row r="214" spans="1:29">
      <c r="A214" s="86" t="s">
        <v>193</v>
      </c>
      <c r="B214" s="87">
        <v>0</v>
      </c>
      <c r="C214" s="86" t="s">
        <v>183</v>
      </c>
      <c r="D214" s="102"/>
      <c r="E214" s="108" t="s">
        <v>181</v>
      </c>
      <c r="F214" s="129">
        <v>0</v>
      </c>
      <c r="G214" s="129">
        <v>44274.16230467963</v>
      </c>
      <c r="H214" s="129">
        <v>46675.411837670326</v>
      </c>
      <c r="I214" s="129">
        <v>49170.380855435993</v>
      </c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</row>
    <row r="215" spans="1:29">
      <c r="A215" s="86" t="s">
        <v>182</v>
      </c>
      <c r="B215" s="87">
        <v>0</v>
      </c>
      <c r="C215" t="s">
        <v>183</v>
      </c>
      <c r="E215" t="s">
        <v>176</v>
      </c>
      <c r="F215" s="112">
        <v>150000</v>
      </c>
      <c r="P215" s="86"/>
    </row>
    <row r="216" spans="1:29">
      <c r="A216" s="86" t="s">
        <v>194</v>
      </c>
      <c r="B216" s="87">
        <v>0</v>
      </c>
      <c r="C216" s="86" t="s">
        <v>191</v>
      </c>
      <c r="D216" s="102"/>
      <c r="E216" s="86" t="s">
        <v>185</v>
      </c>
      <c r="F216" s="130">
        <f>F212*$B213*1000*(1+$B$5)^F$8</f>
        <v>0</v>
      </c>
      <c r="G216" s="130">
        <f t="shared" ref="G216:I216" si="36">G212*$B213*1000*(1+$B$5)^G$8</f>
        <v>87663.657284934656</v>
      </c>
      <c r="H216" s="130">
        <f t="shared" si="36"/>
        <v>182539.40956578782</v>
      </c>
      <c r="I216" s="130">
        <f t="shared" si="36"/>
        <v>285493.22774722002</v>
      </c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  <c r="AB216" s="130"/>
      <c r="AC216" s="130"/>
    </row>
    <row r="217" spans="1:29">
      <c r="A217" s="86"/>
      <c r="B217" s="87"/>
      <c r="C217" s="102"/>
      <c r="D217" s="102"/>
      <c r="E217" t="s">
        <v>200</v>
      </c>
      <c r="F217" s="130">
        <v>0</v>
      </c>
      <c r="G217" s="130">
        <v>0</v>
      </c>
      <c r="H217" s="130">
        <v>0</v>
      </c>
      <c r="I217" s="130">
        <v>0</v>
      </c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</row>
    <row r="218" spans="1:29">
      <c r="A218" s="86"/>
      <c r="B218" s="86"/>
      <c r="E218" s="86" t="s">
        <v>186</v>
      </c>
      <c r="F218" s="130">
        <v>0</v>
      </c>
      <c r="G218" s="130">
        <v>0</v>
      </c>
      <c r="H218" s="130">
        <v>0</v>
      </c>
      <c r="I218" s="130">
        <v>0</v>
      </c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</row>
    <row r="219" spans="1:29">
      <c r="A219" s="86"/>
      <c r="B219" s="86"/>
      <c r="C219" s="86"/>
      <c r="D219" s="102"/>
      <c r="E219" t="s">
        <v>196</v>
      </c>
      <c r="F219" s="130">
        <v>0</v>
      </c>
      <c r="G219" s="130">
        <v>0</v>
      </c>
      <c r="H219" s="130">
        <v>0</v>
      </c>
      <c r="I219" s="130">
        <v>0</v>
      </c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</row>
    <row r="220" spans="1:29">
      <c r="A220" s="86"/>
      <c r="B220" s="86"/>
      <c r="C220" s="130"/>
      <c r="D220" s="115"/>
      <c r="E220" s="86" t="s">
        <v>187</v>
      </c>
      <c r="F220" s="138">
        <f>SUM(F215:F219)</f>
        <v>150000</v>
      </c>
      <c r="G220" s="138">
        <f t="shared" ref="G220:I220" si="37">SUM(G215:G219)</f>
        <v>87663.657284934656</v>
      </c>
      <c r="H220" s="138">
        <f t="shared" si="37"/>
        <v>182539.40956578782</v>
      </c>
      <c r="I220" s="138">
        <f t="shared" si="37"/>
        <v>285493.22774722002</v>
      </c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</row>
    <row r="221" spans="1:29">
      <c r="A221" s="86"/>
      <c r="B221" s="86"/>
      <c r="C221" s="130"/>
      <c r="D221" s="115"/>
      <c r="E221" s="102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</row>
    <row r="222" spans="1:29">
      <c r="A222" s="105"/>
      <c r="B222" s="102"/>
      <c r="C222" s="115"/>
      <c r="D222" s="115"/>
      <c r="E222" s="102"/>
      <c r="F222" s="227">
        <v>2022</v>
      </c>
      <c r="G222" s="227">
        <v>2023</v>
      </c>
      <c r="H222" s="227">
        <v>2024</v>
      </c>
      <c r="I222" s="227">
        <v>2025</v>
      </c>
      <c r="J222" s="203"/>
      <c r="K222" s="203"/>
      <c r="L222" s="203"/>
      <c r="M222" s="203"/>
      <c r="N222" s="203"/>
      <c r="O222" s="203"/>
      <c r="P222" s="203"/>
      <c r="Q222" s="203"/>
      <c r="R222" s="203"/>
      <c r="S222" s="203"/>
      <c r="T222" s="203"/>
      <c r="U222" s="203"/>
      <c r="V222" s="203"/>
      <c r="W222" s="203"/>
      <c r="X222" s="203"/>
      <c r="Y222" s="203"/>
      <c r="Z222" s="203"/>
      <c r="AA222" s="203"/>
      <c r="AB222" s="203"/>
      <c r="AC222" s="203"/>
    </row>
    <row r="223" spans="1:29">
      <c r="B223" s="86"/>
      <c r="C223" s="130"/>
      <c r="D223" s="115"/>
      <c r="E223" s="102" t="s">
        <v>293</v>
      </c>
      <c r="F223" s="132">
        <v>341996</v>
      </c>
      <c r="G223" s="132">
        <v>1017980.6408882141</v>
      </c>
      <c r="H223" s="132">
        <v>1252896.5401649475</v>
      </c>
      <c r="I223" s="132">
        <v>3142219.3791600498</v>
      </c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  <c r="AA223" s="132"/>
      <c r="AB223" s="132"/>
      <c r="AC223" s="132"/>
    </row>
    <row r="224" spans="1:29">
      <c r="B224" s="86"/>
      <c r="C224" s="130"/>
      <c r="D224" s="115"/>
      <c r="E224" s="10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  <c r="AA224" s="132"/>
      <c r="AB224" s="132"/>
      <c r="AC224" s="132"/>
    </row>
    <row r="225" spans="2:29">
      <c r="B225" s="86"/>
      <c r="C225" s="130"/>
      <c r="D225" s="115"/>
      <c r="E225" s="102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</row>
    <row r="226" spans="2:29">
      <c r="P226" s="86"/>
    </row>
    <row r="227" spans="2:29">
      <c r="P227" s="86"/>
    </row>
    <row r="228" spans="2:29">
      <c r="P228" s="86"/>
    </row>
    <row r="229" spans="2:29">
      <c r="P229" s="86"/>
    </row>
    <row r="230" spans="2:29">
      <c r="P230" s="86"/>
    </row>
    <row r="231" spans="2:29">
      <c r="P231" s="86"/>
    </row>
    <row r="232" spans="2:29">
      <c r="P232" s="86"/>
    </row>
    <row r="233" spans="2:29">
      <c r="P233" s="86"/>
    </row>
    <row r="234" spans="2:29">
      <c r="P234" s="86"/>
    </row>
    <row r="235" spans="2:29">
      <c r="P235" s="86"/>
    </row>
    <row r="236" spans="2:29">
      <c r="P236" s="86"/>
    </row>
    <row r="237" spans="2:29">
      <c r="P237" s="86"/>
    </row>
    <row r="238" spans="2:29">
      <c r="P238" s="86"/>
    </row>
    <row r="239" spans="2:29">
      <c r="P239" s="86"/>
    </row>
    <row r="240" spans="2:29">
      <c r="P240" s="86"/>
    </row>
    <row r="241" spans="16:16">
      <c r="P241" s="86"/>
    </row>
    <row r="242" spans="16:16">
      <c r="P242" s="86"/>
    </row>
    <row r="243" spans="16:16">
      <c r="P243" s="86"/>
    </row>
    <row r="244" spans="16:16">
      <c r="P244" s="86"/>
    </row>
    <row r="245" spans="16:16">
      <c r="P245" s="86"/>
    </row>
    <row r="246" spans="16:16">
      <c r="P246" s="86"/>
    </row>
    <row r="247" spans="16:16">
      <c r="P247" s="86"/>
    </row>
    <row r="248" spans="16:16">
      <c r="P248" s="86"/>
    </row>
    <row r="249" spans="16:16">
      <c r="P249" s="86"/>
    </row>
    <row r="250" spans="16:16">
      <c r="P250" s="86"/>
    </row>
    <row r="251" spans="16:16">
      <c r="P251" s="86"/>
    </row>
    <row r="252" spans="16:16">
      <c r="P252" s="86"/>
    </row>
    <row r="253" spans="16:16">
      <c r="P253" s="86"/>
    </row>
    <row r="254" spans="16:16">
      <c r="P254" s="86"/>
    </row>
    <row r="255" spans="16:16">
      <c r="P255" s="86"/>
    </row>
    <row r="256" spans="16:16">
      <c r="P256" s="86"/>
    </row>
    <row r="257" spans="16:16">
      <c r="P257" s="86"/>
    </row>
    <row r="258" spans="16:16">
      <c r="P258" s="86"/>
    </row>
    <row r="259" spans="16:16">
      <c r="P259" s="86"/>
    </row>
    <row r="260" spans="16:16">
      <c r="P260" s="86"/>
    </row>
    <row r="261" spans="16:16">
      <c r="P261" s="86"/>
    </row>
    <row r="262" spans="16:16">
      <c r="P262" s="86"/>
    </row>
    <row r="263" spans="16:16">
      <c r="P263" s="86"/>
    </row>
    <row r="264" spans="16:16">
      <c r="P264" s="86"/>
    </row>
    <row r="265" spans="16:16">
      <c r="P265" s="86"/>
    </row>
    <row r="266" spans="16:16">
      <c r="P266" s="86"/>
    </row>
    <row r="267" spans="16:16">
      <c r="P267" s="86"/>
    </row>
    <row r="268" spans="16:16">
      <c r="P268" s="86"/>
    </row>
    <row r="269" spans="16:16">
      <c r="P269" s="86"/>
    </row>
    <row r="270" spans="16:16">
      <c r="P270" s="86"/>
    </row>
    <row r="271" spans="16:16">
      <c r="P271" s="86"/>
    </row>
    <row r="272" spans="16:16">
      <c r="P272" s="86"/>
    </row>
    <row r="273" spans="16:16">
      <c r="P273" s="86"/>
    </row>
    <row r="274" spans="16:16">
      <c r="P274" s="86"/>
    </row>
    <row r="275" spans="16:16">
      <c r="P275" s="86"/>
    </row>
    <row r="276" spans="16:16">
      <c r="P276" s="86"/>
    </row>
    <row r="277" spans="16:16">
      <c r="P277" s="86"/>
    </row>
    <row r="278" spans="16:16">
      <c r="P278" s="86"/>
    </row>
    <row r="279" spans="16:16">
      <c r="P279" s="86"/>
    </row>
    <row r="280" spans="16:16">
      <c r="P280" s="86"/>
    </row>
    <row r="281" spans="16:16">
      <c r="P281" s="86"/>
    </row>
    <row r="282" spans="16:16">
      <c r="P282" s="86"/>
    </row>
    <row r="283" spans="16:16">
      <c r="P283" s="86"/>
    </row>
    <row r="284" spans="16:16">
      <c r="P284" s="86"/>
    </row>
    <row r="285" spans="16:16">
      <c r="P285" s="86"/>
    </row>
    <row r="286" spans="16:16">
      <c r="P286" s="86"/>
    </row>
    <row r="287" spans="16:16">
      <c r="P287" s="86"/>
    </row>
    <row r="288" spans="16:16">
      <c r="P288" s="86"/>
    </row>
    <row r="289" spans="16:16">
      <c r="P289" s="86"/>
    </row>
    <row r="290" spans="16:16">
      <c r="P290" s="86"/>
    </row>
    <row r="291" spans="16:16">
      <c r="P291" s="86"/>
    </row>
    <row r="292" spans="16:16">
      <c r="P292" s="86"/>
    </row>
    <row r="293" spans="16:16">
      <c r="P293" s="86"/>
    </row>
    <row r="294" spans="16:16">
      <c r="P294" s="86"/>
    </row>
    <row r="295" spans="16:16">
      <c r="P295" s="86"/>
    </row>
    <row r="296" spans="16:16">
      <c r="P296" s="86"/>
    </row>
    <row r="297" spans="16:16">
      <c r="P297" s="86"/>
    </row>
    <row r="298" spans="16:16">
      <c r="P298" s="86"/>
    </row>
    <row r="299" spans="16:16">
      <c r="P299" s="86"/>
    </row>
    <row r="300" spans="16:16">
      <c r="P300" s="86"/>
    </row>
    <row r="301" spans="16:16">
      <c r="P301" s="86"/>
    </row>
    <row r="302" spans="16:16">
      <c r="P302" s="86"/>
    </row>
    <row r="303" spans="16:16">
      <c r="P303" s="86"/>
    </row>
    <row r="304" spans="16:16">
      <c r="P304" s="86"/>
    </row>
    <row r="305" spans="16:16">
      <c r="P305" s="86"/>
    </row>
    <row r="306" spans="16:16">
      <c r="P306" s="86"/>
    </row>
    <row r="307" spans="16:16">
      <c r="P307" s="86"/>
    </row>
    <row r="308" spans="16:16">
      <c r="P308" s="86"/>
    </row>
    <row r="309" spans="16:16">
      <c r="P309" s="86"/>
    </row>
    <row r="310" spans="16:16">
      <c r="P310" s="86"/>
    </row>
    <row r="311" spans="16:16">
      <c r="P311" s="86"/>
    </row>
    <row r="312" spans="16:16">
      <c r="P312" s="86"/>
    </row>
    <row r="313" spans="16:16">
      <c r="P313" s="86"/>
    </row>
    <row r="314" spans="16:16">
      <c r="P314" s="86"/>
    </row>
    <row r="315" spans="16:16">
      <c r="P315" s="86"/>
    </row>
    <row r="316" spans="16:16">
      <c r="P316" s="86"/>
    </row>
    <row r="317" spans="16:16">
      <c r="P317" s="86"/>
    </row>
    <row r="318" spans="16:16">
      <c r="P318" s="86"/>
    </row>
    <row r="319" spans="16:16">
      <c r="P319" s="86"/>
    </row>
    <row r="320" spans="16:16">
      <c r="P320" s="86"/>
    </row>
    <row r="321" spans="16:16">
      <c r="P321" s="86"/>
    </row>
    <row r="322" spans="16:16">
      <c r="P322" s="86"/>
    </row>
    <row r="323" spans="16:16">
      <c r="P323" s="86"/>
    </row>
    <row r="324" spans="16:16">
      <c r="P324" s="86"/>
    </row>
    <row r="325" spans="16:16">
      <c r="P325" s="86"/>
    </row>
    <row r="326" spans="16:16">
      <c r="P326" s="86"/>
    </row>
    <row r="327" spans="16:16">
      <c r="P327" s="86"/>
    </row>
    <row r="328" spans="16:16">
      <c r="P328" s="86"/>
    </row>
    <row r="329" spans="16:16">
      <c r="P329" s="86"/>
    </row>
    <row r="330" spans="16:16">
      <c r="P330" s="86"/>
    </row>
    <row r="331" spans="16:16">
      <c r="P331" s="86"/>
    </row>
    <row r="332" spans="16:16">
      <c r="P332" s="86"/>
    </row>
    <row r="333" spans="16:16">
      <c r="P333" s="86"/>
    </row>
    <row r="334" spans="16:16">
      <c r="P334" s="86"/>
    </row>
    <row r="335" spans="16:16">
      <c r="P335" s="86"/>
    </row>
    <row r="336" spans="16:16">
      <c r="P336" s="86"/>
    </row>
    <row r="337" spans="16:16">
      <c r="P337" s="86"/>
    </row>
    <row r="338" spans="16:16">
      <c r="P338" s="86"/>
    </row>
    <row r="339" spans="16:16">
      <c r="P339" s="86"/>
    </row>
    <row r="340" spans="16:16">
      <c r="P340" s="86"/>
    </row>
    <row r="341" spans="16:16">
      <c r="P341" s="86"/>
    </row>
    <row r="342" spans="16:16">
      <c r="P342" s="86"/>
    </row>
    <row r="343" spans="16:16">
      <c r="P343" s="86"/>
    </row>
    <row r="344" spans="16:16">
      <c r="P344" s="86"/>
    </row>
    <row r="345" spans="16:16">
      <c r="P345" s="86"/>
    </row>
    <row r="346" spans="16:16">
      <c r="P346" s="86"/>
    </row>
    <row r="347" spans="16:16">
      <c r="P347" s="86"/>
    </row>
    <row r="348" spans="16:16">
      <c r="P348" s="86"/>
    </row>
    <row r="349" spans="16:16">
      <c r="P349" s="86"/>
    </row>
    <row r="350" spans="16:16">
      <c r="P350" s="86"/>
    </row>
    <row r="351" spans="16:16">
      <c r="P351" s="86"/>
    </row>
    <row r="352" spans="16:16">
      <c r="P352" s="86"/>
    </row>
    <row r="353" spans="16:16">
      <c r="P353" s="86"/>
    </row>
    <row r="354" spans="16:16">
      <c r="P354" s="86"/>
    </row>
    <row r="355" spans="16:16">
      <c r="P355" s="86"/>
    </row>
    <row r="356" spans="16:16">
      <c r="P356" s="86"/>
    </row>
    <row r="357" spans="16:16">
      <c r="P357" s="86"/>
    </row>
    <row r="358" spans="16:16">
      <c r="P358" s="86"/>
    </row>
    <row r="359" spans="16:16">
      <c r="P359" s="86"/>
    </row>
    <row r="360" spans="16:16">
      <c r="P360" s="86"/>
    </row>
    <row r="361" spans="16:16">
      <c r="P361" s="86"/>
    </row>
    <row r="362" spans="16:16">
      <c r="P362" s="86"/>
    </row>
    <row r="363" spans="16:16">
      <c r="P363" s="86"/>
    </row>
    <row r="364" spans="16:16">
      <c r="P364" s="86"/>
    </row>
    <row r="365" spans="16:16">
      <c r="P365" s="86"/>
    </row>
    <row r="366" spans="16:16">
      <c r="P366" s="86"/>
    </row>
    <row r="367" spans="16:16">
      <c r="P367" s="86"/>
    </row>
    <row r="368" spans="16:16">
      <c r="P368" s="86"/>
    </row>
    <row r="369" spans="16:16">
      <c r="P369" s="86"/>
    </row>
    <row r="370" spans="16:16">
      <c r="P370" s="86"/>
    </row>
    <row r="371" spans="16:16">
      <c r="P371" s="86"/>
    </row>
    <row r="372" spans="16:16">
      <c r="P372" s="86"/>
    </row>
    <row r="373" spans="16:16">
      <c r="P373" s="86"/>
    </row>
    <row r="374" spans="16:16">
      <c r="P374" s="86"/>
    </row>
    <row r="375" spans="16:16">
      <c r="P375" s="86"/>
    </row>
    <row r="376" spans="16:16">
      <c r="P376" s="86"/>
    </row>
    <row r="377" spans="16:16">
      <c r="P377" s="86"/>
    </row>
    <row r="378" spans="16:16">
      <c r="P378" s="86"/>
    </row>
    <row r="379" spans="16:16">
      <c r="P379" s="86"/>
    </row>
    <row r="380" spans="16:16">
      <c r="P380" s="86"/>
    </row>
    <row r="381" spans="16:16">
      <c r="P381" s="86"/>
    </row>
    <row r="382" spans="16:16">
      <c r="P382" s="86"/>
    </row>
    <row r="383" spans="16:16">
      <c r="P383" s="86"/>
    </row>
    <row r="384" spans="16:16">
      <c r="P384" s="86"/>
    </row>
    <row r="385" spans="16:16">
      <c r="P385" s="86"/>
    </row>
    <row r="386" spans="16:16">
      <c r="P386" s="86"/>
    </row>
    <row r="387" spans="16:16">
      <c r="P387" s="86"/>
    </row>
    <row r="388" spans="16:16">
      <c r="P388" s="86"/>
    </row>
    <row r="389" spans="16:16">
      <c r="P389" s="86"/>
    </row>
    <row r="390" spans="16:16">
      <c r="P390" s="86"/>
    </row>
    <row r="391" spans="16:16">
      <c r="P391" s="86"/>
    </row>
    <row r="392" spans="16:16">
      <c r="P392" s="86"/>
    </row>
    <row r="393" spans="16:16">
      <c r="P393" s="86"/>
    </row>
    <row r="394" spans="16:16">
      <c r="P394" s="86"/>
    </row>
    <row r="395" spans="16:16">
      <c r="P395" s="86"/>
    </row>
    <row r="396" spans="16:16">
      <c r="P396" s="86"/>
    </row>
    <row r="397" spans="16:16">
      <c r="P397" s="86"/>
    </row>
    <row r="398" spans="16:16">
      <c r="P398" s="86"/>
    </row>
    <row r="399" spans="16:16">
      <c r="P399" s="86"/>
    </row>
    <row r="400" spans="16:16">
      <c r="P400" s="86"/>
    </row>
    <row r="401" spans="16:16">
      <c r="P401" s="86"/>
    </row>
    <row r="402" spans="16:16">
      <c r="P402" s="86"/>
    </row>
    <row r="403" spans="16:16">
      <c r="P403" s="86"/>
    </row>
    <row r="404" spans="16:16">
      <c r="P404" s="86"/>
    </row>
    <row r="405" spans="16:16">
      <c r="P405" s="86"/>
    </row>
    <row r="406" spans="16:16">
      <c r="P406" s="86"/>
    </row>
    <row r="407" spans="16:16">
      <c r="P407" s="86"/>
    </row>
    <row r="408" spans="16:16">
      <c r="P408" s="86"/>
    </row>
    <row r="409" spans="16:16">
      <c r="P409" s="86"/>
    </row>
    <row r="410" spans="16:16">
      <c r="P410" s="86"/>
    </row>
    <row r="411" spans="16:16">
      <c r="P411" s="86"/>
    </row>
    <row r="412" spans="16:16">
      <c r="P412" s="86"/>
    </row>
    <row r="413" spans="16:16">
      <c r="P413" s="86"/>
    </row>
    <row r="414" spans="16:16">
      <c r="P414" s="86"/>
    </row>
    <row r="415" spans="16:16">
      <c r="P415" s="86"/>
    </row>
    <row r="416" spans="16:16">
      <c r="P416" s="86"/>
    </row>
    <row r="417" spans="16:16">
      <c r="P417" s="86"/>
    </row>
    <row r="418" spans="16:16">
      <c r="P418" s="86"/>
    </row>
    <row r="419" spans="16:16">
      <c r="P419" s="86"/>
    </row>
    <row r="420" spans="16:16">
      <c r="P420" s="86"/>
    </row>
    <row r="421" spans="16:16">
      <c r="P421" s="86"/>
    </row>
    <row r="422" spans="16:16">
      <c r="P422" s="86"/>
    </row>
    <row r="423" spans="16:16">
      <c r="P423" s="86"/>
    </row>
    <row r="424" spans="16:16">
      <c r="P424" s="86"/>
    </row>
    <row r="425" spans="16:16">
      <c r="P425" s="86"/>
    </row>
    <row r="426" spans="16:16">
      <c r="P426" s="86"/>
    </row>
    <row r="427" spans="16:16">
      <c r="P427" s="86"/>
    </row>
    <row r="428" spans="16:16">
      <c r="P428" s="86"/>
    </row>
    <row r="429" spans="16:16">
      <c r="P429" s="86"/>
    </row>
    <row r="430" spans="16:16">
      <c r="P430" s="86"/>
    </row>
    <row r="431" spans="16:16">
      <c r="P431" s="86"/>
    </row>
    <row r="432" spans="16:16">
      <c r="P432" s="86"/>
    </row>
    <row r="433" spans="16:16">
      <c r="P433" s="86"/>
    </row>
    <row r="434" spans="16:16">
      <c r="P434" s="86"/>
    </row>
    <row r="435" spans="16:16">
      <c r="P435" s="86"/>
    </row>
    <row r="436" spans="16:16">
      <c r="P436" s="86"/>
    </row>
    <row r="437" spans="16:16">
      <c r="P437" s="86"/>
    </row>
    <row r="438" spans="16:16">
      <c r="P438" s="86"/>
    </row>
    <row r="439" spans="16:16">
      <c r="P439" s="86"/>
    </row>
    <row r="440" spans="16:16">
      <c r="P440" s="86"/>
    </row>
    <row r="441" spans="16:16">
      <c r="P441" s="86"/>
    </row>
    <row r="442" spans="16:16">
      <c r="P442" s="86"/>
    </row>
    <row r="443" spans="16:16">
      <c r="P443" s="86"/>
    </row>
    <row r="444" spans="16:16">
      <c r="P444" s="86"/>
    </row>
    <row r="445" spans="16:16">
      <c r="P445" s="86"/>
    </row>
    <row r="446" spans="16:16">
      <c r="P446" s="86"/>
    </row>
    <row r="447" spans="16:16">
      <c r="P447" s="86"/>
    </row>
    <row r="448" spans="16:16">
      <c r="P448" s="86"/>
    </row>
    <row r="449" spans="16:16">
      <c r="P449" s="86"/>
    </row>
    <row r="450" spans="16:16">
      <c r="P450" s="86"/>
    </row>
    <row r="451" spans="16:16">
      <c r="P451" s="86"/>
    </row>
    <row r="452" spans="16:16">
      <c r="P452" s="86"/>
    </row>
    <row r="453" spans="16:16">
      <c r="P453" s="86"/>
    </row>
    <row r="454" spans="16:16">
      <c r="P454" s="86"/>
    </row>
    <row r="455" spans="16:16">
      <c r="P455" s="86"/>
    </row>
    <row r="456" spans="16:16">
      <c r="P456" s="86"/>
    </row>
    <row r="457" spans="16:16">
      <c r="P457" s="86"/>
    </row>
    <row r="458" spans="16:16">
      <c r="P458" s="86"/>
    </row>
    <row r="459" spans="16:16">
      <c r="P459" s="86"/>
    </row>
    <row r="460" spans="16:16">
      <c r="P460" s="86"/>
    </row>
    <row r="461" spans="16:16">
      <c r="P461" s="86"/>
    </row>
    <row r="462" spans="16:16">
      <c r="P462" s="86"/>
    </row>
    <row r="463" spans="16:16">
      <c r="P463" s="86"/>
    </row>
    <row r="464" spans="16:16">
      <c r="P464" s="86"/>
    </row>
    <row r="465" spans="16:16">
      <c r="P465" s="86"/>
    </row>
    <row r="466" spans="16:16">
      <c r="P466" s="86"/>
    </row>
    <row r="467" spans="16:16">
      <c r="P467" s="86"/>
    </row>
    <row r="468" spans="16:16">
      <c r="P468" s="86"/>
    </row>
    <row r="469" spans="16:16">
      <c r="P469" s="86"/>
    </row>
    <row r="470" spans="16:16">
      <c r="P470" s="86"/>
    </row>
    <row r="471" spans="16:16">
      <c r="P471" s="86"/>
    </row>
    <row r="472" spans="16:16">
      <c r="P472" s="86"/>
    </row>
    <row r="473" spans="16:16">
      <c r="P473" s="86"/>
    </row>
    <row r="474" spans="16:16">
      <c r="P474" s="86"/>
    </row>
    <row r="475" spans="16:16">
      <c r="P475" s="86"/>
    </row>
    <row r="476" spans="16:16">
      <c r="P476" s="86"/>
    </row>
    <row r="477" spans="16:16">
      <c r="P477" s="86"/>
    </row>
    <row r="478" spans="16:16">
      <c r="P478" s="86"/>
    </row>
    <row r="479" spans="16:16">
      <c r="P479" s="86"/>
    </row>
    <row r="480" spans="16:16">
      <c r="P480" s="86"/>
    </row>
    <row r="481" spans="16:16">
      <c r="P481" s="86"/>
    </row>
    <row r="482" spans="16:16">
      <c r="P482" s="86"/>
    </row>
    <row r="483" spans="16:16">
      <c r="P483" s="86"/>
    </row>
    <row r="484" spans="16:16">
      <c r="P484" s="86"/>
    </row>
    <row r="485" spans="16:16">
      <c r="P485" s="86"/>
    </row>
    <row r="486" spans="16:16">
      <c r="P486" s="86"/>
    </row>
    <row r="487" spans="16:16">
      <c r="P487" s="86"/>
    </row>
    <row r="488" spans="16:16">
      <c r="P488" s="86"/>
    </row>
    <row r="489" spans="16:16">
      <c r="P489" s="86"/>
    </row>
    <row r="490" spans="16:16">
      <c r="P490" s="86"/>
    </row>
    <row r="491" spans="16:16">
      <c r="P491" s="86"/>
    </row>
    <row r="492" spans="16:16">
      <c r="P492" s="86"/>
    </row>
    <row r="493" spans="16:16">
      <c r="P493" s="86"/>
    </row>
    <row r="494" spans="16:16">
      <c r="P494" s="86"/>
    </row>
    <row r="495" spans="16:16">
      <c r="P495" s="86"/>
    </row>
    <row r="496" spans="16:16">
      <c r="P496" s="86"/>
    </row>
    <row r="497" spans="16:16">
      <c r="P497" s="86"/>
    </row>
    <row r="498" spans="16:16">
      <c r="P498" s="86"/>
    </row>
    <row r="499" spans="16:16">
      <c r="P499" s="86"/>
    </row>
    <row r="500" spans="16:16">
      <c r="P500" s="86"/>
    </row>
    <row r="501" spans="16:16">
      <c r="P501" s="86"/>
    </row>
    <row r="502" spans="16:16">
      <c r="P502" s="86"/>
    </row>
    <row r="503" spans="16:16">
      <c r="P503" s="86"/>
    </row>
    <row r="504" spans="16:16">
      <c r="P504" s="86"/>
    </row>
    <row r="505" spans="16:16">
      <c r="P505" s="86"/>
    </row>
    <row r="506" spans="16:16">
      <c r="P506" s="86"/>
    </row>
    <row r="507" spans="16:16">
      <c r="P507" s="86"/>
    </row>
    <row r="508" spans="16:16">
      <c r="P508" s="86"/>
    </row>
    <row r="509" spans="16:16">
      <c r="P509" s="86"/>
    </row>
    <row r="510" spans="16:16">
      <c r="P510" s="86"/>
    </row>
    <row r="511" spans="16:16">
      <c r="P511" s="86"/>
    </row>
    <row r="512" spans="16:16">
      <c r="P512" s="86"/>
    </row>
    <row r="513" spans="16:16">
      <c r="P513" s="86"/>
    </row>
    <row r="514" spans="16:16">
      <c r="P514" s="86"/>
    </row>
    <row r="515" spans="16:16">
      <c r="P515" s="86"/>
    </row>
    <row r="516" spans="16:16">
      <c r="P516" s="86"/>
    </row>
    <row r="517" spans="16:16">
      <c r="P517" s="86"/>
    </row>
    <row r="518" spans="16:16">
      <c r="P518" s="86"/>
    </row>
    <row r="519" spans="16:16">
      <c r="P519" s="86"/>
    </row>
    <row r="520" spans="16:16">
      <c r="P520" s="86"/>
    </row>
    <row r="521" spans="16:16">
      <c r="P521" s="86"/>
    </row>
    <row r="522" spans="16:16">
      <c r="P522" s="86"/>
    </row>
    <row r="523" spans="16:16">
      <c r="P523" s="86"/>
    </row>
    <row r="524" spans="16:16">
      <c r="P524" s="86"/>
    </row>
    <row r="525" spans="16:16">
      <c r="P525" s="86"/>
    </row>
    <row r="526" spans="16:16">
      <c r="P526" s="86"/>
    </row>
    <row r="527" spans="16:16">
      <c r="P527" s="86"/>
    </row>
    <row r="528" spans="16:16">
      <c r="P528" s="86"/>
    </row>
    <row r="529" spans="16:16">
      <c r="P529" s="86"/>
    </row>
    <row r="530" spans="16:16">
      <c r="P530" s="86"/>
    </row>
    <row r="531" spans="16:16">
      <c r="P531" s="86"/>
    </row>
    <row r="532" spans="16:16">
      <c r="P532" s="86"/>
    </row>
    <row r="533" spans="16:16">
      <c r="P533" s="86"/>
    </row>
    <row r="534" spans="16:16">
      <c r="P534" s="86"/>
    </row>
    <row r="535" spans="16:16">
      <c r="P535" s="86"/>
    </row>
    <row r="536" spans="16:16">
      <c r="P536" s="86"/>
    </row>
    <row r="537" spans="16:16">
      <c r="P537" s="86"/>
    </row>
    <row r="538" spans="16:16">
      <c r="P538" s="86"/>
    </row>
    <row r="539" spans="16:16">
      <c r="P539" s="86"/>
    </row>
    <row r="540" spans="16:16">
      <c r="P540" s="86"/>
    </row>
    <row r="541" spans="16:16">
      <c r="P541" s="86"/>
    </row>
    <row r="542" spans="16:16">
      <c r="P542" s="86"/>
    </row>
    <row r="543" spans="16:16">
      <c r="P543" s="86"/>
    </row>
    <row r="544" spans="16:16">
      <c r="P544" s="86"/>
    </row>
    <row r="545" spans="16:16">
      <c r="P545" s="86"/>
    </row>
    <row r="546" spans="16:16">
      <c r="P546" s="86"/>
    </row>
    <row r="547" spans="16:16">
      <c r="P547" s="86"/>
    </row>
    <row r="548" spans="16:16">
      <c r="P548" s="86"/>
    </row>
    <row r="549" spans="16:16">
      <c r="P549" s="86"/>
    </row>
    <row r="550" spans="16:16">
      <c r="P550" s="86"/>
    </row>
    <row r="551" spans="16:16">
      <c r="P551" s="86"/>
    </row>
    <row r="552" spans="16:16">
      <c r="P552" s="86"/>
    </row>
    <row r="553" spans="16:16">
      <c r="P553" s="86"/>
    </row>
    <row r="554" spans="16:16">
      <c r="P554" s="86"/>
    </row>
    <row r="555" spans="16:16">
      <c r="P555" s="86"/>
    </row>
    <row r="556" spans="16:16">
      <c r="P556" s="86"/>
    </row>
    <row r="557" spans="16:16">
      <c r="P557" s="86"/>
    </row>
    <row r="558" spans="16:16">
      <c r="P558" s="86"/>
    </row>
    <row r="559" spans="16:16">
      <c r="P559" s="86"/>
    </row>
    <row r="560" spans="16:16">
      <c r="P560" s="86"/>
    </row>
    <row r="561" spans="16:16">
      <c r="P561" s="86"/>
    </row>
    <row r="562" spans="16:16">
      <c r="P562" s="86"/>
    </row>
    <row r="563" spans="16:16">
      <c r="P563" s="86"/>
    </row>
    <row r="564" spans="16:16">
      <c r="P564" s="86"/>
    </row>
    <row r="565" spans="16:16">
      <c r="P565" s="86"/>
    </row>
    <row r="566" spans="16:16">
      <c r="P566" s="86"/>
    </row>
    <row r="567" spans="16:16">
      <c r="P567" s="86"/>
    </row>
    <row r="568" spans="16:16">
      <c r="P568" s="86"/>
    </row>
    <row r="569" spans="16:16">
      <c r="P569" s="86"/>
    </row>
    <row r="570" spans="16:16">
      <c r="P570" s="86"/>
    </row>
    <row r="571" spans="16:16">
      <c r="P571" s="86"/>
    </row>
    <row r="572" spans="16:16">
      <c r="P572" s="86"/>
    </row>
    <row r="573" spans="16:16">
      <c r="P573" s="86"/>
    </row>
    <row r="574" spans="16:16">
      <c r="P574" s="86"/>
    </row>
    <row r="575" spans="16:16">
      <c r="P575" s="86"/>
    </row>
    <row r="576" spans="16:16">
      <c r="P576" s="86"/>
    </row>
    <row r="577" spans="16:16">
      <c r="P577" s="86"/>
    </row>
    <row r="578" spans="16:16">
      <c r="P578" s="86"/>
    </row>
    <row r="579" spans="16:16">
      <c r="P579" s="86"/>
    </row>
    <row r="580" spans="16:16">
      <c r="P580" s="86"/>
    </row>
    <row r="581" spans="16:16">
      <c r="P581" s="86"/>
    </row>
    <row r="582" spans="16:16">
      <c r="P582" s="86"/>
    </row>
    <row r="583" spans="16:16">
      <c r="P583" s="86"/>
    </row>
    <row r="584" spans="16:16">
      <c r="P584" s="86"/>
    </row>
    <row r="585" spans="16:16">
      <c r="P585" s="86"/>
    </row>
    <row r="586" spans="16:16">
      <c r="P586" s="86"/>
    </row>
    <row r="587" spans="16:16">
      <c r="P587" s="86"/>
    </row>
    <row r="588" spans="16:16">
      <c r="P588" s="86"/>
    </row>
    <row r="589" spans="16:16">
      <c r="P589" s="86"/>
    </row>
    <row r="590" spans="16:16">
      <c r="P590" s="86"/>
    </row>
    <row r="591" spans="16:16">
      <c r="P591" s="86"/>
    </row>
    <row r="592" spans="16:16">
      <c r="P592" s="86"/>
    </row>
    <row r="593" spans="16:16">
      <c r="P593" s="86"/>
    </row>
    <row r="594" spans="16:16">
      <c r="P594" s="86"/>
    </row>
    <row r="595" spans="16:16">
      <c r="P595" s="86"/>
    </row>
    <row r="596" spans="16:16">
      <c r="P596" s="86"/>
    </row>
    <row r="597" spans="16:16">
      <c r="P597" s="86"/>
    </row>
    <row r="598" spans="16:16">
      <c r="P598" s="86"/>
    </row>
    <row r="599" spans="16:16">
      <c r="P599" s="86"/>
    </row>
    <row r="600" spans="16:16">
      <c r="P600" s="86"/>
    </row>
    <row r="601" spans="16:16">
      <c r="P601" s="86"/>
    </row>
    <row r="602" spans="16:16">
      <c r="P602" s="86"/>
    </row>
    <row r="603" spans="16:16">
      <c r="P603" s="86"/>
    </row>
    <row r="604" spans="16:16">
      <c r="P604" s="86"/>
    </row>
    <row r="605" spans="16:16">
      <c r="P605" s="86"/>
    </row>
    <row r="606" spans="16:16">
      <c r="P606" s="86"/>
    </row>
    <row r="607" spans="16:16">
      <c r="P607" s="86"/>
    </row>
    <row r="608" spans="16:16">
      <c r="P608" s="86"/>
    </row>
    <row r="609" spans="16:16">
      <c r="P609" s="86"/>
    </row>
    <row r="610" spans="16:16">
      <c r="P610" s="86"/>
    </row>
    <row r="611" spans="16:16">
      <c r="P611" s="86"/>
    </row>
    <row r="612" spans="16:16">
      <c r="P612" s="86"/>
    </row>
    <row r="613" spans="16:16">
      <c r="P613" s="86"/>
    </row>
    <row r="614" spans="16:16">
      <c r="P614" s="86"/>
    </row>
    <row r="615" spans="16:16">
      <c r="P615" s="86"/>
    </row>
    <row r="616" spans="16:16">
      <c r="P616" s="86"/>
    </row>
    <row r="617" spans="16:16">
      <c r="P617" s="86"/>
    </row>
    <row r="618" spans="16:16">
      <c r="P618" s="86"/>
    </row>
    <row r="619" spans="16:16">
      <c r="P619" s="86"/>
    </row>
    <row r="620" spans="16:16">
      <c r="P620" s="86"/>
    </row>
    <row r="621" spans="16:16">
      <c r="P621" s="86"/>
    </row>
    <row r="622" spans="16:16">
      <c r="P622" s="86"/>
    </row>
    <row r="623" spans="16:16">
      <c r="P623" s="86"/>
    </row>
    <row r="624" spans="16:16">
      <c r="P624" s="86"/>
    </row>
    <row r="625" spans="16:16">
      <c r="P625" s="86"/>
    </row>
    <row r="626" spans="16:16">
      <c r="P626" s="86"/>
    </row>
    <row r="627" spans="16:16">
      <c r="P627" s="86"/>
    </row>
    <row r="628" spans="16:16">
      <c r="P628" s="86"/>
    </row>
    <row r="629" spans="16:16">
      <c r="P629" s="86"/>
    </row>
    <row r="630" spans="16:16">
      <c r="P630" s="86"/>
    </row>
    <row r="631" spans="16:16">
      <c r="P631" s="86"/>
    </row>
    <row r="632" spans="16:16">
      <c r="P632" s="86"/>
    </row>
    <row r="633" spans="16:16">
      <c r="P633" s="86"/>
    </row>
    <row r="634" spans="16:16">
      <c r="P634" s="86"/>
    </row>
    <row r="635" spans="16:16">
      <c r="P635" s="86"/>
    </row>
    <row r="636" spans="16:16">
      <c r="P636" s="86"/>
    </row>
    <row r="637" spans="16:16">
      <c r="P637" s="86"/>
    </row>
    <row r="638" spans="16:16">
      <c r="P638" s="86"/>
    </row>
    <row r="639" spans="16:16">
      <c r="P639" s="86"/>
    </row>
    <row r="640" spans="16:16">
      <c r="P640" s="86"/>
    </row>
    <row r="641" spans="16:16">
      <c r="P641" s="86"/>
    </row>
    <row r="642" spans="16:16">
      <c r="P642" s="86"/>
    </row>
    <row r="643" spans="16:16">
      <c r="P643" s="86"/>
    </row>
    <row r="644" spans="16:16">
      <c r="P644" s="86"/>
    </row>
    <row r="645" spans="16:16">
      <c r="P645" s="86"/>
    </row>
    <row r="646" spans="16:16">
      <c r="P646" s="86"/>
    </row>
    <row r="647" spans="16:16">
      <c r="P647" s="86"/>
    </row>
    <row r="648" spans="16:16">
      <c r="P648" s="86"/>
    </row>
    <row r="649" spans="16:16">
      <c r="P649" s="86"/>
    </row>
    <row r="650" spans="16:16">
      <c r="P650" s="86"/>
    </row>
    <row r="651" spans="16:16">
      <c r="P651" s="86"/>
    </row>
    <row r="652" spans="16:16">
      <c r="P652" s="86"/>
    </row>
    <row r="653" spans="16:16">
      <c r="P653" s="86"/>
    </row>
    <row r="654" spans="16:16">
      <c r="P654" s="86"/>
    </row>
    <row r="655" spans="16:16">
      <c r="P655" s="86"/>
    </row>
    <row r="656" spans="16:16">
      <c r="P656" s="86"/>
    </row>
    <row r="657" spans="16:16">
      <c r="P657" s="86"/>
    </row>
    <row r="658" spans="16:16">
      <c r="P658" s="86"/>
    </row>
    <row r="659" spans="16:16">
      <c r="P659" s="86"/>
    </row>
    <row r="660" spans="16:16">
      <c r="P660" s="86"/>
    </row>
    <row r="661" spans="16:16">
      <c r="P661" s="86"/>
    </row>
    <row r="662" spans="16:16">
      <c r="P662" s="86"/>
    </row>
    <row r="663" spans="16:16">
      <c r="P663" s="86"/>
    </row>
    <row r="664" spans="16:16">
      <c r="P664" s="86"/>
    </row>
    <row r="665" spans="16:16">
      <c r="P665" s="86"/>
    </row>
    <row r="666" spans="16:16">
      <c r="P666" s="86"/>
    </row>
    <row r="667" spans="16:16">
      <c r="P667" s="86"/>
    </row>
    <row r="668" spans="16:16">
      <c r="P668" s="86"/>
    </row>
    <row r="669" spans="16:16">
      <c r="P669" s="86"/>
    </row>
    <row r="670" spans="16:16">
      <c r="P670" s="86"/>
    </row>
    <row r="671" spans="16:16">
      <c r="P671" s="86"/>
    </row>
    <row r="672" spans="16:16">
      <c r="P672" s="86"/>
    </row>
    <row r="673" spans="16:16">
      <c r="P673" s="86"/>
    </row>
    <row r="674" spans="16:16">
      <c r="P674" s="86"/>
    </row>
    <row r="675" spans="16:16">
      <c r="P675" s="86"/>
    </row>
    <row r="676" spans="16:16">
      <c r="P676" s="86"/>
    </row>
    <row r="677" spans="16:16">
      <c r="P677" s="86"/>
    </row>
    <row r="678" spans="16:16">
      <c r="P678" s="86"/>
    </row>
    <row r="679" spans="16:16">
      <c r="P679" s="86"/>
    </row>
    <row r="680" spans="16:16">
      <c r="P680" s="86"/>
    </row>
    <row r="681" spans="16:16">
      <c r="P681" s="86"/>
    </row>
    <row r="682" spans="16:16">
      <c r="P682" s="86"/>
    </row>
    <row r="683" spans="16:16">
      <c r="P683" s="86"/>
    </row>
    <row r="684" spans="16:16">
      <c r="P684" s="86"/>
    </row>
    <row r="685" spans="16:16">
      <c r="P685" s="86"/>
    </row>
    <row r="686" spans="16:16">
      <c r="P686" s="86"/>
    </row>
    <row r="687" spans="16:16">
      <c r="P687" s="86"/>
    </row>
    <row r="688" spans="16:16">
      <c r="P688" s="86"/>
    </row>
    <row r="689" spans="16:16">
      <c r="P689" s="86"/>
    </row>
    <row r="690" spans="16:16">
      <c r="P690" s="86"/>
    </row>
    <row r="691" spans="16:16">
      <c r="P691" s="86"/>
    </row>
    <row r="692" spans="16:16">
      <c r="P692" s="86"/>
    </row>
    <row r="693" spans="16:16">
      <c r="P693" s="86"/>
    </row>
    <row r="694" spans="16:16">
      <c r="P694" s="86"/>
    </row>
    <row r="695" spans="16:16">
      <c r="P695" s="86"/>
    </row>
    <row r="696" spans="16:16">
      <c r="P696" s="86"/>
    </row>
    <row r="697" spans="16:16">
      <c r="P697" s="86"/>
    </row>
    <row r="698" spans="16:16">
      <c r="P698" s="86"/>
    </row>
    <row r="699" spans="16:16">
      <c r="P699" s="86"/>
    </row>
    <row r="700" spans="16:16">
      <c r="P700" s="86"/>
    </row>
    <row r="701" spans="16:16">
      <c r="P701" s="86"/>
    </row>
    <row r="702" spans="16:16">
      <c r="P702" s="86"/>
    </row>
    <row r="703" spans="16:16">
      <c r="P703" s="86"/>
    </row>
    <row r="704" spans="16:16">
      <c r="P704" s="86"/>
    </row>
    <row r="705" spans="16:16">
      <c r="P705" s="86"/>
    </row>
    <row r="706" spans="16:16">
      <c r="P706" s="86"/>
    </row>
    <row r="707" spans="16:16">
      <c r="P707" s="86"/>
    </row>
    <row r="708" spans="16:16">
      <c r="P708" s="86"/>
    </row>
    <row r="709" spans="16:16">
      <c r="P709" s="86"/>
    </row>
    <row r="710" spans="16:16">
      <c r="P710" s="86"/>
    </row>
    <row r="711" spans="16:16">
      <c r="P711" s="86"/>
    </row>
    <row r="712" spans="16:16">
      <c r="P712" s="86"/>
    </row>
    <row r="713" spans="16:16">
      <c r="P713" s="86"/>
    </row>
    <row r="714" spans="16:16">
      <c r="P714" s="86"/>
    </row>
    <row r="715" spans="16:16">
      <c r="P715" s="86"/>
    </row>
    <row r="716" spans="16:16">
      <c r="P716" s="86"/>
    </row>
    <row r="717" spans="16:16">
      <c r="P717" s="86"/>
    </row>
    <row r="718" spans="16:16">
      <c r="P718" s="86"/>
    </row>
    <row r="719" spans="16:16">
      <c r="P719" s="86"/>
    </row>
    <row r="720" spans="16:16">
      <c r="P720" s="86"/>
    </row>
    <row r="721" spans="16:16">
      <c r="P721" s="86"/>
    </row>
    <row r="722" spans="16:16">
      <c r="P722" s="86"/>
    </row>
    <row r="723" spans="16:16">
      <c r="P723" s="86"/>
    </row>
    <row r="724" spans="16:16">
      <c r="P724" s="86"/>
    </row>
    <row r="725" spans="16:16">
      <c r="P725" s="86"/>
    </row>
    <row r="726" spans="16:16">
      <c r="P726" s="86"/>
    </row>
    <row r="727" spans="16:16">
      <c r="P727" s="86"/>
    </row>
    <row r="728" spans="16:16">
      <c r="P728" s="86"/>
    </row>
    <row r="729" spans="16:16">
      <c r="P729" s="86"/>
    </row>
    <row r="730" spans="16:16">
      <c r="P730" s="86"/>
    </row>
    <row r="731" spans="16:16">
      <c r="P731" s="86"/>
    </row>
    <row r="732" spans="16:16">
      <c r="P732" s="86"/>
    </row>
    <row r="733" spans="16:16">
      <c r="P733" s="86"/>
    </row>
    <row r="734" spans="16:16">
      <c r="P734" s="86"/>
    </row>
    <row r="735" spans="16:16">
      <c r="P735" s="86"/>
    </row>
    <row r="736" spans="16:16">
      <c r="P736" s="86"/>
    </row>
    <row r="737" spans="16:16">
      <c r="P737" s="86"/>
    </row>
    <row r="738" spans="16:16">
      <c r="P738" s="86"/>
    </row>
    <row r="739" spans="16:16">
      <c r="P739" s="86"/>
    </row>
    <row r="740" spans="16:16">
      <c r="P740" s="86"/>
    </row>
    <row r="741" spans="16:16">
      <c r="P741" s="86"/>
    </row>
    <row r="742" spans="16:16">
      <c r="P742" s="86"/>
    </row>
    <row r="743" spans="16:16">
      <c r="P743" s="86"/>
    </row>
    <row r="744" spans="16:16">
      <c r="P744" s="86"/>
    </row>
    <row r="745" spans="16:16">
      <c r="P745" s="86"/>
    </row>
    <row r="746" spans="16:16">
      <c r="P746" s="86"/>
    </row>
    <row r="747" spans="16:16">
      <c r="P747" s="86"/>
    </row>
    <row r="748" spans="16:16">
      <c r="P748" s="86"/>
    </row>
    <row r="749" spans="16:16">
      <c r="P749" s="86"/>
    </row>
    <row r="750" spans="16:16">
      <c r="P750" s="86"/>
    </row>
    <row r="751" spans="16:16">
      <c r="P751" s="86"/>
    </row>
  </sheetData>
  <mergeCells count="2">
    <mergeCell ref="A13:D13"/>
    <mergeCell ref="A24:D24"/>
  </mergeCells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view="pageLayout" topLeftCell="A4" zoomScaleNormal="100" workbookViewId="0">
      <selection activeCell="K18" sqref="K18"/>
    </sheetView>
  </sheetViews>
  <sheetFormatPr defaultRowHeight="15"/>
  <cols>
    <col min="1" max="1" width="23.85546875" customWidth="1"/>
    <col min="2" max="2" width="7.85546875" bestFit="1" customWidth="1"/>
    <col min="6" max="6" width="8.7109375" customWidth="1"/>
    <col min="7" max="7" width="24.85546875" customWidth="1"/>
    <col min="8" max="8" width="8.7109375" customWidth="1"/>
  </cols>
  <sheetData>
    <row r="1" spans="1:7">
      <c r="A1" t="s">
        <v>7</v>
      </c>
    </row>
    <row r="2" spans="1:7">
      <c r="A2" t="s">
        <v>59</v>
      </c>
    </row>
    <row r="4" spans="1:7" ht="15.75" thickBot="1">
      <c r="A4" s="16" t="s">
        <v>57</v>
      </c>
    </row>
    <row r="5" spans="1:7" ht="30" customHeight="1" thickBot="1">
      <c r="A5" s="232" t="s">
        <v>33</v>
      </c>
      <c r="B5" s="235" t="s">
        <v>34</v>
      </c>
      <c r="C5" s="235" t="s">
        <v>35</v>
      </c>
      <c r="D5" s="235" t="s">
        <v>36</v>
      </c>
      <c r="E5" s="8" t="s">
        <v>37</v>
      </c>
      <c r="F5" s="230" t="s">
        <v>39</v>
      </c>
      <c r="G5" s="231"/>
    </row>
    <row r="6" spans="1:7">
      <c r="A6" s="233"/>
      <c r="B6" s="236"/>
      <c r="C6" s="236"/>
      <c r="D6" s="236"/>
      <c r="E6" s="9" t="s">
        <v>38</v>
      </c>
      <c r="F6" s="235" t="s">
        <v>40</v>
      </c>
      <c r="G6" s="235" t="s">
        <v>55</v>
      </c>
    </row>
    <row r="7" spans="1:7" ht="15.75" thickBot="1">
      <c r="A7" s="234"/>
      <c r="B7" s="237"/>
      <c r="C7" s="237"/>
      <c r="D7" s="237"/>
      <c r="E7" s="10"/>
      <c r="F7" s="237"/>
      <c r="G7" s="237"/>
    </row>
    <row r="8" spans="1:7" ht="27.75" thickBot="1">
      <c r="A8" s="11" t="s">
        <v>279</v>
      </c>
      <c r="B8" s="12">
        <v>348</v>
      </c>
      <c r="C8" s="12">
        <v>2025</v>
      </c>
      <c r="D8" s="12">
        <v>12.87</v>
      </c>
      <c r="E8" s="12">
        <v>3.32</v>
      </c>
      <c r="F8" s="226">
        <v>1073</v>
      </c>
      <c r="G8" s="12" t="s">
        <v>276</v>
      </c>
    </row>
    <row r="9" spans="1:7" ht="27.75" thickBot="1">
      <c r="A9" s="11" t="s">
        <v>42</v>
      </c>
      <c r="B9" s="12">
        <v>237</v>
      </c>
      <c r="C9" s="12">
        <v>2025</v>
      </c>
      <c r="D9" s="12">
        <v>7.68</v>
      </c>
      <c r="E9" s="12">
        <v>7.86</v>
      </c>
      <c r="F9" s="226">
        <v>953</v>
      </c>
      <c r="G9" s="12" t="s">
        <v>276</v>
      </c>
    </row>
    <row r="10" spans="1:7" ht="34.5" customHeight="1" thickBot="1">
      <c r="A10" s="11" t="s">
        <v>280</v>
      </c>
      <c r="B10" s="12">
        <v>219</v>
      </c>
      <c r="C10" s="12">
        <v>2025</v>
      </c>
      <c r="D10" s="12">
        <v>6.4</v>
      </c>
      <c r="E10" s="12">
        <v>7.05</v>
      </c>
      <c r="F10" s="226">
        <v>1683</v>
      </c>
      <c r="G10" s="12" t="s">
        <v>281</v>
      </c>
    </row>
    <row r="11" spans="1:7" ht="27.75" thickBot="1">
      <c r="A11" s="11" t="s">
        <v>43</v>
      </c>
      <c r="B11" s="12">
        <v>100</v>
      </c>
      <c r="C11" s="12">
        <v>2024</v>
      </c>
      <c r="D11" s="12">
        <v>22.23</v>
      </c>
      <c r="E11" s="12">
        <v>0</v>
      </c>
      <c r="F11" s="226">
        <v>1369</v>
      </c>
      <c r="G11" s="12" t="s">
        <v>276</v>
      </c>
    </row>
    <row r="12" spans="1:7" ht="27.75" thickBot="1">
      <c r="A12" s="11" t="s">
        <v>282</v>
      </c>
      <c r="B12" s="12">
        <v>400</v>
      </c>
      <c r="C12" s="12">
        <v>2026</v>
      </c>
      <c r="D12" s="12">
        <v>22.23</v>
      </c>
      <c r="E12" s="12">
        <v>0</v>
      </c>
      <c r="F12" s="226">
        <v>1369</v>
      </c>
      <c r="G12" s="12" t="s">
        <v>276</v>
      </c>
    </row>
    <row r="13" spans="1:7" ht="54.75" thickBot="1">
      <c r="A13" s="11" t="s">
        <v>44</v>
      </c>
      <c r="B13" s="12">
        <v>30</v>
      </c>
      <c r="C13" s="12">
        <v>2024</v>
      </c>
      <c r="D13" s="12">
        <v>0</v>
      </c>
      <c r="E13" s="12">
        <v>0</v>
      </c>
      <c r="F13" s="226">
        <v>2603</v>
      </c>
      <c r="G13" s="12" t="s">
        <v>56</v>
      </c>
    </row>
    <row r="14" spans="1:7" ht="27.75" thickBot="1">
      <c r="A14" s="11" t="s">
        <v>45</v>
      </c>
      <c r="B14" s="12">
        <v>100</v>
      </c>
      <c r="C14" s="12">
        <v>2024</v>
      </c>
      <c r="D14" s="12">
        <v>40.6</v>
      </c>
      <c r="E14" s="12">
        <v>0</v>
      </c>
      <c r="F14" s="226">
        <v>1394</v>
      </c>
      <c r="G14" s="12" t="s">
        <v>276</v>
      </c>
    </row>
    <row r="15" spans="1:7" ht="27.75" thickBot="1">
      <c r="A15" s="11" t="s">
        <v>283</v>
      </c>
      <c r="B15" s="12">
        <v>200</v>
      </c>
      <c r="C15" s="12">
        <v>2024</v>
      </c>
      <c r="D15" s="12">
        <v>40.6</v>
      </c>
      <c r="E15" s="12">
        <v>0</v>
      </c>
      <c r="F15" s="226">
        <v>1394</v>
      </c>
      <c r="G15" s="12" t="s">
        <v>276</v>
      </c>
    </row>
    <row r="16" spans="1:7" ht="27.75" thickBot="1">
      <c r="A16" s="11" t="s">
        <v>284</v>
      </c>
      <c r="B16" s="12">
        <v>400</v>
      </c>
      <c r="C16" s="12">
        <v>2026</v>
      </c>
      <c r="D16" s="12">
        <v>40.6</v>
      </c>
      <c r="E16" s="12">
        <v>0</v>
      </c>
      <c r="F16" s="226">
        <v>1394</v>
      </c>
      <c r="G16" s="12" t="s">
        <v>276</v>
      </c>
    </row>
    <row r="17" spans="1:7" ht="27.75" thickBot="1">
      <c r="A17" s="11" t="s">
        <v>285</v>
      </c>
      <c r="B17" s="12">
        <v>100</v>
      </c>
      <c r="C17" s="12">
        <v>2030</v>
      </c>
      <c r="D17" s="12">
        <v>110.08</v>
      </c>
      <c r="E17" s="12">
        <v>0</v>
      </c>
      <c r="F17" s="226">
        <v>4715</v>
      </c>
      <c r="G17" s="12" t="s">
        <v>276</v>
      </c>
    </row>
    <row r="18" spans="1:7" ht="27.75" thickBot="1">
      <c r="A18" s="11" t="s">
        <v>286</v>
      </c>
      <c r="B18" s="12">
        <v>25</v>
      </c>
      <c r="C18" s="12">
        <v>2028</v>
      </c>
      <c r="D18" s="12">
        <v>16</v>
      </c>
      <c r="E18" s="12">
        <v>0</v>
      </c>
      <c r="F18" s="226">
        <v>2656</v>
      </c>
      <c r="G18" s="12" t="s">
        <v>281</v>
      </c>
    </row>
    <row r="19" spans="1:7" ht="27.75" thickBot="1">
      <c r="A19" s="11" t="s">
        <v>46</v>
      </c>
      <c r="B19" s="12">
        <v>25</v>
      </c>
      <c r="C19" s="12">
        <v>2023</v>
      </c>
      <c r="D19" s="12">
        <v>23.49</v>
      </c>
      <c r="E19" s="12">
        <v>0</v>
      </c>
      <c r="F19" s="226">
        <v>1357</v>
      </c>
      <c r="G19" s="12" t="s">
        <v>276</v>
      </c>
    </row>
    <row r="20" spans="1:7" ht="27.75" thickBot="1">
      <c r="A20" s="11" t="s">
        <v>47</v>
      </c>
      <c r="B20" s="12">
        <v>25</v>
      </c>
      <c r="C20" s="12">
        <v>2023</v>
      </c>
      <c r="D20" s="12">
        <v>31.93</v>
      </c>
      <c r="E20" s="12">
        <v>0</v>
      </c>
      <c r="F20" s="226">
        <v>825</v>
      </c>
      <c r="G20" s="12" t="s">
        <v>276</v>
      </c>
    </row>
    <row r="21" spans="1:7" ht="27.75" thickBot="1">
      <c r="A21" s="11" t="s">
        <v>48</v>
      </c>
      <c r="B21" s="12">
        <v>25</v>
      </c>
      <c r="C21" s="12">
        <v>2023</v>
      </c>
      <c r="D21" s="12">
        <v>21.76</v>
      </c>
      <c r="E21" s="12">
        <v>0</v>
      </c>
      <c r="F21" s="226">
        <v>1777</v>
      </c>
      <c r="G21" s="12" t="s">
        <v>276</v>
      </c>
    </row>
    <row r="22" spans="1:7" ht="27.75" thickBot="1">
      <c r="A22" s="11" t="s">
        <v>49</v>
      </c>
      <c r="B22" s="12">
        <v>25</v>
      </c>
      <c r="C22" s="12">
        <v>2023</v>
      </c>
      <c r="D22" s="12">
        <v>37.97</v>
      </c>
      <c r="E22" s="12">
        <v>0</v>
      </c>
      <c r="F22" s="226">
        <v>2478</v>
      </c>
      <c r="G22" s="12" t="s">
        <v>276</v>
      </c>
    </row>
    <row r="23" spans="1:7" ht="27.75" thickBot="1">
      <c r="A23" s="11" t="s">
        <v>287</v>
      </c>
      <c r="B23" s="12" t="s">
        <v>288</v>
      </c>
      <c r="C23" s="12">
        <v>2024</v>
      </c>
      <c r="D23" s="12">
        <v>45.72</v>
      </c>
      <c r="E23" s="12">
        <v>0</v>
      </c>
      <c r="F23" s="226">
        <v>1974</v>
      </c>
      <c r="G23" s="12" t="s">
        <v>276</v>
      </c>
    </row>
    <row r="24" spans="1:7" ht="27.75" thickBot="1">
      <c r="A24" s="11" t="s">
        <v>50</v>
      </c>
      <c r="B24" s="12" t="s">
        <v>51</v>
      </c>
      <c r="C24" s="12">
        <v>2024</v>
      </c>
      <c r="D24" s="12">
        <v>64.09</v>
      </c>
      <c r="E24" s="12">
        <v>0</v>
      </c>
      <c r="F24" s="226">
        <v>1997</v>
      </c>
      <c r="G24" s="12" t="s">
        <v>276</v>
      </c>
    </row>
    <row r="25" spans="1:7" ht="54.75" thickBot="1">
      <c r="A25" s="11" t="s">
        <v>289</v>
      </c>
      <c r="B25" s="12" t="s">
        <v>290</v>
      </c>
      <c r="C25" s="12">
        <v>2028</v>
      </c>
      <c r="D25" s="12">
        <v>56.6</v>
      </c>
      <c r="E25" s="12">
        <v>0</v>
      </c>
      <c r="F25" s="226">
        <v>3645</v>
      </c>
      <c r="G25" s="12" t="s">
        <v>291</v>
      </c>
    </row>
    <row r="26" spans="1:7" ht="27.75" thickBot="1">
      <c r="A26" s="11" t="s">
        <v>52</v>
      </c>
      <c r="B26" s="12">
        <v>15</v>
      </c>
      <c r="C26" s="12">
        <v>2024</v>
      </c>
      <c r="D26" s="12">
        <v>207</v>
      </c>
      <c r="E26" s="12">
        <v>6.2</v>
      </c>
      <c r="F26" s="226">
        <v>4479</v>
      </c>
      <c r="G26" s="12" t="s">
        <v>276</v>
      </c>
    </row>
    <row r="27" spans="1:7">
      <c r="A27" s="13"/>
    </row>
    <row r="28" spans="1:7">
      <c r="A28" s="13" t="s">
        <v>53</v>
      </c>
    </row>
    <row r="30" spans="1:7">
      <c r="A30" s="229" t="s">
        <v>54</v>
      </c>
      <c r="B30" s="229"/>
      <c r="C30" s="229"/>
      <c r="D30" s="229"/>
      <c r="E30" s="229"/>
      <c r="F30" s="229"/>
      <c r="G30" s="229"/>
    </row>
    <row r="32" spans="1:7">
      <c r="A32" s="229" t="s">
        <v>275</v>
      </c>
      <c r="B32" s="229"/>
      <c r="C32" s="229"/>
      <c r="D32" s="229"/>
      <c r="E32" s="229"/>
      <c r="F32" s="229"/>
      <c r="G32" s="229"/>
    </row>
    <row r="34" spans="1:1">
      <c r="A34" s="14"/>
    </row>
    <row r="37" spans="1:1">
      <c r="A37" s="15"/>
    </row>
  </sheetData>
  <mergeCells count="9">
    <mergeCell ref="A32:G32"/>
    <mergeCell ref="A30:G30"/>
    <mergeCell ref="F5:G5"/>
    <mergeCell ref="A5:A7"/>
    <mergeCell ref="B5:B7"/>
    <mergeCell ref="C5:C7"/>
    <mergeCell ref="D5:D7"/>
    <mergeCell ref="F6:F7"/>
    <mergeCell ref="G6:G7"/>
  </mergeCells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view="pageLayout" zoomScaleNormal="100" workbookViewId="0">
      <selection activeCell="C28" sqref="C28"/>
    </sheetView>
  </sheetViews>
  <sheetFormatPr defaultRowHeight="15"/>
  <cols>
    <col min="2" max="2" width="52.7109375" bestFit="1" customWidth="1"/>
    <col min="3" max="3" width="20.7109375" bestFit="1" customWidth="1"/>
  </cols>
  <sheetData>
    <row r="1" spans="1:2">
      <c r="A1" t="s">
        <v>217</v>
      </c>
    </row>
    <row r="3" spans="1:2">
      <c r="B3" s="1"/>
    </row>
  </sheetData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43"/>
  <sheetViews>
    <sheetView view="pageLayout" topLeftCell="A45" zoomScaleNormal="100" workbookViewId="0">
      <selection activeCell="W321" sqref="W321"/>
    </sheetView>
  </sheetViews>
  <sheetFormatPr defaultColWidth="8.7109375" defaultRowHeight="12.75" outlineLevelRow="1"/>
  <cols>
    <col min="1" max="1" width="45.28515625" style="158" bestFit="1" customWidth="1"/>
    <col min="2" max="2" width="24.5703125" style="158" hidden="1" customWidth="1"/>
    <col min="3" max="5" width="13.5703125" style="158" bestFit="1" customWidth="1"/>
    <col min="6" max="6" width="13.42578125" style="158" bestFit="1" customWidth="1"/>
    <col min="7" max="7" width="15.140625" style="158" customWidth="1"/>
    <col min="8" max="8" width="3.7109375" style="208" customWidth="1"/>
    <col min="9" max="9" width="14.5703125" style="158" hidden="1" customWidth="1"/>
    <col min="10" max="11" width="15.140625" style="158" hidden="1" customWidth="1"/>
    <col min="12" max="12" width="17.7109375" style="158" hidden="1" customWidth="1"/>
    <col min="13" max="13" width="15.140625" style="158" hidden="1" customWidth="1"/>
    <col min="14" max="14" width="3.5703125" style="208" customWidth="1"/>
    <col min="15" max="15" width="13.28515625" style="209" customWidth="1"/>
    <col min="16" max="17" width="13.5703125" style="158" bestFit="1" customWidth="1"/>
    <col min="18" max="19" width="12.5703125" style="158" bestFit="1" customWidth="1"/>
    <col min="20" max="20" width="14.140625" style="158" customWidth="1"/>
    <col min="21" max="21" width="11.140625" style="158" bestFit="1" customWidth="1"/>
    <col min="22" max="22" width="13.7109375" style="158" bestFit="1" customWidth="1"/>
    <col min="23" max="24" width="12.7109375" style="158" bestFit="1" customWidth="1"/>
    <col min="25" max="25" width="13.85546875" style="158" bestFit="1" customWidth="1"/>
    <col min="26" max="16384" width="8.7109375" style="158"/>
  </cols>
  <sheetData>
    <row r="1" spans="1:22" s="150" customFormat="1">
      <c r="B1" s="151"/>
      <c r="C1" s="238" t="s">
        <v>269</v>
      </c>
      <c r="D1" s="238"/>
      <c r="E1" s="238"/>
      <c r="F1" s="238"/>
      <c r="G1" s="238"/>
      <c r="H1" s="152"/>
      <c r="I1" s="239" t="s">
        <v>270</v>
      </c>
      <c r="J1" s="239"/>
      <c r="K1" s="239"/>
      <c r="L1" s="239"/>
      <c r="M1" s="239"/>
      <c r="N1" s="152"/>
      <c r="O1" s="201"/>
      <c r="P1" s="238" t="s">
        <v>218</v>
      </c>
      <c r="Q1" s="238"/>
      <c r="R1" s="238"/>
      <c r="S1" s="238"/>
      <c r="T1" s="240"/>
    </row>
    <row r="2" spans="1:22" ht="25.5">
      <c r="A2" s="153" t="s">
        <v>219</v>
      </c>
      <c r="B2" s="154" t="s">
        <v>220</v>
      </c>
      <c r="C2" s="201">
        <v>2022</v>
      </c>
      <c r="D2" s="201">
        <v>2023</v>
      </c>
      <c r="E2" s="201">
        <v>2024</v>
      </c>
      <c r="F2" s="201">
        <v>2025</v>
      </c>
      <c r="G2" s="155" t="s">
        <v>41</v>
      </c>
      <c r="H2" s="156"/>
      <c r="I2" s="201">
        <v>2022</v>
      </c>
      <c r="J2" s="201">
        <v>2023</v>
      </c>
      <c r="K2" s="201">
        <v>2024</v>
      </c>
      <c r="L2" s="201">
        <v>2025</v>
      </c>
      <c r="M2" s="155" t="s">
        <v>41</v>
      </c>
      <c r="N2" s="156"/>
      <c r="O2" s="157" t="s">
        <v>271</v>
      </c>
      <c r="P2" s="201">
        <v>2022</v>
      </c>
      <c r="Q2" s="201">
        <v>2023</v>
      </c>
      <c r="R2" s="201">
        <v>2024</v>
      </c>
      <c r="S2" s="201">
        <v>2025</v>
      </c>
      <c r="T2" s="202" t="s">
        <v>41</v>
      </c>
    </row>
    <row r="3" spans="1:22">
      <c r="A3" s="153"/>
      <c r="B3" s="154"/>
      <c r="C3" s="201"/>
      <c r="D3" s="201"/>
      <c r="E3" s="201"/>
      <c r="F3" s="201"/>
      <c r="G3" s="155"/>
      <c r="H3" s="156"/>
      <c r="I3" s="155"/>
      <c r="J3" s="155"/>
      <c r="K3" s="155"/>
      <c r="L3" s="155"/>
      <c r="M3" s="155"/>
      <c r="N3" s="156"/>
      <c r="O3" s="157"/>
      <c r="P3" s="201"/>
      <c r="Q3" s="201"/>
      <c r="R3" s="201"/>
      <c r="S3" s="201"/>
      <c r="T3" s="159"/>
    </row>
    <row r="4" spans="1:22">
      <c r="A4" s="160" t="s">
        <v>221</v>
      </c>
      <c r="B4" s="154"/>
      <c r="C4" s="201"/>
      <c r="D4" s="201"/>
      <c r="E4" s="201"/>
      <c r="F4" s="201"/>
      <c r="G4" s="155"/>
      <c r="H4" s="156"/>
      <c r="I4" s="155"/>
      <c r="J4" s="155"/>
      <c r="K4" s="155"/>
      <c r="L4" s="155"/>
      <c r="M4" s="155"/>
      <c r="N4" s="156"/>
      <c r="O4" s="157"/>
      <c r="P4" s="201"/>
      <c r="Q4" s="201"/>
      <c r="R4" s="201"/>
      <c r="S4" s="201"/>
      <c r="T4" s="159"/>
    </row>
    <row r="5" spans="1:22">
      <c r="A5" s="161" t="s">
        <v>222</v>
      </c>
      <c r="B5" s="151" t="s">
        <v>272</v>
      </c>
      <c r="C5" s="162">
        <v>782500</v>
      </c>
      <c r="D5" s="162">
        <v>382500</v>
      </c>
      <c r="E5" s="162">
        <v>382500</v>
      </c>
      <c r="F5" s="162">
        <v>382500</v>
      </c>
      <c r="G5" s="163">
        <v>1930000</v>
      </c>
      <c r="H5" s="164"/>
      <c r="I5" s="162">
        <f>C5*(1-$O5)</f>
        <v>0</v>
      </c>
      <c r="J5" s="162">
        <f t="shared" ref="J5:L5" si="0">D5*(1-$O5)</f>
        <v>0</v>
      </c>
      <c r="K5" s="162">
        <f t="shared" si="0"/>
        <v>0</v>
      </c>
      <c r="L5" s="162">
        <f t="shared" si="0"/>
        <v>0</v>
      </c>
      <c r="M5" s="162">
        <f>SUM(I5:L5)</f>
        <v>0</v>
      </c>
      <c r="N5" s="164"/>
      <c r="O5" s="165">
        <v>1</v>
      </c>
      <c r="P5" s="166">
        <v>782500</v>
      </c>
      <c r="Q5" s="166">
        <v>382500</v>
      </c>
      <c r="R5" s="166">
        <v>382500</v>
      </c>
      <c r="S5" s="166">
        <v>382500</v>
      </c>
      <c r="T5" s="167">
        <v>1930000</v>
      </c>
      <c r="V5" s="204"/>
    </row>
    <row r="6" spans="1:22" hidden="1" outlineLevel="1">
      <c r="A6" s="168" t="s">
        <v>224</v>
      </c>
      <c r="B6" s="151" t="s">
        <v>223</v>
      </c>
      <c r="C6" s="162">
        <v>0</v>
      </c>
      <c r="D6" s="162">
        <v>0</v>
      </c>
      <c r="E6" s="162">
        <v>0</v>
      </c>
      <c r="F6" s="162">
        <v>0</v>
      </c>
      <c r="G6" s="163">
        <v>0</v>
      </c>
      <c r="H6" s="164"/>
      <c r="I6" s="163"/>
      <c r="J6" s="163"/>
      <c r="K6" s="163"/>
      <c r="L6" s="163"/>
      <c r="M6" s="163"/>
      <c r="N6" s="164"/>
      <c r="O6" s="169"/>
      <c r="P6" s="166">
        <v>0</v>
      </c>
      <c r="Q6" s="166">
        <v>0</v>
      </c>
      <c r="R6" s="166">
        <v>0</v>
      </c>
      <c r="S6" s="166">
        <v>0</v>
      </c>
      <c r="T6" s="167"/>
    </row>
    <row r="7" spans="1:22" hidden="1" outlineLevel="1">
      <c r="A7" s="170" t="s">
        <v>225</v>
      </c>
      <c r="B7" s="151" t="s">
        <v>223</v>
      </c>
      <c r="C7" s="171"/>
      <c r="D7" s="172"/>
      <c r="E7" s="172"/>
      <c r="F7" s="173"/>
      <c r="G7" s="174">
        <v>0</v>
      </c>
      <c r="H7" s="164"/>
      <c r="I7" s="174"/>
      <c r="J7" s="174"/>
      <c r="K7" s="174"/>
      <c r="L7" s="174"/>
      <c r="M7" s="174"/>
      <c r="N7" s="164"/>
      <c r="O7" s="169"/>
      <c r="P7" s="166"/>
      <c r="Q7" s="166"/>
      <c r="R7" s="166"/>
      <c r="S7" s="175"/>
      <c r="T7" s="167"/>
    </row>
    <row r="8" spans="1:22" hidden="1" outlineLevel="1">
      <c r="A8" s="170" t="s">
        <v>226</v>
      </c>
      <c r="B8" s="151" t="s">
        <v>223</v>
      </c>
      <c r="C8" s="171"/>
      <c r="D8" s="171"/>
      <c r="E8" s="171"/>
      <c r="F8" s="171"/>
      <c r="G8" s="174">
        <v>0</v>
      </c>
      <c r="H8" s="164"/>
      <c r="I8" s="174"/>
      <c r="J8" s="174"/>
      <c r="K8" s="174"/>
      <c r="L8" s="174"/>
      <c r="M8" s="174"/>
      <c r="N8" s="164"/>
      <c r="O8" s="169"/>
      <c r="P8" s="166"/>
      <c r="Q8" s="166"/>
      <c r="R8" s="166"/>
      <c r="S8" s="175"/>
      <c r="T8" s="167"/>
    </row>
    <row r="9" spans="1:22" hidden="1" outlineLevel="1">
      <c r="A9" s="170" t="s">
        <v>227</v>
      </c>
      <c r="B9" s="151" t="s">
        <v>223</v>
      </c>
      <c r="C9" s="171"/>
      <c r="D9" s="171"/>
      <c r="E9" s="171"/>
      <c r="F9" s="171"/>
      <c r="G9" s="174">
        <v>0</v>
      </c>
      <c r="H9" s="164"/>
      <c r="I9" s="174"/>
      <c r="J9" s="174"/>
      <c r="K9" s="174"/>
      <c r="L9" s="174"/>
      <c r="M9" s="174"/>
      <c r="N9" s="164"/>
      <c r="O9" s="169"/>
      <c r="P9" s="166"/>
      <c r="Q9" s="166"/>
      <c r="R9" s="166"/>
      <c r="S9" s="175"/>
      <c r="T9" s="167"/>
    </row>
    <row r="10" spans="1:22" hidden="1" outlineLevel="1">
      <c r="A10" s="170" t="s">
        <v>228</v>
      </c>
      <c r="B10" s="151" t="s">
        <v>223</v>
      </c>
      <c r="C10" s="171"/>
      <c r="D10" s="171"/>
      <c r="E10" s="171"/>
      <c r="F10" s="171"/>
      <c r="G10" s="174">
        <v>0</v>
      </c>
      <c r="H10" s="164"/>
      <c r="I10" s="174"/>
      <c r="J10" s="174"/>
      <c r="K10" s="174"/>
      <c r="L10" s="174"/>
      <c r="M10" s="174"/>
      <c r="N10" s="164"/>
      <c r="O10" s="169"/>
      <c r="P10" s="166"/>
      <c r="Q10" s="166"/>
      <c r="R10" s="166"/>
      <c r="S10" s="175"/>
      <c r="T10" s="167"/>
    </row>
    <row r="11" spans="1:22" hidden="1" outlineLevel="1">
      <c r="A11" s="168" t="s">
        <v>229</v>
      </c>
      <c r="B11" s="151" t="s">
        <v>223</v>
      </c>
      <c r="C11" s="162">
        <v>782500</v>
      </c>
      <c r="D11" s="162">
        <v>382500</v>
      </c>
      <c r="E11" s="162">
        <v>382500</v>
      </c>
      <c r="F11" s="162">
        <v>382500</v>
      </c>
      <c r="G11" s="163">
        <v>1930000</v>
      </c>
      <c r="H11" s="164"/>
      <c r="I11" s="163"/>
      <c r="J11" s="163"/>
      <c r="K11" s="163"/>
      <c r="L11" s="163"/>
      <c r="M11" s="163"/>
      <c r="N11" s="164"/>
      <c r="O11" s="169"/>
      <c r="P11" s="166">
        <v>782500</v>
      </c>
      <c r="Q11" s="166">
        <v>382500</v>
      </c>
      <c r="R11" s="166">
        <v>382500</v>
      </c>
      <c r="S11" s="166">
        <v>382500</v>
      </c>
      <c r="T11" s="167">
        <v>1930000</v>
      </c>
    </row>
    <row r="12" spans="1:22" hidden="1" outlineLevel="1">
      <c r="A12" s="170" t="s">
        <v>225</v>
      </c>
      <c r="B12" s="151" t="s">
        <v>223</v>
      </c>
      <c r="C12" s="176">
        <v>382500</v>
      </c>
      <c r="D12" s="176">
        <v>382500</v>
      </c>
      <c r="E12" s="176">
        <v>382500</v>
      </c>
      <c r="F12" s="176">
        <v>382500</v>
      </c>
      <c r="G12" s="174">
        <v>1530000</v>
      </c>
      <c r="H12" s="177"/>
      <c r="I12" s="174"/>
      <c r="J12" s="174"/>
      <c r="K12" s="174"/>
      <c r="L12" s="174"/>
      <c r="M12" s="174"/>
      <c r="N12" s="177"/>
      <c r="O12" s="169"/>
      <c r="P12" s="166"/>
      <c r="Q12" s="166"/>
      <c r="R12" s="166"/>
      <c r="S12" s="175"/>
      <c r="T12" s="167"/>
    </row>
    <row r="13" spans="1:22" hidden="1" outlineLevel="1">
      <c r="A13" s="170" t="s">
        <v>226</v>
      </c>
      <c r="B13" s="151" t="s">
        <v>223</v>
      </c>
      <c r="C13" s="171">
        <v>400000</v>
      </c>
      <c r="D13" s="171"/>
      <c r="E13" s="171"/>
      <c r="F13" s="171"/>
      <c r="G13" s="174">
        <v>400000</v>
      </c>
      <c r="H13" s="177"/>
      <c r="I13" s="174"/>
      <c r="J13" s="174"/>
      <c r="K13" s="174"/>
      <c r="L13" s="174"/>
      <c r="M13" s="174"/>
      <c r="N13" s="177"/>
      <c r="O13" s="169"/>
      <c r="P13" s="166"/>
      <c r="Q13" s="166"/>
      <c r="R13" s="166"/>
      <c r="S13" s="175"/>
      <c r="T13" s="167"/>
    </row>
    <row r="14" spans="1:22" hidden="1" outlineLevel="1">
      <c r="A14" s="170" t="s">
        <v>228</v>
      </c>
      <c r="B14" s="151" t="s">
        <v>223</v>
      </c>
      <c r="C14" s="171"/>
      <c r="D14" s="171"/>
      <c r="E14" s="171"/>
      <c r="F14" s="171"/>
      <c r="G14" s="174">
        <v>0</v>
      </c>
      <c r="H14" s="177"/>
      <c r="I14" s="174"/>
      <c r="J14" s="174"/>
      <c r="K14" s="174"/>
      <c r="L14" s="174"/>
      <c r="M14" s="174"/>
      <c r="N14" s="177"/>
      <c r="O14" s="169"/>
      <c r="P14" s="166"/>
      <c r="Q14" s="166"/>
      <c r="R14" s="166"/>
      <c r="S14" s="175"/>
      <c r="T14" s="167"/>
    </row>
    <row r="15" spans="1:22" collapsed="1">
      <c r="A15" s="161" t="s">
        <v>230</v>
      </c>
      <c r="B15" s="151" t="s">
        <v>223</v>
      </c>
      <c r="C15" s="162">
        <v>0</v>
      </c>
      <c r="D15" s="162">
        <v>0</v>
      </c>
      <c r="E15" s="162">
        <v>0</v>
      </c>
      <c r="F15" s="162">
        <v>200000</v>
      </c>
      <c r="G15" s="163">
        <v>200000</v>
      </c>
      <c r="H15" s="164"/>
      <c r="I15" s="162">
        <f>C15*(1-$O15)</f>
        <v>0</v>
      </c>
      <c r="J15" s="162">
        <f>D15*(1-$O15)</f>
        <v>0</v>
      </c>
      <c r="K15" s="162">
        <f t="shared" ref="K15:L15" si="1">E15*(1-$O15)</f>
        <v>0</v>
      </c>
      <c r="L15" s="162">
        <f t="shared" si="1"/>
        <v>0</v>
      </c>
      <c r="M15" s="162">
        <f>SUM(I15:L15)</f>
        <v>0</v>
      </c>
      <c r="N15" s="164"/>
      <c r="O15" s="165">
        <v>1</v>
      </c>
      <c r="P15" s="166">
        <v>0</v>
      </c>
      <c r="Q15" s="166">
        <v>0</v>
      </c>
      <c r="R15" s="166">
        <v>0</v>
      </c>
      <c r="S15" s="166">
        <v>200000</v>
      </c>
      <c r="T15" s="167">
        <v>200000</v>
      </c>
    </row>
    <row r="16" spans="1:22" hidden="1" outlineLevel="1">
      <c r="A16" s="168" t="s">
        <v>224</v>
      </c>
      <c r="B16" s="151" t="s">
        <v>223</v>
      </c>
      <c r="C16" s="162">
        <v>0</v>
      </c>
      <c r="D16" s="162">
        <v>0</v>
      </c>
      <c r="E16" s="162">
        <v>0</v>
      </c>
      <c r="F16" s="162">
        <v>0</v>
      </c>
      <c r="G16" s="163">
        <v>0</v>
      </c>
      <c r="H16" s="164"/>
      <c r="I16" s="163"/>
      <c r="J16" s="163"/>
      <c r="K16" s="163"/>
      <c r="L16" s="163"/>
      <c r="M16" s="163"/>
      <c r="N16" s="164"/>
      <c r="O16" s="169"/>
      <c r="P16" s="166">
        <v>0</v>
      </c>
      <c r="Q16" s="166">
        <v>0</v>
      </c>
      <c r="R16" s="166">
        <v>0</v>
      </c>
      <c r="S16" s="166">
        <v>0</v>
      </c>
      <c r="T16" s="167">
        <v>0</v>
      </c>
    </row>
    <row r="17" spans="1:20" hidden="1" outlineLevel="1">
      <c r="A17" s="170" t="s">
        <v>225</v>
      </c>
      <c r="B17" s="151" t="s">
        <v>223</v>
      </c>
      <c r="C17" s="172"/>
      <c r="D17" s="172"/>
      <c r="E17" s="172"/>
      <c r="F17" s="173"/>
      <c r="G17" s="174">
        <v>0</v>
      </c>
      <c r="H17" s="177"/>
      <c r="I17" s="174"/>
      <c r="J17" s="174"/>
      <c r="K17" s="174"/>
      <c r="L17" s="174"/>
      <c r="M17" s="174"/>
      <c r="N17" s="177"/>
      <c r="O17" s="169"/>
      <c r="P17" s="166"/>
      <c r="Q17" s="166"/>
      <c r="R17" s="166"/>
      <c r="S17" s="175"/>
      <c r="T17" s="167"/>
    </row>
    <row r="18" spans="1:20" hidden="1" outlineLevel="1">
      <c r="A18" s="170" t="s">
        <v>226</v>
      </c>
      <c r="B18" s="151" t="s">
        <v>223</v>
      </c>
      <c r="C18" s="171"/>
      <c r="D18" s="171"/>
      <c r="E18" s="171"/>
      <c r="F18" s="171"/>
      <c r="G18" s="174">
        <v>0</v>
      </c>
      <c r="H18" s="177"/>
      <c r="I18" s="174"/>
      <c r="J18" s="174"/>
      <c r="K18" s="174"/>
      <c r="L18" s="174"/>
      <c r="M18" s="174"/>
      <c r="N18" s="177"/>
      <c r="O18" s="169"/>
      <c r="P18" s="166"/>
      <c r="Q18" s="166"/>
      <c r="R18" s="166"/>
      <c r="S18" s="175"/>
      <c r="T18" s="167"/>
    </row>
    <row r="19" spans="1:20" hidden="1" outlineLevel="1">
      <c r="A19" s="170" t="s">
        <v>227</v>
      </c>
      <c r="B19" s="151" t="s">
        <v>223</v>
      </c>
      <c r="C19" s="171"/>
      <c r="D19" s="171"/>
      <c r="E19" s="171"/>
      <c r="F19" s="171"/>
      <c r="G19" s="174">
        <v>0</v>
      </c>
      <c r="H19" s="177"/>
      <c r="I19" s="174"/>
      <c r="J19" s="174"/>
      <c r="K19" s="174"/>
      <c r="L19" s="174"/>
      <c r="M19" s="174"/>
      <c r="N19" s="177"/>
      <c r="O19" s="169"/>
      <c r="P19" s="166"/>
      <c r="Q19" s="166"/>
      <c r="R19" s="166"/>
      <c r="S19" s="175"/>
      <c r="T19" s="167"/>
    </row>
    <row r="20" spans="1:20" hidden="1" outlineLevel="1">
      <c r="A20" s="170" t="s">
        <v>228</v>
      </c>
      <c r="B20" s="151" t="s">
        <v>223</v>
      </c>
      <c r="C20" s="171"/>
      <c r="D20" s="171"/>
      <c r="E20" s="171"/>
      <c r="F20" s="171"/>
      <c r="G20" s="174">
        <v>0</v>
      </c>
      <c r="H20" s="177"/>
      <c r="I20" s="174"/>
      <c r="J20" s="174"/>
      <c r="K20" s="174"/>
      <c r="L20" s="174"/>
      <c r="M20" s="174"/>
      <c r="N20" s="177"/>
      <c r="O20" s="169"/>
      <c r="P20" s="166"/>
      <c r="Q20" s="166"/>
      <c r="R20" s="166"/>
      <c r="S20" s="175"/>
      <c r="T20" s="167"/>
    </row>
    <row r="21" spans="1:20" hidden="1" outlineLevel="1">
      <c r="A21" s="168" t="s">
        <v>229</v>
      </c>
      <c r="B21" s="151" t="s">
        <v>223</v>
      </c>
      <c r="C21" s="162">
        <v>0</v>
      </c>
      <c r="D21" s="162">
        <v>0</v>
      </c>
      <c r="E21" s="162">
        <v>0</v>
      </c>
      <c r="F21" s="162">
        <v>200000</v>
      </c>
      <c r="G21" s="163">
        <v>200000</v>
      </c>
      <c r="H21" s="164"/>
      <c r="I21" s="163"/>
      <c r="J21" s="163"/>
      <c r="K21" s="163"/>
      <c r="L21" s="163"/>
      <c r="M21" s="163"/>
      <c r="N21" s="164"/>
      <c r="O21" s="169"/>
      <c r="P21" s="166">
        <v>0</v>
      </c>
      <c r="Q21" s="166">
        <v>0</v>
      </c>
      <c r="R21" s="166">
        <v>0</v>
      </c>
      <c r="S21" s="166">
        <v>200000</v>
      </c>
      <c r="T21" s="167">
        <v>200000</v>
      </c>
    </row>
    <row r="22" spans="1:20" hidden="1" outlineLevel="1">
      <c r="A22" s="170" t="s">
        <v>225</v>
      </c>
      <c r="B22" s="151" t="s">
        <v>223</v>
      </c>
      <c r="C22" s="176">
        <v>0</v>
      </c>
      <c r="D22" s="176">
        <v>0</v>
      </c>
      <c r="E22" s="176">
        <v>0</v>
      </c>
      <c r="F22" s="176">
        <v>0</v>
      </c>
      <c r="G22" s="174">
        <v>0</v>
      </c>
      <c r="H22" s="177"/>
      <c r="I22" s="174"/>
      <c r="J22" s="174"/>
      <c r="K22" s="174"/>
      <c r="L22" s="174"/>
      <c r="M22" s="174"/>
      <c r="N22" s="177"/>
      <c r="O22" s="169"/>
      <c r="P22" s="166"/>
      <c r="Q22" s="166"/>
      <c r="R22" s="166"/>
      <c r="S22" s="175"/>
      <c r="T22" s="167"/>
    </row>
    <row r="23" spans="1:20" hidden="1" outlineLevel="1">
      <c r="A23" s="170" t="s">
        <v>226</v>
      </c>
      <c r="B23" s="151" t="s">
        <v>223</v>
      </c>
      <c r="C23" s="171"/>
      <c r="D23" s="171"/>
      <c r="E23" s="171"/>
      <c r="F23" s="171"/>
      <c r="G23" s="174">
        <v>0</v>
      </c>
      <c r="H23" s="177"/>
      <c r="I23" s="174"/>
      <c r="J23" s="174"/>
      <c r="K23" s="174"/>
      <c r="L23" s="174"/>
      <c r="M23" s="174"/>
      <c r="N23" s="177"/>
      <c r="O23" s="169"/>
      <c r="P23" s="166"/>
      <c r="Q23" s="166"/>
      <c r="R23" s="166"/>
      <c r="S23" s="175"/>
      <c r="T23" s="167"/>
    </row>
    <row r="24" spans="1:20" hidden="1" outlineLevel="1">
      <c r="A24" s="170" t="s">
        <v>228</v>
      </c>
      <c r="B24" s="151" t="s">
        <v>223</v>
      </c>
      <c r="C24" s="171"/>
      <c r="D24" s="171"/>
      <c r="E24" s="171"/>
      <c r="F24" s="171">
        <v>200000</v>
      </c>
      <c r="G24" s="174">
        <v>200000</v>
      </c>
      <c r="H24" s="177"/>
      <c r="I24" s="174"/>
      <c r="J24" s="174"/>
      <c r="K24" s="174"/>
      <c r="L24" s="174"/>
      <c r="M24" s="174"/>
      <c r="N24" s="177"/>
      <c r="O24" s="169"/>
      <c r="P24" s="166"/>
      <c r="Q24" s="166"/>
      <c r="R24" s="166"/>
      <c r="S24" s="175"/>
      <c r="T24" s="167"/>
    </row>
    <row r="25" spans="1:20" collapsed="1">
      <c r="A25" s="161" t="s">
        <v>231</v>
      </c>
      <c r="B25" s="151" t="s">
        <v>273</v>
      </c>
      <c r="C25" s="178">
        <v>0</v>
      </c>
      <c r="D25" s="178">
        <v>0</v>
      </c>
      <c r="E25" s="178">
        <v>0</v>
      </c>
      <c r="F25" s="178">
        <v>0</v>
      </c>
      <c r="G25" s="179">
        <v>0</v>
      </c>
      <c r="H25" s="164"/>
      <c r="I25" s="162">
        <f>C25*(1-$O25)</f>
        <v>0</v>
      </c>
      <c r="J25" s="162">
        <f>D25*(1-$O25)</f>
        <v>0</v>
      </c>
      <c r="K25" s="162">
        <f t="shared" ref="K25:L25" si="2">E25*(1-$O25)</f>
        <v>0</v>
      </c>
      <c r="L25" s="162">
        <f t="shared" si="2"/>
        <v>0</v>
      </c>
      <c r="M25" s="162">
        <f>SUM(I25:L25)</f>
        <v>0</v>
      </c>
      <c r="N25" s="164"/>
      <c r="O25" s="165">
        <v>0</v>
      </c>
      <c r="P25" s="166">
        <v>0</v>
      </c>
      <c r="Q25" s="166">
        <v>0</v>
      </c>
      <c r="R25" s="166">
        <v>0</v>
      </c>
      <c r="S25" s="166">
        <v>0</v>
      </c>
      <c r="T25" s="167">
        <v>0</v>
      </c>
    </row>
    <row r="26" spans="1:20" hidden="1" outlineLevel="1">
      <c r="A26" s="168" t="s">
        <v>224</v>
      </c>
      <c r="B26" s="151" t="s">
        <v>232</v>
      </c>
      <c r="C26" s="178">
        <v>0</v>
      </c>
      <c r="D26" s="178">
        <v>0</v>
      </c>
      <c r="E26" s="178">
        <v>0</v>
      </c>
      <c r="F26" s="178">
        <v>0</v>
      </c>
      <c r="G26" s="179">
        <v>0</v>
      </c>
      <c r="H26" s="164"/>
      <c r="I26" s="179"/>
      <c r="J26" s="179"/>
      <c r="K26" s="179"/>
      <c r="L26" s="179"/>
      <c r="M26" s="179"/>
      <c r="N26" s="164"/>
      <c r="O26" s="169"/>
      <c r="P26" s="166">
        <v>0</v>
      </c>
      <c r="Q26" s="166">
        <v>0</v>
      </c>
      <c r="R26" s="166">
        <v>0</v>
      </c>
      <c r="S26" s="166">
        <v>0</v>
      </c>
      <c r="T26" s="167">
        <v>0</v>
      </c>
    </row>
    <row r="27" spans="1:20" hidden="1" outlineLevel="1">
      <c r="A27" s="170" t="s">
        <v>225</v>
      </c>
      <c r="B27" s="151" t="s">
        <v>232</v>
      </c>
      <c r="C27" s="180"/>
      <c r="D27" s="180"/>
      <c r="E27" s="180"/>
      <c r="F27" s="180"/>
      <c r="G27" s="181">
        <v>0</v>
      </c>
      <c r="H27" s="177"/>
      <c r="I27" s="181"/>
      <c r="J27" s="181"/>
      <c r="K27" s="181"/>
      <c r="L27" s="181"/>
      <c r="M27" s="181"/>
      <c r="N27" s="177"/>
      <c r="O27" s="169"/>
      <c r="P27" s="166"/>
      <c r="Q27" s="166"/>
      <c r="R27" s="166"/>
      <c r="S27" s="175"/>
      <c r="T27" s="167"/>
    </row>
    <row r="28" spans="1:20" hidden="1" outlineLevel="1">
      <c r="A28" s="170" t="s">
        <v>226</v>
      </c>
      <c r="B28" s="151" t="s">
        <v>232</v>
      </c>
      <c r="C28" s="180"/>
      <c r="D28" s="180"/>
      <c r="E28" s="180"/>
      <c r="F28" s="180"/>
      <c r="G28" s="181">
        <v>0</v>
      </c>
      <c r="H28" s="177"/>
      <c r="I28" s="181"/>
      <c r="J28" s="181"/>
      <c r="K28" s="181"/>
      <c r="L28" s="181"/>
      <c r="M28" s="181"/>
      <c r="N28" s="177"/>
      <c r="O28" s="169"/>
      <c r="P28" s="166"/>
      <c r="Q28" s="166"/>
      <c r="R28" s="166"/>
      <c r="S28" s="175"/>
      <c r="T28" s="167"/>
    </row>
    <row r="29" spans="1:20" hidden="1" outlineLevel="1">
      <c r="A29" s="170" t="s">
        <v>227</v>
      </c>
      <c r="B29" s="151" t="s">
        <v>232</v>
      </c>
      <c r="C29" s="180"/>
      <c r="D29" s="180"/>
      <c r="E29" s="180"/>
      <c r="F29" s="180"/>
      <c r="G29" s="181">
        <v>0</v>
      </c>
      <c r="H29" s="177"/>
      <c r="I29" s="181"/>
      <c r="J29" s="181"/>
      <c r="K29" s="181"/>
      <c r="L29" s="181"/>
      <c r="M29" s="181"/>
      <c r="N29" s="177"/>
      <c r="O29" s="169"/>
      <c r="P29" s="166"/>
      <c r="Q29" s="166"/>
      <c r="R29" s="166"/>
      <c r="S29" s="175"/>
      <c r="T29" s="167"/>
    </row>
    <row r="30" spans="1:20" hidden="1" outlineLevel="1">
      <c r="A30" s="170" t="s">
        <v>228</v>
      </c>
      <c r="B30" s="151" t="s">
        <v>232</v>
      </c>
      <c r="C30" s="180"/>
      <c r="D30" s="180"/>
      <c r="E30" s="180"/>
      <c r="F30" s="180"/>
      <c r="G30" s="181">
        <v>0</v>
      </c>
      <c r="H30" s="177"/>
      <c r="I30" s="181"/>
      <c r="J30" s="181"/>
      <c r="K30" s="181"/>
      <c r="L30" s="181"/>
      <c r="M30" s="181"/>
      <c r="N30" s="177"/>
      <c r="O30" s="169"/>
      <c r="P30" s="166"/>
      <c r="Q30" s="166"/>
      <c r="R30" s="166"/>
      <c r="S30" s="175"/>
      <c r="T30" s="167"/>
    </row>
    <row r="31" spans="1:20" hidden="1" outlineLevel="1">
      <c r="A31" s="168" t="s">
        <v>229</v>
      </c>
      <c r="B31" s="151" t="s">
        <v>232</v>
      </c>
      <c r="C31" s="178">
        <v>0</v>
      </c>
      <c r="D31" s="178">
        <v>0</v>
      </c>
      <c r="E31" s="178">
        <v>0</v>
      </c>
      <c r="F31" s="178">
        <v>0</v>
      </c>
      <c r="G31" s="179">
        <v>0</v>
      </c>
      <c r="H31" s="164"/>
      <c r="I31" s="179"/>
      <c r="J31" s="179"/>
      <c r="K31" s="179"/>
      <c r="L31" s="179"/>
      <c r="M31" s="179"/>
      <c r="N31" s="164"/>
      <c r="O31" s="169"/>
      <c r="P31" s="166">
        <v>0</v>
      </c>
      <c r="Q31" s="166">
        <v>0</v>
      </c>
      <c r="R31" s="166">
        <v>0</v>
      </c>
      <c r="S31" s="166">
        <v>0</v>
      </c>
      <c r="T31" s="167">
        <v>0</v>
      </c>
    </row>
    <row r="32" spans="1:20" hidden="1" outlineLevel="1">
      <c r="A32" s="170" t="s">
        <v>225</v>
      </c>
      <c r="B32" s="151" t="s">
        <v>232</v>
      </c>
      <c r="C32" s="182">
        <v>0</v>
      </c>
      <c r="D32" s="182">
        <v>0</v>
      </c>
      <c r="E32" s="182">
        <v>0</v>
      </c>
      <c r="F32" s="182">
        <v>0</v>
      </c>
      <c r="G32" s="181">
        <v>0</v>
      </c>
      <c r="H32" s="177"/>
      <c r="I32" s="181"/>
      <c r="J32" s="181"/>
      <c r="K32" s="181"/>
      <c r="L32" s="181"/>
      <c r="M32" s="181"/>
      <c r="N32" s="177"/>
      <c r="O32" s="169"/>
      <c r="P32" s="166"/>
      <c r="Q32" s="166"/>
      <c r="R32" s="166"/>
      <c r="S32" s="175"/>
      <c r="T32" s="167"/>
    </row>
    <row r="33" spans="1:20" hidden="1" outlineLevel="1">
      <c r="A33" s="170" t="s">
        <v>226</v>
      </c>
      <c r="B33" s="151" t="s">
        <v>232</v>
      </c>
      <c r="C33" s="180"/>
      <c r="D33" s="180"/>
      <c r="E33" s="180"/>
      <c r="F33" s="180"/>
      <c r="G33" s="181">
        <v>0</v>
      </c>
      <c r="H33" s="177"/>
      <c r="I33" s="181"/>
      <c r="J33" s="181"/>
      <c r="K33" s="181"/>
      <c r="L33" s="181"/>
      <c r="M33" s="181"/>
      <c r="N33" s="177"/>
      <c r="O33" s="169"/>
      <c r="P33" s="166"/>
      <c r="Q33" s="166"/>
      <c r="R33" s="166"/>
      <c r="S33" s="175"/>
      <c r="T33" s="167"/>
    </row>
    <row r="34" spans="1:20" hidden="1" outlineLevel="1">
      <c r="A34" s="170" t="s">
        <v>228</v>
      </c>
      <c r="B34" s="151" t="s">
        <v>232</v>
      </c>
      <c r="C34" s="180"/>
      <c r="D34" s="180"/>
      <c r="E34" s="180"/>
      <c r="F34" s="180"/>
      <c r="G34" s="181">
        <v>0</v>
      </c>
      <c r="H34" s="177"/>
      <c r="I34" s="181"/>
      <c r="J34" s="181"/>
      <c r="K34" s="181"/>
      <c r="L34" s="181"/>
      <c r="M34" s="181"/>
      <c r="N34" s="177"/>
      <c r="O34" s="169"/>
      <c r="P34" s="166"/>
      <c r="Q34" s="166"/>
      <c r="R34" s="166"/>
      <c r="S34" s="175"/>
      <c r="T34" s="167"/>
    </row>
    <row r="35" spans="1:20" collapsed="1">
      <c r="A35" s="161" t="s">
        <v>233</v>
      </c>
      <c r="B35" s="151" t="s">
        <v>234</v>
      </c>
      <c r="C35" s="178">
        <v>162010</v>
      </c>
      <c r="D35" s="178">
        <v>162010</v>
      </c>
      <c r="E35" s="178">
        <v>162010</v>
      </c>
      <c r="F35" s="178">
        <v>162010</v>
      </c>
      <c r="G35" s="179">
        <v>648040</v>
      </c>
      <c r="H35" s="164"/>
      <c r="I35" s="162">
        <f>C35*(1-$O35)</f>
        <v>0</v>
      </c>
      <c r="J35" s="162">
        <f>D35*(1-$O35)</f>
        <v>0</v>
      </c>
      <c r="K35" s="162">
        <f t="shared" ref="K35:L35" si="3">E35*(1-$O35)</f>
        <v>0</v>
      </c>
      <c r="L35" s="162">
        <f t="shared" si="3"/>
        <v>0</v>
      </c>
      <c r="M35" s="162">
        <f>SUM(I35:L35)</f>
        <v>0</v>
      </c>
      <c r="N35" s="164"/>
      <c r="O35" s="165">
        <v>1</v>
      </c>
      <c r="P35" s="166">
        <v>162010</v>
      </c>
      <c r="Q35" s="166">
        <v>162010</v>
      </c>
      <c r="R35" s="166">
        <v>162010</v>
      </c>
      <c r="S35" s="166">
        <v>162010</v>
      </c>
      <c r="T35" s="167">
        <v>648040</v>
      </c>
    </row>
    <row r="36" spans="1:20" hidden="1" outlineLevel="1">
      <c r="A36" s="168" t="s">
        <v>224</v>
      </c>
      <c r="B36" s="151" t="s">
        <v>234</v>
      </c>
      <c r="C36" s="178">
        <v>0</v>
      </c>
      <c r="D36" s="178">
        <v>0</v>
      </c>
      <c r="E36" s="178">
        <v>0</v>
      </c>
      <c r="F36" s="178">
        <v>0</v>
      </c>
      <c r="G36" s="179">
        <v>0</v>
      </c>
      <c r="H36" s="164"/>
      <c r="I36" s="179"/>
      <c r="J36" s="179"/>
      <c r="K36" s="179"/>
      <c r="L36" s="179"/>
      <c r="M36" s="179"/>
      <c r="N36" s="164"/>
      <c r="O36" s="169"/>
      <c r="P36" s="166">
        <v>0</v>
      </c>
      <c r="Q36" s="166">
        <v>0</v>
      </c>
      <c r="R36" s="166">
        <v>0</v>
      </c>
      <c r="S36" s="166">
        <v>0</v>
      </c>
      <c r="T36" s="167">
        <v>0</v>
      </c>
    </row>
    <row r="37" spans="1:20" hidden="1" outlineLevel="1">
      <c r="A37" s="170" t="s">
        <v>225</v>
      </c>
      <c r="B37" s="151" t="s">
        <v>234</v>
      </c>
      <c r="C37" s="180"/>
      <c r="D37" s="180"/>
      <c r="E37" s="180"/>
      <c r="F37" s="180"/>
      <c r="G37" s="181">
        <v>0</v>
      </c>
      <c r="H37" s="177"/>
      <c r="I37" s="181"/>
      <c r="J37" s="181"/>
      <c r="K37" s="181"/>
      <c r="L37" s="181"/>
      <c r="M37" s="181"/>
      <c r="N37" s="177"/>
      <c r="O37" s="169"/>
      <c r="P37" s="166"/>
      <c r="Q37" s="166"/>
      <c r="R37" s="166"/>
      <c r="S37" s="175"/>
      <c r="T37" s="167"/>
    </row>
    <row r="38" spans="1:20" hidden="1" outlineLevel="1">
      <c r="A38" s="170" t="s">
        <v>226</v>
      </c>
      <c r="B38" s="151" t="s">
        <v>234</v>
      </c>
      <c r="C38" s="180"/>
      <c r="D38" s="180"/>
      <c r="E38" s="180"/>
      <c r="F38" s="180"/>
      <c r="G38" s="181">
        <v>0</v>
      </c>
      <c r="H38" s="177"/>
      <c r="I38" s="181"/>
      <c r="J38" s="181"/>
      <c r="K38" s="181"/>
      <c r="L38" s="181"/>
      <c r="M38" s="181"/>
      <c r="N38" s="177"/>
      <c r="O38" s="169"/>
      <c r="P38" s="166"/>
      <c r="Q38" s="166"/>
      <c r="R38" s="166"/>
      <c r="S38" s="175"/>
      <c r="T38" s="167"/>
    </row>
    <row r="39" spans="1:20" hidden="1" outlineLevel="1">
      <c r="A39" s="170" t="s">
        <v>227</v>
      </c>
      <c r="B39" s="151" t="s">
        <v>234</v>
      </c>
      <c r="C39" s="180"/>
      <c r="D39" s="180"/>
      <c r="E39" s="180"/>
      <c r="F39" s="180"/>
      <c r="G39" s="181">
        <v>0</v>
      </c>
      <c r="H39" s="177"/>
      <c r="I39" s="181"/>
      <c r="J39" s="181"/>
      <c r="K39" s="181"/>
      <c r="L39" s="181"/>
      <c r="M39" s="181"/>
      <c r="N39" s="177"/>
      <c r="O39" s="169"/>
      <c r="P39" s="166"/>
      <c r="Q39" s="166"/>
      <c r="R39" s="166"/>
      <c r="S39" s="175"/>
      <c r="T39" s="167"/>
    </row>
    <row r="40" spans="1:20" hidden="1" outlineLevel="1">
      <c r="A40" s="170" t="s">
        <v>228</v>
      </c>
      <c r="B40" s="151" t="s">
        <v>234</v>
      </c>
      <c r="C40" s="180"/>
      <c r="D40" s="180"/>
      <c r="E40" s="180"/>
      <c r="F40" s="180"/>
      <c r="G40" s="181">
        <v>0</v>
      </c>
      <c r="H40" s="177"/>
      <c r="I40" s="181"/>
      <c r="J40" s="181"/>
      <c r="K40" s="181"/>
      <c r="L40" s="181"/>
      <c r="M40" s="181"/>
      <c r="N40" s="177"/>
      <c r="O40" s="169"/>
      <c r="P40" s="166"/>
      <c r="Q40" s="166"/>
      <c r="R40" s="166"/>
      <c r="S40" s="175"/>
      <c r="T40" s="167"/>
    </row>
    <row r="41" spans="1:20" hidden="1" outlineLevel="1">
      <c r="A41" s="168" t="s">
        <v>229</v>
      </c>
      <c r="B41" s="151" t="s">
        <v>234</v>
      </c>
      <c r="C41" s="178">
        <v>162010</v>
      </c>
      <c r="D41" s="178">
        <v>162010</v>
      </c>
      <c r="E41" s="178">
        <v>162010</v>
      </c>
      <c r="F41" s="178">
        <v>162010</v>
      </c>
      <c r="G41" s="179">
        <v>648040</v>
      </c>
      <c r="H41" s="164"/>
      <c r="I41" s="179"/>
      <c r="J41" s="179"/>
      <c r="K41" s="179"/>
      <c r="L41" s="179"/>
      <c r="M41" s="179"/>
      <c r="N41" s="164"/>
      <c r="O41" s="169"/>
      <c r="P41" s="166">
        <v>162010</v>
      </c>
      <c r="Q41" s="166">
        <v>162010</v>
      </c>
      <c r="R41" s="166">
        <v>162010</v>
      </c>
      <c r="S41" s="166">
        <v>162010</v>
      </c>
      <c r="T41" s="167">
        <v>648040</v>
      </c>
    </row>
    <row r="42" spans="1:20" hidden="1" outlineLevel="1">
      <c r="A42" s="170" t="s">
        <v>225</v>
      </c>
      <c r="B42" s="151" t="s">
        <v>234</v>
      </c>
      <c r="C42" s="182">
        <v>162010</v>
      </c>
      <c r="D42" s="182">
        <v>162010</v>
      </c>
      <c r="E42" s="182">
        <v>162010</v>
      </c>
      <c r="F42" s="182">
        <v>162010</v>
      </c>
      <c r="G42" s="181">
        <v>648040</v>
      </c>
      <c r="H42" s="177"/>
      <c r="I42" s="181"/>
      <c r="J42" s="181"/>
      <c r="K42" s="181"/>
      <c r="L42" s="181"/>
      <c r="M42" s="181"/>
      <c r="N42" s="177"/>
      <c r="O42" s="169"/>
      <c r="P42" s="166"/>
      <c r="Q42" s="166"/>
      <c r="R42" s="166"/>
      <c r="S42" s="175"/>
      <c r="T42" s="167"/>
    </row>
    <row r="43" spans="1:20" hidden="1" outlineLevel="1">
      <c r="A43" s="170" t="s">
        <v>226</v>
      </c>
      <c r="B43" s="151" t="s">
        <v>234</v>
      </c>
      <c r="C43" s="180"/>
      <c r="D43" s="180"/>
      <c r="E43" s="180"/>
      <c r="F43" s="180"/>
      <c r="G43" s="181">
        <v>0</v>
      </c>
      <c r="H43" s="177"/>
      <c r="I43" s="181"/>
      <c r="J43" s="181"/>
      <c r="K43" s="181"/>
      <c r="L43" s="181"/>
      <c r="M43" s="181"/>
      <c r="N43" s="177"/>
      <c r="O43" s="169"/>
      <c r="P43" s="166"/>
      <c r="Q43" s="166"/>
      <c r="R43" s="166"/>
      <c r="S43" s="175"/>
      <c r="T43" s="167"/>
    </row>
    <row r="44" spans="1:20" hidden="1" outlineLevel="1">
      <c r="A44" s="170" t="s">
        <v>228</v>
      </c>
      <c r="B44" s="151" t="s">
        <v>234</v>
      </c>
      <c r="C44" s="180"/>
      <c r="D44" s="180"/>
      <c r="E44" s="180"/>
      <c r="F44" s="180"/>
      <c r="G44" s="181">
        <v>0</v>
      </c>
      <c r="H44" s="177"/>
      <c r="I44" s="181"/>
      <c r="J44" s="181"/>
      <c r="K44" s="181"/>
      <c r="L44" s="181"/>
      <c r="M44" s="181"/>
      <c r="N44" s="177"/>
      <c r="O44" s="169"/>
      <c r="P44" s="166"/>
      <c r="Q44" s="166"/>
      <c r="R44" s="166"/>
      <c r="S44" s="175"/>
      <c r="T44" s="167"/>
    </row>
    <row r="45" spans="1:20" collapsed="1">
      <c r="A45" s="161" t="s">
        <v>235</v>
      </c>
      <c r="B45" s="151" t="s">
        <v>234</v>
      </c>
      <c r="C45" s="178">
        <v>376495</v>
      </c>
      <c r="D45" s="178">
        <v>185245</v>
      </c>
      <c r="E45" s="178">
        <v>36711.5</v>
      </c>
      <c r="F45" s="178">
        <v>36711.5</v>
      </c>
      <c r="G45" s="179">
        <v>635163</v>
      </c>
      <c r="H45" s="164"/>
      <c r="I45" s="162">
        <f>C45*(1-$O45)</f>
        <v>0</v>
      </c>
      <c r="J45" s="162">
        <f>D45*(1-$O45)</f>
        <v>0</v>
      </c>
      <c r="K45" s="162">
        <f t="shared" ref="K45:L45" si="4">E45*(1-$O45)</f>
        <v>0</v>
      </c>
      <c r="L45" s="162">
        <f t="shared" si="4"/>
        <v>0</v>
      </c>
      <c r="M45" s="162">
        <f>SUM(I45:L45)</f>
        <v>0</v>
      </c>
      <c r="N45" s="164"/>
      <c r="O45" s="165">
        <v>1</v>
      </c>
      <c r="P45" s="166">
        <v>376495</v>
      </c>
      <c r="Q45" s="166">
        <v>185245</v>
      </c>
      <c r="R45" s="166">
        <v>36711.5</v>
      </c>
      <c r="S45" s="166">
        <v>36711.5</v>
      </c>
      <c r="T45" s="167">
        <v>635163</v>
      </c>
    </row>
    <row r="46" spans="1:20" hidden="1" outlineLevel="1">
      <c r="A46" s="168" t="s">
        <v>224</v>
      </c>
      <c r="B46" s="151" t="s">
        <v>234</v>
      </c>
      <c r="C46" s="178">
        <v>0</v>
      </c>
      <c r="D46" s="178">
        <v>0</v>
      </c>
      <c r="E46" s="178">
        <v>0</v>
      </c>
      <c r="F46" s="178">
        <v>0</v>
      </c>
      <c r="G46" s="179">
        <v>0</v>
      </c>
      <c r="H46" s="164"/>
      <c r="I46" s="179"/>
      <c r="J46" s="179"/>
      <c r="K46" s="179"/>
      <c r="L46" s="179"/>
      <c r="M46" s="179"/>
      <c r="N46" s="164"/>
      <c r="O46" s="169"/>
      <c r="P46" s="166">
        <v>0</v>
      </c>
      <c r="Q46" s="166">
        <v>0</v>
      </c>
      <c r="R46" s="166">
        <v>0</v>
      </c>
      <c r="S46" s="166">
        <v>0</v>
      </c>
      <c r="T46" s="167">
        <v>0</v>
      </c>
    </row>
    <row r="47" spans="1:20" hidden="1" outlineLevel="1">
      <c r="A47" s="170" t="s">
        <v>225</v>
      </c>
      <c r="B47" s="151" t="s">
        <v>234</v>
      </c>
      <c r="C47" s="180"/>
      <c r="D47" s="180"/>
      <c r="E47" s="180"/>
      <c r="F47" s="180"/>
      <c r="G47" s="181">
        <v>0</v>
      </c>
      <c r="H47" s="177"/>
      <c r="I47" s="181"/>
      <c r="J47" s="181"/>
      <c r="K47" s="181"/>
      <c r="L47" s="181"/>
      <c r="M47" s="181"/>
      <c r="N47" s="177"/>
      <c r="O47" s="169"/>
      <c r="P47" s="166"/>
      <c r="Q47" s="166"/>
      <c r="R47" s="166"/>
      <c r="S47" s="175"/>
      <c r="T47" s="167"/>
    </row>
    <row r="48" spans="1:20" hidden="1" outlineLevel="1">
      <c r="A48" s="170" t="s">
        <v>226</v>
      </c>
      <c r="B48" s="151" t="s">
        <v>234</v>
      </c>
      <c r="C48" s="180"/>
      <c r="D48" s="180"/>
      <c r="E48" s="180"/>
      <c r="F48" s="180"/>
      <c r="G48" s="181">
        <v>0</v>
      </c>
      <c r="H48" s="177"/>
      <c r="I48" s="181"/>
      <c r="J48" s="181"/>
      <c r="K48" s="181"/>
      <c r="L48" s="181"/>
      <c r="M48" s="181"/>
      <c r="N48" s="177"/>
      <c r="O48" s="169"/>
      <c r="P48" s="166"/>
      <c r="Q48" s="166"/>
      <c r="R48" s="166"/>
      <c r="S48" s="175"/>
      <c r="T48" s="167"/>
    </row>
    <row r="49" spans="1:20" hidden="1" outlineLevel="1">
      <c r="A49" s="170" t="s">
        <v>227</v>
      </c>
      <c r="B49" s="151" t="s">
        <v>234</v>
      </c>
      <c r="C49" s="180"/>
      <c r="D49" s="180"/>
      <c r="E49" s="180"/>
      <c r="F49" s="180"/>
      <c r="G49" s="181">
        <v>0</v>
      </c>
      <c r="H49" s="177"/>
      <c r="I49" s="181"/>
      <c r="J49" s="181"/>
      <c r="K49" s="181"/>
      <c r="L49" s="181"/>
      <c r="M49" s="181"/>
      <c r="N49" s="177"/>
      <c r="O49" s="169"/>
      <c r="P49" s="166"/>
      <c r="Q49" s="166"/>
      <c r="R49" s="166"/>
      <c r="S49" s="175"/>
      <c r="T49" s="167"/>
    </row>
    <row r="50" spans="1:20" hidden="1" outlineLevel="1">
      <c r="A50" s="170" t="s">
        <v>228</v>
      </c>
      <c r="B50" s="151" t="s">
        <v>234</v>
      </c>
      <c r="C50" s="180"/>
      <c r="D50" s="180"/>
      <c r="E50" s="180"/>
      <c r="F50" s="180"/>
      <c r="G50" s="181">
        <v>0</v>
      </c>
      <c r="H50" s="177"/>
      <c r="I50" s="181"/>
      <c r="J50" s="181"/>
      <c r="K50" s="181"/>
      <c r="L50" s="181"/>
      <c r="M50" s="181"/>
      <c r="N50" s="177"/>
      <c r="O50" s="169"/>
      <c r="P50" s="166"/>
      <c r="Q50" s="166"/>
      <c r="R50" s="166"/>
      <c r="S50" s="175"/>
      <c r="T50" s="167"/>
    </row>
    <row r="51" spans="1:20" hidden="1" outlineLevel="1">
      <c r="A51" s="168" t="s">
        <v>229</v>
      </c>
      <c r="B51" s="151" t="s">
        <v>234</v>
      </c>
      <c r="C51" s="178">
        <v>376495</v>
      </c>
      <c r="D51" s="178">
        <v>185245</v>
      </c>
      <c r="E51" s="178">
        <v>36711.5</v>
      </c>
      <c r="F51" s="178">
        <v>36711.5</v>
      </c>
      <c r="G51" s="179">
        <v>635163</v>
      </c>
      <c r="H51" s="164"/>
      <c r="I51" s="179"/>
      <c r="J51" s="179"/>
      <c r="K51" s="179"/>
      <c r="L51" s="179"/>
      <c r="M51" s="179"/>
      <c r="N51" s="164"/>
      <c r="O51" s="169"/>
      <c r="P51" s="166">
        <v>376495</v>
      </c>
      <c r="Q51" s="166">
        <v>185245</v>
      </c>
      <c r="R51" s="166">
        <v>36711.5</v>
      </c>
      <c r="S51" s="166">
        <v>36711.5</v>
      </c>
      <c r="T51" s="167">
        <v>635163</v>
      </c>
    </row>
    <row r="52" spans="1:20" hidden="1" outlineLevel="1">
      <c r="A52" s="170" t="s">
        <v>225</v>
      </c>
      <c r="B52" s="151" t="s">
        <v>234</v>
      </c>
      <c r="C52" s="182">
        <v>301495</v>
      </c>
      <c r="D52" s="182">
        <v>110245</v>
      </c>
      <c r="E52" s="182">
        <v>36711.5</v>
      </c>
      <c r="F52" s="182">
        <v>36711.5</v>
      </c>
      <c r="G52" s="181">
        <v>485163</v>
      </c>
      <c r="H52" s="177"/>
      <c r="I52" s="181"/>
      <c r="J52" s="181"/>
      <c r="K52" s="181"/>
      <c r="L52" s="181"/>
      <c r="M52" s="181"/>
      <c r="N52" s="177"/>
      <c r="O52" s="169"/>
      <c r="P52" s="166"/>
      <c r="Q52" s="166"/>
      <c r="R52" s="166"/>
      <c r="S52" s="175"/>
      <c r="T52" s="167"/>
    </row>
    <row r="53" spans="1:20" hidden="1" outlineLevel="1">
      <c r="A53" s="170" t="s">
        <v>226</v>
      </c>
      <c r="B53" s="151" t="s">
        <v>234</v>
      </c>
      <c r="C53" s="180">
        <v>75000</v>
      </c>
      <c r="D53" s="180">
        <v>75000</v>
      </c>
      <c r="E53" s="180"/>
      <c r="F53" s="180"/>
      <c r="G53" s="181">
        <v>150000</v>
      </c>
      <c r="H53" s="177"/>
      <c r="I53" s="181"/>
      <c r="J53" s="181"/>
      <c r="K53" s="181"/>
      <c r="L53" s="181"/>
      <c r="M53" s="181"/>
      <c r="N53" s="177"/>
      <c r="O53" s="169"/>
      <c r="P53" s="166"/>
      <c r="Q53" s="166"/>
      <c r="R53" s="166"/>
      <c r="S53" s="175"/>
      <c r="T53" s="167"/>
    </row>
    <row r="54" spans="1:20" hidden="1" outlineLevel="1">
      <c r="A54" s="170" t="s">
        <v>228</v>
      </c>
      <c r="B54" s="151" t="s">
        <v>234</v>
      </c>
      <c r="C54" s="183"/>
      <c r="D54" s="183"/>
      <c r="E54" s="183"/>
      <c r="F54" s="184"/>
      <c r="G54" s="181">
        <v>0</v>
      </c>
      <c r="H54" s="177"/>
      <c r="I54" s="181"/>
      <c r="J54" s="181"/>
      <c r="K54" s="181"/>
      <c r="L54" s="181"/>
      <c r="M54" s="181"/>
      <c r="N54" s="177"/>
      <c r="O54" s="169"/>
      <c r="P54" s="166"/>
      <c r="Q54" s="166"/>
      <c r="R54" s="166"/>
      <c r="S54" s="175"/>
      <c r="T54" s="167"/>
    </row>
    <row r="55" spans="1:20" collapsed="1">
      <c r="A55" s="161" t="s">
        <v>236</v>
      </c>
      <c r="B55" s="151" t="s">
        <v>234</v>
      </c>
      <c r="C55" s="178">
        <v>125000</v>
      </c>
      <c r="D55" s="178">
        <v>125000</v>
      </c>
      <c r="E55" s="178">
        <v>0</v>
      </c>
      <c r="F55" s="178">
        <v>0</v>
      </c>
      <c r="G55" s="179">
        <v>250000</v>
      </c>
      <c r="H55" s="164"/>
      <c r="I55" s="162">
        <f>C55*(1-$O55)</f>
        <v>0</v>
      </c>
      <c r="J55" s="162">
        <f>D55*(1-$O55)</f>
        <v>0</v>
      </c>
      <c r="K55" s="162">
        <f t="shared" ref="K55" si="5">E55*(1-$O55)</f>
        <v>0</v>
      </c>
      <c r="L55" s="162">
        <f>F55*(1-$O55)</f>
        <v>0</v>
      </c>
      <c r="M55" s="162">
        <f>SUM(I55:L55)</f>
        <v>0</v>
      </c>
      <c r="N55" s="164"/>
      <c r="O55" s="165">
        <v>1</v>
      </c>
      <c r="P55" s="166">
        <v>125000</v>
      </c>
      <c r="Q55" s="166">
        <v>125000</v>
      </c>
      <c r="R55" s="166">
        <v>0</v>
      </c>
      <c r="S55" s="166">
        <v>0</v>
      </c>
      <c r="T55" s="167">
        <v>250000</v>
      </c>
    </row>
    <row r="56" spans="1:20" hidden="1" outlineLevel="1">
      <c r="A56" s="168" t="s">
        <v>224</v>
      </c>
      <c r="B56" s="151" t="s">
        <v>234</v>
      </c>
      <c r="C56" s="178">
        <v>0</v>
      </c>
      <c r="D56" s="178">
        <v>0</v>
      </c>
      <c r="E56" s="178">
        <v>0</v>
      </c>
      <c r="F56" s="178">
        <v>0</v>
      </c>
      <c r="G56" s="179">
        <v>0</v>
      </c>
      <c r="H56" s="164"/>
      <c r="I56" s="179"/>
      <c r="J56" s="179"/>
      <c r="K56" s="179"/>
      <c r="L56" s="179"/>
      <c r="M56" s="179"/>
      <c r="N56" s="164"/>
      <c r="O56" s="169"/>
      <c r="P56" s="166">
        <v>0</v>
      </c>
      <c r="Q56" s="166">
        <v>0</v>
      </c>
      <c r="R56" s="166">
        <v>0</v>
      </c>
      <c r="S56" s="166">
        <v>0</v>
      </c>
      <c r="T56" s="167">
        <v>0</v>
      </c>
    </row>
    <row r="57" spans="1:20" hidden="1" outlineLevel="1">
      <c r="A57" s="170" t="s">
        <v>225</v>
      </c>
      <c r="B57" s="151" t="s">
        <v>234</v>
      </c>
      <c r="C57" s="180"/>
      <c r="D57" s="180"/>
      <c r="E57" s="180"/>
      <c r="F57" s="180"/>
      <c r="G57" s="181">
        <v>0</v>
      </c>
      <c r="H57" s="177"/>
      <c r="I57" s="181"/>
      <c r="J57" s="181"/>
      <c r="K57" s="181"/>
      <c r="L57" s="181"/>
      <c r="M57" s="181"/>
      <c r="N57" s="177"/>
      <c r="O57" s="169"/>
      <c r="P57" s="166"/>
      <c r="Q57" s="166"/>
      <c r="R57" s="166"/>
      <c r="S57" s="175"/>
      <c r="T57" s="167"/>
    </row>
    <row r="58" spans="1:20" hidden="1" outlineLevel="1">
      <c r="A58" s="170" t="s">
        <v>226</v>
      </c>
      <c r="B58" s="151" t="s">
        <v>234</v>
      </c>
      <c r="C58" s="180"/>
      <c r="D58" s="180"/>
      <c r="E58" s="180"/>
      <c r="F58" s="180"/>
      <c r="G58" s="181">
        <v>0</v>
      </c>
      <c r="H58" s="177"/>
      <c r="I58" s="181"/>
      <c r="J58" s="181"/>
      <c r="K58" s="181"/>
      <c r="L58" s="181"/>
      <c r="M58" s="181"/>
      <c r="N58" s="177"/>
      <c r="O58" s="169"/>
      <c r="P58" s="166"/>
      <c r="Q58" s="166"/>
      <c r="R58" s="166"/>
      <c r="S58" s="175"/>
      <c r="T58" s="167"/>
    </row>
    <row r="59" spans="1:20" hidden="1" outlineLevel="1">
      <c r="A59" s="170" t="s">
        <v>227</v>
      </c>
      <c r="B59" s="151" t="s">
        <v>234</v>
      </c>
      <c r="C59" s="180"/>
      <c r="D59" s="180"/>
      <c r="E59" s="180"/>
      <c r="F59" s="180"/>
      <c r="G59" s="181">
        <v>0</v>
      </c>
      <c r="H59" s="177"/>
      <c r="I59" s="181"/>
      <c r="J59" s="181"/>
      <c r="K59" s="181"/>
      <c r="L59" s="181"/>
      <c r="M59" s="181"/>
      <c r="N59" s="177"/>
      <c r="O59" s="169"/>
      <c r="P59" s="166"/>
      <c r="Q59" s="166"/>
      <c r="R59" s="166"/>
      <c r="S59" s="175"/>
      <c r="T59" s="167"/>
    </row>
    <row r="60" spans="1:20" hidden="1" outlineLevel="1">
      <c r="A60" s="170" t="s">
        <v>228</v>
      </c>
      <c r="B60" s="151" t="s">
        <v>234</v>
      </c>
      <c r="C60" s="180"/>
      <c r="D60" s="180"/>
      <c r="E60" s="180"/>
      <c r="F60" s="180"/>
      <c r="G60" s="181">
        <v>0</v>
      </c>
      <c r="H60" s="177"/>
      <c r="I60" s="181"/>
      <c r="J60" s="181"/>
      <c r="K60" s="181"/>
      <c r="L60" s="181"/>
      <c r="M60" s="181"/>
      <c r="N60" s="177"/>
      <c r="O60" s="169"/>
      <c r="P60" s="166"/>
      <c r="Q60" s="166"/>
      <c r="R60" s="166"/>
      <c r="S60" s="175"/>
      <c r="T60" s="167"/>
    </row>
    <row r="61" spans="1:20" hidden="1" outlineLevel="1">
      <c r="A61" s="168" t="s">
        <v>229</v>
      </c>
      <c r="B61" s="151" t="s">
        <v>234</v>
      </c>
      <c r="C61" s="178">
        <v>125000</v>
      </c>
      <c r="D61" s="178">
        <v>125000</v>
      </c>
      <c r="E61" s="178">
        <v>0</v>
      </c>
      <c r="F61" s="178">
        <v>0</v>
      </c>
      <c r="G61" s="179">
        <v>250000</v>
      </c>
      <c r="H61" s="164"/>
      <c r="I61" s="179"/>
      <c r="J61" s="179"/>
      <c r="K61" s="179"/>
      <c r="L61" s="179"/>
      <c r="M61" s="179"/>
      <c r="N61" s="164"/>
      <c r="O61" s="169"/>
      <c r="P61" s="166">
        <v>125000</v>
      </c>
      <c r="Q61" s="166">
        <v>125000</v>
      </c>
      <c r="R61" s="166">
        <v>0</v>
      </c>
      <c r="S61" s="166">
        <v>0</v>
      </c>
      <c r="T61" s="167">
        <v>250000</v>
      </c>
    </row>
    <row r="62" spans="1:20" hidden="1" outlineLevel="1">
      <c r="A62" s="170" t="s">
        <v>225</v>
      </c>
      <c r="B62" s="151" t="s">
        <v>234</v>
      </c>
      <c r="C62" s="182">
        <v>0</v>
      </c>
      <c r="D62" s="182">
        <v>0</v>
      </c>
      <c r="E62" s="182">
        <v>0</v>
      </c>
      <c r="F62" s="182">
        <v>0</v>
      </c>
      <c r="G62" s="181">
        <v>0</v>
      </c>
      <c r="H62" s="177"/>
      <c r="I62" s="181"/>
      <c r="J62" s="181"/>
      <c r="K62" s="181"/>
      <c r="L62" s="181"/>
      <c r="M62" s="181"/>
      <c r="N62" s="177"/>
      <c r="O62" s="169"/>
      <c r="P62" s="166"/>
      <c r="Q62" s="166"/>
      <c r="R62" s="166"/>
      <c r="S62" s="175"/>
      <c r="T62" s="167"/>
    </row>
    <row r="63" spans="1:20" hidden="1" outlineLevel="1">
      <c r="A63" s="170" t="s">
        <v>226</v>
      </c>
      <c r="B63" s="151" t="s">
        <v>234</v>
      </c>
      <c r="C63" s="180">
        <v>125000</v>
      </c>
      <c r="D63" s="180">
        <v>125000</v>
      </c>
      <c r="E63" s="180"/>
      <c r="F63" s="180"/>
      <c r="G63" s="181">
        <v>250000</v>
      </c>
      <c r="H63" s="177"/>
      <c r="I63" s="181"/>
      <c r="J63" s="181"/>
      <c r="K63" s="181"/>
      <c r="L63" s="181"/>
      <c r="M63" s="181"/>
      <c r="N63" s="177"/>
      <c r="O63" s="169"/>
      <c r="P63" s="166"/>
      <c r="Q63" s="166"/>
      <c r="R63" s="166"/>
      <c r="S63" s="175"/>
      <c r="T63" s="167"/>
    </row>
    <row r="64" spans="1:20" hidden="1" outlineLevel="1">
      <c r="A64" s="170" t="s">
        <v>228</v>
      </c>
      <c r="B64" s="151" t="s">
        <v>234</v>
      </c>
      <c r="C64" s="180"/>
      <c r="D64" s="180"/>
      <c r="E64" s="180"/>
      <c r="F64" s="180"/>
      <c r="G64" s="181">
        <v>0</v>
      </c>
      <c r="H64" s="177"/>
      <c r="I64" s="181"/>
      <c r="J64" s="181"/>
      <c r="K64" s="181"/>
      <c r="L64" s="181"/>
      <c r="M64" s="181"/>
      <c r="N64" s="177"/>
      <c r="O64" s="169"/>
      <c r="P64" s="166"/>
      <c r="Q64" s="166"/>
      <c r="R64" s="166"/>
      <c r="S64" s="175"/>
      <c r="T64" s="167"/>
    </row>
    <row r="65" spans="1:20" collapsed="1">
      <c r="A65" s="161" t="s">
        <v>237</v>
      </c>
      <c r="B65" s="151" t="s">
        <v>234</v>
      </c>
      <c r="C65" s="178">
        <v>0</v>
      </c>
      <c r="D65" s="178">
        <v>672000</v>
      </c>
      <c r="E65" s="178">
        <v>2478000</v>
      </c>
      <c r="F65" s="178">
        <v>450000</v>
      </c>
      <c r="G65" s="179">
        <v>3600000</v>
      </c>
      <c r="H65" s="164"/>
      <c r="I65" s="162">
        <f>C65*(1-$O65)</f>
        <v>0</v>
      </c>
      <c r="J65" s="162">
        <f>D65*(1-$O65)</f>
        <v>336000</v>
      </c>
      <c r="K65" s="162">
        <f t="shared" ref="K65" si="6">E65*(1-$O65)</f>
        <v>1239000</v>
      </c>
      <c r="L65" s="162">
        <f>F65*(1-$O65)</f>
        <v>225000</v>
      </c>
      <c r="M65" s="162">
        <f>SUM(I65:L65)</f>
        <v>1800000</v>
      </c>
      <c r="N65" s="164"/>
      <c r="O65" s="165">
        <v>0.5</v>
      </c>
      <c r="P65" s="166">
        <v>0</v>
      </c>
      <c r="Q65" s="166">
        <v>336000</v>
      </c>
      <c r="R65" s="166">
        <v>1239000</v>
      </c>
      <c r="S65" s="166">
        <v>225000</v>
      </c>
      <c r="T65" s="167">
        <v>1800000</v>
      </c>
    </row>
    <row r="66" spans="1:20" hidden="1" outlineLevel="1">
      <c r="A66" s="168" t="s">
        <v>224</v>
      </c>
      <c r="B66" s="151" t="s">
        <v>234</v>
      </c>
      <c r="C66" s="178">
        <v>0</v>
      </c>
      <c r="D66" s="178">
        <v>672000</v>
      </c>
      <c r="E66" s="178">
        <v>2028000</v>
      </c>
      <c r="F66" s="178">
        <v>0</v>
      </c>
      <c r="G66" s="179">
        <v>2700000</v>
      </c>
      <c r="H66" s="164"/>
      <c r="I66" s="162">
        <f>C66*(1-$O65)</f>
        <v>0</v>
      </c>
      <c r="J66" s="162">
        <f>D66*(1-$O65)</f>
        <v>336000</v>
      </c>
      <c r="K66" s="162">
        <f t="shared" ref="K66:L66" si="7">E66*(1-$O65)</f>
        <v>1014000</v>
      </c>
      <c r="L66" s="162">
        <f t="shared" si="7"/>
        <v>0</v>
      </c>
      <c r="M66" s="162">
        <f>SUM(I66:L66)</f>
        <v>1350000</v>
      </c>
      <c r="N66" s="164"/>
      <c r="O66" s="165"/>
      <c r="P66" s="166">
        <v>0</v>
      </c>
      <c r="Q66" s="166">
        <v>336000</v>
      </c>
      <c r="R66" s="166">
        <v>1014000</v>
      </c>
      <c r="S66" s="166">
        <v>0</v>
      </c>
      <c r="T66" s="167">
        <v>1350000</v>
      </c>
    </row>
    <row r="67" spans="1:20" hidden="1" outlineLevel="1">
      <c r="A67" s="170" t="s">
        <v>225</v>
      </c>
      <c r="B67" s="151" t="s">
        <v>234</v>
      </c>
      <c r="C67" s="180"/>
      <c r="D67" s="180"/>
      <c r="E67" s="180"/>
      <c r="F67" s="180"/>
      <c r="G67" s="181">
        <v>0</v>
      </c>
      <c r="H67" s="177"/>
      <c r="I67" s="181"/>
      <c r="J67" s="181"/>
      <c r="K67" s="181"/>
      <c r="L67" s="181"/>
      <c r="M67" s="181"/>
      <c r="N67" s="164"/>
      <c r="O67" s="165"/>
      <c r="P67" s="166"/>
      <c r="Q67" s="166"/>
      <c r="R67" s="166"/>
      <c r="S67" s="175"/>
      <c r="T67" s="167"/>
    </row>
    <row r="68" spans="1:20" hidden="1" outlineLevel="1">
      <c r="A68" s="170" t="s">
        <v>226</v>
      </c>
      <c r="B68" s="151" t="s">
        <v>234</v>
      </c>
      <c r="C68" s="180">
        <v>0</v>
      </c>
      <c r="D68" s="180">
        <v>0</v>
      </c>
      <c r="E68" s="180"/>
      <c r="F68" s="180"/>
      <c r="G68" s="181">
        <v>0</v>
      </c>
      <c r="H68" s="177"/>
      <c r="I68" s="181"/>
      <c r="J68" s="181"/>
      <c r="K68" s="181"/>
      <c r="L68" s="181"/>
      <c r="M68" s="181"/>
      <c r="N68" s="164"/>
      <c r="O68" s="165"/>
      <c r="P68" s="166"/>
      <c r="Q68" s="166"/>
      <c r="R68" s="166"/>
      <c r="S68" s="175"/>
      <c r="T68" s="167"/>
    </row>
    <row r="69" spans="1:20" hidden="1" outlineLevel="1">
      <c r="A69" s="170" t="s">
        <v>227</v>
      </c>
      <c r="B69" s="151" t="s">
        <v>234</v>
      </c>
      <c r="C69" s="180"/>
      <c r="D69" s="180"/>
      <c r="E69" s="180"/>
      <c r="F69" s="180"/>
      <c r="G69" s="181">
        <v>0</v>
      </c>
      <c r="H69" s="177"/>
      <c r="I69" s="181"/>
      <c r="J69" s="181"/>
      <c r="K69" s="181"/>
      <c r="L69" s="181"/>
      <c r="M69" s="181"/>
      <c r="N69" s="164"/>
      <c r="O69" s="165"/>
      <c r="P69" s="166"/>
      <c r="Q69" s="166"/>
      <c r="R69" s="166"/>
      <c r="S69" s="175"/>
      <c r="T69" s="167"/>
    </row>
    <row r="70" spans="1:20" hidden="1" outlineLevel="1">
      <c r="A70" s="170" t="s">
        <v>228</v>
      </c>
      <c r="B70" s="151" t="s">
        <v>234</v>
      </c>
      <c r="C70" s="180">
        <v>0</v>
      </c>
      <c r="D70" s="180">
        <v>672000</v>
      </c>
      <c r="E70" s="180">
        <v>2028000</v>
      </c>
      <c r="F70" s="180"/>
      <c r="G70" s="181">
        <v>2700000</v>
      </c>
      <c r="H70" s="177"/>
      <c r="I70" s="162">
        <f>C70*(1-$O65)</f>
        <v>0</v>
      </c>
      <c r="J70" s="162">
        <f t="shared" ref="J70:K70" si="8">D70*(1-$O65)</f>
        <v>336000</v>
      </c>
      <c r="K70" s="162">
        <f t="shared" si="8"/>
        <v>1014000</v>
      </c>
      <c r="L70" s="162">
        <f>F70*(1-$O65)</f>
        <v>0</v>
      </c>
      <c r="M70" s="162">
        <f>SUM(I70:L70)</f>
        <v>1350000</v>
      </c>
      <c r="N70" s="164"/>
      <c r="O70" s="165"/>
      <c r="P70" s="166"/>
      <c r="Q70" s="166"/>
      <c r="R70" s="166"/>
      <c r="S70" s="175"/>
      <c r="T70" s="167"/>
    </row>
    <row r="71" spans="1:20" hidden="1" outlineLevel="1">
      <c r="A71" s="168" t="s">
        <v>229</v>
      </c>
      <c r="B71" s="151" t="s">
        <v>234</v>
      </c>
      <c r="C71" s="178">
        <v>0</v>
      </c>
      <c r="D71" s="178">
        <v>0</v>
      </c>
      <c r="E71" s="178">
        <v>450000</v>
      </c>
      <c r="F71" s="178">
        <v>450000</v>
      </c>
      <c r="G71" s="179">
        <v>900000</v>
      </c>
      <c r="H71" s="164"/>
      <c r="I71" s="162">
        <f>C71*(1-$O65)</f>
        <v>0</v>
      </c>
      <c r="J71" s="162">
        <f t="shared" ref="J71:L71" si="9">D71*(1-$O65)</f>
        <v>0</v>
      </c>
      <c r="K71" s="162">
        <f t="shared" si="9"/>
        <v>225000</v>
      </c>
      <c r="L71" s="162">
        <f t="shared" si="9"/>
        <v>225000</v>
      </c>
      <c r="M71" s="162">
        <f>SUM(I71:L71)</f>
        <v>450000</v>
      </c>
      <c r="N71" s="164"/>
      <c r="O71" s="165"/>
      <c r="P71" s="166">
        <v>0</v>
      </c>
      <c r="Q71" s="166">
        <v>0</v>
      </c>
      <c r="R71" s="166">
        <v>225000</v>
      </c>
      <c r="S71" s="166">
        <v>225000</v>
      </c>
      <c r="T71" s="167">
        <v>450000</v>
      </c>
    </row>
    <row r="72" spans="1:20" hidden="1" outlineLevel="1">
      <c r="A72" s="170" t="s">
        <v>225</v>
      </c>
      <c r="B72" s="151" t="s">
        <v>234</v>
      </c>
      <c r="C72" s="180"/>
      <c r="D72" s="180"/>
      <c r="E72" s="180">
        <v>50000</v>
      </c>
      <c r="F72" s="180">
        <v>50000</v>
      </c>
      <c r="G72" s="181">
        <v>100000</v>
      </c>
      <c r="H72" s="177"/>
      <c r="I72" s="162">
        <f>C72*(1-$O65)</f>
        <v>0</v>
      </c>
      <c r="J72" s="162">
        <f t="shared" ref="J72:L72" si="10">D72*(1-$O65)</f>
        <v>0</v>
      </c>
      <c r="K72" s="162">
        <f t="shared" si="10"/>
        <v>25000</v>
      </c>
      <c r="L72" s="162">
        <f t="shared" si="10"/>
        <v>25000</v>
      </c>
      <c r="M72" s="162">
        <f>SUM(I72:L72)</f>
        <v>50000</v>
      </c>
      <c r="N72" s="164"/>
      <c r="O72" s="165"/>
      <c r="P72" s="166"/>
      <c r="Q72" s="166"/>
      <c r="R72" s="166"/>
      <c r="S72" s="175"/>
      <c r="T72" s="167"/>
    </row>
    <row r="73" spans="1:20" hidden="1" outlineLevel="1">
      <c r="A73" s="170" t="s">
        <v>226</v>
      </c>
      <c r="B73" s="151" t="s">
        <v>234</v>
      </c>
      <c r="C73" s="180"/>
      <c r="D73" s="180"/>
      <c r="E73" s="180"/>
      <c r="F73" s="180"/>
      <c r="G73" s="181">
        <v>0</v>
      </c>
      <c r="H73" s="177"/>
      <c r="I73" s="181"/>
      <c r="J73" s="181"/>
      <c r="K73" s="181"/>
      <c r="L73" s="181"/>
      <c r="M73" s="181"/>
      <c r="N73" s="164"/>
      <c r="O73" s="165"/>
      <c r="P73" s="166"/>
      <c r="Q73" s="166"/>
      <c r="R73" s="166"/>
      <c r="S73" s="175"/>
      <c r="T73" s="167"/>
    </row>
    <row r="74" spans="1:20" hidden="1" outlineLevel="1">
      <c r="A74" s="170" t="s">
        <v>228</v>
      </c>
      <c r="B74" s="151" t="s">
        <v>234</v>
      </c>
      <c r="C74" s="180"/>
      <c r="D74" s="180"/>
      <c r="E74" s="180">
        <v>400000</v>
      </c>
      <c r="F74" s="180">
        <v>400000</v>
      </c>
      <c r="G74" s="181">
        <v>800000</v>
      </c>
      <c r="H74" s="177"/>
      <c r="I74" s="162">
        <f>C74*(1-$O65)</f>
        <v>0</v>
      </c>
      <c r="J74" s="162">
        <f t="shared" ref="J74:L74" si="11">D74*(1-$O65)</f>
        <v>0</v>
      </c>
      <c r="K74" s="162">
        <f t="shared" si="11"/>
        <v>200000</v>
      </c>
      <c r="L74" s="162">
        <f t="shared" si="11"/>
        <v>200000</v>
      </c>
      <c r="M74" s="162">
        <f>SUM(I74:L74)</f>
        <v>400000</v>
      </c>
      <c r="N74" s="164"/>
      <c r="O74" s="165"/>
      <c r="P74" s="166"/>
      <c r="Q74" s="166"/>
      <c r="R74" s="166"/>
      <c r="S74" s="175"/>
      <c r="T74" s="167"/>
    </row>
    <row r="75" spans="1:20" collapsed="1">
      <c r="A75" s="161" t="s">
        <v>238</v>
      </c>
      <c r="B75" s="151" t="s">
        <v>234</v>
      </c>
      <c r="C75" s="178">
        <v>0</v>
      </c>
      <c r="D75" s="178">
        <v>1495000</v>
      </c>
      <c r="E75" s="178">
        <v>0</v>
      </c>
      <c r="F75" s="178">
        <v>0</v>
      </c>
      <c r="G75" s="179">
        <v>1495000</v>
      </c>
      <c r="H75" s="164"/>
      <c r="I75" s="162">
        <f>C75*(1-$O75)</f>
        <v>0</v>
      </c>
      <c r="J75" s="162">
        <f>D75*(1-$O75)</f>
        <v>0</v>
      </c>
      <c r="K75" s="162">
        <f t="shared" ref="K75" si="12">E75*(1-$O75)</f>
        <v>0</v>
      </c>
      <c r="L75" s="162">
        <f>F75*(1-$O75)</f>
        <v>0</v>
      </c>
      <c r="M75" s="162">
        <f>SUM(I75:L75)</f>
        <v>0</v>
      </c>
      <c r="N75" s="164"/>
      <c r="O75" s="165">
        <v>1</v>
      </c>
      <c r="P75" s="166">
        <v>0</v>
      </c>
      <c r="Q75" s="166">
        <v>1495000</v>
      </c>
      <c r="R75" s="166">
        <v>0</v>
      </c>
      <c r="S75" s="166">
        <v>0</v>
      </c>
      <c r="T75" s="167">
        <v>1495000</v>
      </c>
    </row>
    <row r="76" spans="1:20" hidden="1" outlineLevel="1">
      <c r="A76" s="168" t="s">
        <v>224</v>
      </c>
      <c r="B76" s="151" t="s">
        <v>234</v>
      </c>
      <c r="C76" s="185">
        <v>0</v>
      </c>
      <c r="D76" s="178">
        <v>1495000</v>
      </c>
      <c r="E76" s="178">
        <v>0</v>
      </c>
      <c r="F76" s="178">
        <v>0</v>
      </c>
      <c r="G76" s="179">
        <v>1495000</v>
      </c>
      <c r="H76" s="164"/>
      <c r="I76" s="179"/>
      <c r="J76" s="179"/>
      <c r="K76" s="179"/>
      <c r="L76" s="179"/>
      <c r="M76" s="179"/>
      <c r="N76" s="164"/>
      <c r="O76" s="165"/>
      <c r="P76" s="166">
        <v>0</v>
      </c>
      <c r="Q76" s="166">
        <v>1495000</v>
      </c>
      <c r="R76" s="166">
        <v>0</v>
      </c>
      <c r="S76" s="166">
        <v>0</v>
      </c>
      <c r="T76" s="167">
        <v>1495000</v>
      </c>
    </row>
    <row r="77" spans="1:20" hidden="1" outlineLevel="1">
      <c r="A77" s="170" t="s">
        <v>225</v>
      </c>
      <c r="B77" s="151" t="s">
        <v>234</v>
      </c>
      <c r="C77" s="180"/>
      <c r="D77" s="180"/>
      <c r="E77" s="180"/>
      <c r="F77" s="180"/>
      <c r="G77" s="181">
        <v>0</v>
      </c>
      <c r="H77" s="177"/>
      <c r="I77" s="181"/>
      <c r="J77" s="181"/>
      <c r="K77" s="181"/>
      <c r="L77" s="181"/>
      <c r="M77" s="181"/>
      <c r="N77" s="164"/>
      <c r="O77" s="165"/>
      <c r="P77" s="166"/>
      <c r="Q77" s="166"/>
      <c r="R77" s="166"/>
      <c r="S77" s="175"/>
      <c r="T77" s="167"/>
    </row>
    <row r="78" spans="1:20" hidden="1" outlineLevel="1">
      <c r="A78" s="170" t="s">
        <v>226</v>
      </c>
      <c r="B78" s="151" t="s">
        <v>234</v>
      </c>
      <c r="C78" s="180"/>
      <c r="D78" s="180"/>
      <c r="E78" s="180"/>
      <c r="F78" s="180"/>
      <c r="G78" s="181">
        <v>0</v>
      </c>
      <c r="H78" s="177"/>
      <c r="I78" s="181"/>
      <c r="J78" s="181"/>
      <c r="K78" s="181"/>
      <c r="L78" s="181"/>
      <c r="M78" s="181"/>
      <c r="N78" s="164"/>
      <c r="O78" s="165"/>
      <c r="P78" s="166"/>
      <c r="Q78" s="166"/>
      <c r="R78" s="166"/>
      <c r="S78" s="175"/>
      <c r="T78" s="167"/>
    </row>
    <row r="79" spans="1:20" hidden="1" outlineLevel="1">
      <c r="A79" s="170" t="s">
        <v>227</v>
      </c>
      <c r="B79" s="151" t="s">
        <v>234</v>
      </c>
      <c r="C79" s="180"/>
      <c r="D79" s="180"/>
      <c r="E79" s="180"/>
      <c r="F79" s="180"/>
      <c r="G79" s="181">
        <v>0</v>
      </c>
      <c r="H79" s="177"/>
      <c r="I79" s="181"/>
      <c r="J79" s="181"/>
      <c r="K79" s="181"/>
      <c r="L79" s="181"/>
      <c r="M79" s="181"/>
      <c r="N79" s="164"/>
      <c r="O79" s="165"/>
      <c r="P79" s="166"/>
      <c r="Q79" s="166"/>
      <c r="R79" s="166"/>
      <c r="S79" s="175"/>
      <c r="T79" s="167"/>
    </row>
    <row r="80" spans="1:20" hidden="1" outlineLevel="1">
      <c r="A80" s="170" t="s">
        <v>228</v>
      </c>
      <c r="B80" s="151" t="s">
        <v>234</v>
      </c>
      <c r="C80" s="180"/>
      <c r="D80" s="180"/>
      <c r="E80" s="180"/>
      <c r="F80" s="180"/>
      <c r="G80" s="181">
        <v>0</v>
      </c>
      <c r="H80" s="177"/>
      <c r="I80" s="181"/>
      <c r="J80" s="181"/>
      <c r="K80" s="181"/>
      <c r="L80" s="181"/>
      <c r="M80" s="181"/>
      <c r="N80" s="164"/>
      <c r="O80" s="165"/>
      <c r="P80" s="166"/>
      <c r="Q80" s="166"/>
      <c r="R80" s="166"/>
      <c r="S80" s="175"/>
      <c r="T80" s="167"/>
    </row>
    <row r="81" spans="1:20" hidden="1" outlineLevel="1">
      <c r="A81" s="168" t="s">
        <v>229</v>
      </c>
      <c r="B81" s="151" t="s">
        <v>234</v>
      </c>
      <c r="C81" s="178">
        <v>0</v>
      </c>
      <c r="D81" s="178">
        <v>0</v>
      </c>
      <c r="E81" s="178">
        <v>0</v>
      </c>
      <c r="F81" s="178">
        <v>0</v>
      </c>
      <c r="G81" s="179">
        <v>0</v>
      </c>
      <c r="H81" s="164"/>
      <c r="I81" s="179"/>
      <c r="J81" s="179"/>
      <c r="K81" s="179"/>
      <c r="L81" s="179"/>
      <c r="M81" s="179"/>
      <c r="N81" s="164"/>
      <c r="O81" s="165"/>
      <c r="P81" s="166">
        <v>0</v>
      </c>
      <c r="Q81" s="166">
        <v>0</v>
      </c>
      <c r="R81" s="166">
        <v>0</v>
      </c>
      <c r="S81" s="166">
        <v>0</v>
      </c>
      <c r="T81" s="167">
        <v>0</v>
      </c>
    </row>
    <row r="82" spans="1:20" hidden="1" outlineLevel="1">
      <c r="A82" s="170" t="s">
        <v>225</v>
      </c>
      <c r="B82" s="151" t="s">
        <v>234</v>
      </c>
      <c r="C82" s="182">
        <v>0</v>
      </c>
      <c r="D82" s="182">
        <v>0</v>
      </c>
      <c r="E82" s="182">
        <v>0</v>
      </c>
      <c r="F82" s="182">
        <v>0</v>
      </c>
      <c r="G82" s="181">
        <v>0</v>
      </c>
      <c r="H82" s="177"/>
      <c r="I82" s="181"/>
      <c r="J82" s="181"/>
      <c r="K82" s="181"/>
      <c r="L82" s="181"/>
      <c r="M82" s="181"/>
      <c r="N82" s="164"/>
      <c r="O82" s="165"/>
      <c r="P82" s="166"/>
      <c r="Q82" s="166"/>
      <c r="R82" s="166"/>
      <c r="S82" s="175"/>
      <c r="T82" s="167"/>
    </row>
    <row r="83" spans="1:20" hidden="1" outlineLevel="1">
      <c r="A83" s="170" t="s">
        <v>226</v>
      </c>
      <c r="B83" s="151" t="s">
        <v>234</v>
      </c>
      <c r="C83" s="180"/>
      <c r="D83" s="180"/>
      <c r="E83" s="180"/>
      <c r="F83" s="180"/>
      <c r="G83" s="181">
        <v>0</v>
      </c>
      <c r="H83" s="177"/>
      <c r="I83" s="181"/>
      <c r="J83" s="181"/>
      <c r="K83" s="181"/>
      <c r="L83" s="181"/>
      <c r="M83" s="181"/>
      <c r="N83" s="164"/>
      <c r="O83" s="165"/>
      <c r="P83" s="166"/>
      <c r="Q83" s="166"/>
      <c r="R83" s="166"/>
      <c r="S83" s="175"/>
      <c r="T83" s="167"/>
    </row>
    <row r="84" spans="1:20" hidden="1" outlineLevel="1">
      <c r="A84" s="170" t="s">
        <v>228</v>
      </c>
      <c r="B84" s="151" t="s">
        <v>234</v>
      </c>
      <c r="C84" s="180"/>
      <c r="D84" s="180"/>
      <c r="E84" s="180"/>
      <c r="F84" s="180"/>
      <c r="G84" s="181">
        <v>0</v>
      </c>
      <c r="H84" s="177"/>
      <c r="I84" s="181"/>
      <c r="J84" s="181"/>
      <c r="K84" s="181"/>
      <c r="L84" s="181"/>
      <c r="M84" s="181"/>
      <c r="N84" s="164"/>
      <c r="O84" s="165"/>
      <c r="P84" s="166"/>
      <c r="Q84" s="166"/>
      <c r="R84" s="166"/>
      <c r="S84" s="175"/>
      <c r="T84" s="167"/>
    </row>
    <row r="85" spans="1:20" collapsed="1">
      <c r="A85" s="161" t="s">
        <v>239</v>
      </c>
      <c r="B85" s="151" t="s">
        <v>234</v>
      </c>
      <c r="C85" s="178">
        <v>0</v>
      </c>
      <c r="D85" s="178">
        <v>872740</v>
      </c>
      <c r="E85" s="178">
        <v>522740</v>
      </c>
      <c r="F85" s="178">
        <v>122740</v>
      </c>
      <c r="G85" s="179">
        <v>1518220</v>
      </c>
      <c r="H85" s="164"/>
      <c r="I85" s="162">
        <f>C85*(1-$O85)</f>
        <v>0</v>
      </c>
      <c r="J85" s="162">
        <f>D85*(1-$O85)</f>
        <v>0</v>
      </c>
      <c r="K85" s="162">
        <f t="shared" ref="K85" si="13">E85*(1-$O85)</f>
        <v>0</v>
      </c>
      <c r="L85" s="162">
        <f>F85*(1-$O85)</f>
        <v>0</v>
      </c>
      <c r="M85" s="162">
        <f>SUM(I85:L85)</f>
        <v>0</v>
      </c>
      <c r="N85" s="164"/>
      <c r="O85" s="165">
        <v>1</v>
      </c>
      <c r="P85" s="166">
        <v>0</v>
      </c>
      <c r="Q85" s="166">
        <v>872740</v>
      </c>
      <c r="R85" s="166">
        <v>522740</v>
      </c>
      <c r="S85" s="166">
        <v>122740</v>
      </c>
      <c r="T85" s="167">
        <v>1518220</v>
      </c>
    </row>
    <row r="86" spans="1:20" hidden="1" outlineLevel="1">
      <c r="A86" s="168" t="s">
        <v>224</v>
      </c>
      <c r="B86" s="151" t="s">
        <v>234</v>
      </c>
      <c r="C86" s="178">
        <v>0</v>
      </c>
      <c r="D86" s="178">
        <v>750000</v>
      </c>
      <c r="E86" s="178">
        <v>400000</v>
      </c>
      <c r="F86" s="178">
        <v>0</v>
      </c>
      <c r="G86" s="179">
        <v>1150000</v>
      </c>
      <c r="H86" s="164"/>
      <c r="I86" s="179"/>
      <c r="J86" s="179"/>
      <c r="K86" s="179"/>
      <c r="L86" s="179"/>
      <c r="M86" s="179"/>
      <c r="N86" s="164"/>
      <c r="O86" s="165"/>
      <c r="P86" s="166">
        <v>0</v>
      </c>
      <c r="Q86" s="166">
        <v>750000</v>
      </c>
      <c r="R86" s="166">
        <v>400000</v>
      </c>
      <c r="S86" s="166">
        <v>0</v>
      </c>
      <c r="T86" s="167">
        <v>1150000</v>
      </c>
    </row>
    <row r="87" spans="1:20" hidden="1" outlineLevel="1">
      <c r="A87" s="170" t="s">
        <v>225</v>
      </c>
      <c r="B87" s="151" t="s">
        <v>234</v>
      </c>
      <c r="C87" s="180"/>
      <c r="D87" s="180"/>
      <c r="E87" s="180"/>
      <c r="F87" s="180"/>
      <c r="G87" s="181">
        <v>0</v>
      </c>
      <c r="H87" s="177"/>
      <c r="I87" s="181"/>
      <c r="J87" s="181"/>
      <c r="K87" s="181"/>
      <c r="L87" s="181"/>
      <c r="M87" s="181"/>
      <c r="N87" s="164"/>
      <c r="O87" s="165"/>
      <c r="P87" s="166"/>
      <c r="Q87" s="166"/>
      <c r="R87" s="166"/>
      <c r="S87" s="175"/>
      <c r="T87" s="167"/>
    </row>
    <row r="88" spans="1:20" hidden="1" outlineLevel="1">
      <c r="A88" s="170" t="s">
        <v>226</v>
      </c>
      <c r="B88" s="151" t="s">
        <v>234</v>
      </c>
      <c r="C88" s="180">
        <v>0</v>
      </c>
      <c r="D88" s="180">
        <v>150000</v>
      </c>
      <c r="E88" s="180"/>
      <c r="F88" s="180"/>
      <c r="G88" s="181">
        <v>150000</v>
      </c>
      <c r="H88" s="177"/>
      <c r="I88" s="181"/>
      <c r="J88" s="181"/>
      <c r="K88" s="181"/>
      <c r="L88" s="181"/>
      <c r="M88" s="181"/>
      <c r="N88" s="164"/>
      <c r="O88" s="165"/>
      <c r="P88" s="166"/>
      <c r="Q88" s="166"/>
      <c r="R88" s="166"/>
      <c r="S88" s="175"/>
      <c r="T88" s="167"/>
    </row>
    <row r="89" spans="1:20" hidden="1" outlineLevel="1">
      <c r="A89" s="170" t="s">
        <v>227</v>
      </c>
      <c r="B89" s="151" t="s">
        <v>234</v>
      </c>
      <c r="C89" s="180"/>
      <c r="D89" s="180"/>
      <c r="E89" s="180"/>
      <c r="F89" s="180"/>
      <c r="G89" s="181">
        <v>0</v>
      </c>
      <c r="H89" s="177"/>
      <c r="I89" s="181"/>
      <c r="J89" s="181"/>
      <c r="K89" s="181"/>
      <c r="L89" s="181"/>
      <c r="M89" s="181"/>
      <c r="N89" s="164"/>
      <c r="O89" s="165"/>
      <c r="P89" s="166"/>
      <c r="Q89" s="166"/>
      <c r="R89" s="166"/>
      <c r="S89" s="175"/>
      <c r="T89" s="167"/>
    </row>
    <row r="90" spans="1:20" hidden="1" outlineLevel="1">
      <c r="A90" s="170" t="s">
        <v>228</v>
      </c>
      <c r="B90" s="151" t="s">
        <v>234</v>
      </c>
      <c r="C90" s="180">
        <v>0</v>
      </c>
      <c r="D90" s="180">
        <v>600000</v>
      </c>
      <c r="E90" s="180">
        <v>400000</v>
      </c>
      <c r="F90" s="180"/>
      <c r="G90" s="181">
        <v>1000000</v>
      </c>
      <c r="H90" s="177"/>
      <c r="I90" s="181"/>
      <c r="J90" s="181"/>
      <c r="K90" s="181"/>
      <c r="L90" s="181"/>
      <c r="M90" s="181"/>
      <c r="N90" s="164"/>
      <c r="O90" s="165"/>
      <c r="P90" s="166"/>
      <c r="Q90" s="166"/>
      <c r="R90" s="166"/>
      <c r="S90" s="175"/>
      <c r="T90" s="167"/>
    </row>
    <row r="91" spans="1:20" hidden="1" outlineLevel="1">
      <c r="A91" s="168" t="s">
        <v>229</v>
      </c>
      <c r="B91" s="151" t="s">
        <v>234</v>
      </c>
      <c r="C91" s="178">
        <v>0</v>
      </c>
      <c r="D91" s="178">
        <v>122740</v>
      </c>
      <c r="E91" s="178">
        <v>122740</v>
      </c>
      <c r="F91" s="178">
        <v>122740</v>
      </c>
      <c r="G91" s="179">
        <v>368220</v>
      </c>
      <c r="H91" s="164"/>
      <c r="I91" s="179"/>
      <c r="J91" s="179"/>
      <c r="K91" s="179"/>
      <c r="L91" s="179"/>
      <c r="M91" s="179"/>
      <c r="N91" s="164"/>
      <c r="O91" s="165"/>
      <c r="P91" s="166">
        <v>0</v>
      </c>
      <c r="Q91" s="166">
        <v>122740</v>
      </c>
      <c r="R91" s="166">
        <v>122740</v>
      </c>
      <c r="S91" s="166">
        <v>122740</v>
      </c>
      <c r="T91" s="167">
        <v>368220</v>
      </c>
    </row>
    <row r="92" spans="1:20" hidden="1" outlineLevel="1">
      <c r="A92" s="170" t="s">
        <v>225</v>
      </c>
      <c r="B92" s="151" t="s">
        <v>234</v>
      </c>
      <c r="C92" s="182">
        <v>0</v>
      </c>
      <c r="D92" s="182">
        <v>122740</v>
      </c>
      <c r="E92" s="182">
        <v>122740</v>
      </c>
      <c r="F92" s="182">
        <v>122740</v>
      </c>
      <c r="G92" s="181">
        <v>368220</v>
      </c>
      <c r="H92" s="177"/>
      <c r="I92" s="181"/>
      <c r="J92" s="181"/>
      <c r="K92" s="181"/>
      <c r="L92" s="181"/>
      <c r="M92" s="181"/>
      <c r="N92" s="164"/>
      <c r="O92" s="165"/>
      <c r="P92" s="166"/>
      <c r="Q92" s="166"/>
      <c r="R92" s="166"/>
      <c r="S92" s="175"/>
      <c r="T92" s="167"/>
    </row>
    <row r="93" spans="1:20" hidden="1" outlineLevel="1">
      <c r="A93" s="170" t="s">
        <v>226</v>
      </c>
      <c r="B93" s="151" t="s">
        <v>234</v>
      </c>
      <c r="C93" s="180"/>
      <c r="D93" s="180"/>
      <c r="E93" s="180"/>
      <c r="F93" s="180"/>
      <c r="G93" s="181">
        <v>0</v>
      </c>
      <c r="H93" s="177"/>
      <c r="I93" s="181"/>
      <c r="J93" s="181"/>
      <c r="K93" s="181"/>
      <c r="L93" s="181"/>
      <c r="M93" s="181"/>
      <c r="N93" s="164"/>
      <c r="O93" s="165"/>
      <c r="P93" s="166"/>
      <c r="Q93" s="166"/>
      <c r="R93" s="166"/>
      <c r="S93" s="175"/>
      <c r="T93" s="167"/>
    </row>
    <row r="94" spans="1:20" hidden="1" outlineLevel="1">
      <c r="A94" s="170" t="s">
        <v>228</v>
      </c>
      <c r="B94" s="151" t="s">
        <v>234</v>
      </c>
      <c r="C94" s="180"/>
      <c r="D94" s="180"/>
      <c r="E94" s="180"/>
      <c r="F94" s="180"/>
      <c r="G94" s="181">
        <v>0</v>
      </c>
      <c r="H94" s="177"/>
      <c r="I94" s="181"/>
      <c r="J94" s="181"/>
      <c r="K94" s="181"/>
      <c r="L94" s="181"/>
      <c r="M94" s="181"/>
      <c r="N94" s="164"/>
      <c r="O94" s="165"/>
      <c r="P94" s="166"/>
      <c r="Q94" s="166"/>
      <c r="R94" s="166"/>
      <c r="S94" s="175"/>
      <c r="T94" s="167"/>
    </row>
    <row r="95" spans="1:20" collapsed="1">
      <c r="A95" s="161" t="s">
        <v>240</v>
      </c>
      <c r="B95" s="151" t="s">
        <v>234</v>
      </c>
      <c r="C95" s="178">
        <v>0</v>
      </c>
      <c r="D95" s="178">
        <v>2500000</v>
      </c>
      <c r="E95" s="178">
        <v>5050000</v>
      </c>
      <c r="F95" s="178">
        <v>50000</v>
      </c>
      <c r="G95" s="179">
        <v>7600000</v>
      </c>
      <c r="H95" s="164"/>
      <c r="I95" s="162">
        <f>C95*(1-$O95)</f>
        <v>0</v>
      </c>
      <c r="J95" s="162">
        <f>D95*(1-$O95)</f>
        <v>0</v>
      </c>
      <c r="K95" s="162">
        <f t="shared" ref="K95" si="14">E95*(1-$O95)</f>
        <v>0</v>
      </c>
      <c r="L95" s="162">
        <f>F95*(1-$O95)</f>
        <v>0</v>
      </c>
      <c r="M95" s="162">
        <f>SUM(I95:L95)</f>
        <v>0</v>
      </c>
      <c r="N95" s="164"/>
      <c r="O95" s="165">
        <v>1</v>
      </c>
      <c r="P95" s="166">
        <v>0</v>
      </c>
      <c r="Q95" s="166">
        <v>2500000</v>
      </c>
      <c r="R95" s="166">
        <v>5050000</v>
      </c>
      <c r="S95" s="166">
        <v>50000</v>
      </c>
      <c r="T95" s="167">
        <v>7600000</v>
      </c>
    </row>
    <row r="96" spans="1:20" hidden="1" outlineLevel="1">
      <c r="A96" s="168" t="s">
        <v>224</v>
      </c>
      <c r="B96" s="151" t="s">
        <v>234</v>
      </c>
      <c r="C96" s="178">
        <v>0</v>
      </c>
      <c r="D96" s="178">
        <v>2500000</v>
      </c>
      <c r="E96" s="178">
        <v>5000000</v>
      </c>
      <c r="F96" s="178">
        <v>0</v>
      </c>
      <c r="G96" s="179">
        <v>7500000</v>
      </c>
      <c r="H96" s="164"/>
      <c r="I96" s="179"/>
      <c r="J96" s="179"/>
      <c r="K96" s="179"/>
      <c r="L96" s="179"/>
      <c r="M96" s="179"/>
      <c r="N96" s="164"/>
      <c r="O96" s="169"/>
      <c r="P96" s="166">
        <v>0</v>
      </c>
      <c r="Q96" s="166">
        <v>2500000</v>
      </c>
      <c r="R96" s="166">
        <v>5000000</v>
      </c>
      <c r="S96" s="166">
        <v>0</v>
      </c>
      <c r="T96" s="167">
        <v>7500000</v>
      </c>
    </row>
    <row r="97" spans="1:20" hidden="1" outlineLevel="1">
      <c r="A97" s="170" t="s">
        <v>225</v>
      </c>
      <c r="B97" s="151" t="s">
        <v>234</v>
      </c>
      <c r="C97" s="180"/>
      <c r="D97" s="180"/>
      <c r="E97" s="180"/>
      <c r="F97" s="180"/>
      <c r="G97" s="181">
        <v>0</v>
      </c>
      <c r="H97" s="177"/>
      <c r="I97" s="181"/>
      <c r="J97" s="181"/>
      <c r="K97" s="181"/>
      <c r="L97" s="181"/>
      <c r="M97" s="181"/>
      <c r="N97" s="177"/>
      <c r="O97" s="169"/>
      <c r="P97" s="166"/>
      <c r="Q97" s="166"/>
      <c r="R97" s="166"/>
      <c r="S97" s="175"/>
      <c r="T97" s="167"/>
    </row>
    <row r="98" spans="1:20" hidden="1" outlineLevel="1">
      <c r="A98" s="170" t="s">
        <v>226</v>
      </c>
      <c r="B98" s="151" t="s">
        <v>234</v>
      </c>
      <c r="C98" s="180"/>
      <c r="D98" s="180"/>
      <c r="E98" s="180"/>
      <c r="F98" s="180"/>
      <c r="G98" s="181">
        <v>0</v>
      </c>
      <c r="H98" s="177"/>
      <c r="I98" s="181"/>
      <c r="J98" s="181"/>
      <c r="K98" s="181"/>
      <c r="L98" s="181"/>
      <c r="M98" s="181"/>
      <c r="N98" s="177"/>
      <c r="O98" s="169"/>
      <c r="P98" s="166"/>
      <c r="Q98" s="166"/>
      <c r="R98" s="166"/>
      <c r="S98" s="175"/>
      <c r="T98" s="167"/>
    </row>
    <row r="99" spans="1:20" hidden="1" outlineLevel="1">
      <c r="A99" s="170" t="s">
        <v>227</v>
      </c>
      <c r="B99" s="151" t="s">
        <v>234</v>
      </c>
      <c r="C99" s="180"/>
      <c r="D99" s="180"/>
      <c r="E99" s="180"/>
      <c r="F99" s="180"/>
      <c r="G99" s="181">
        <v>0</v>
      </c>
      <c r="H99" s="177"/>
      <c r="I99" s="181"/>
      <c r="J99" s="181"/>
      <c r="K99" s="181"/>
      <c r="L99" s="181"/>
      <c r="M99" s="181"/>
      <c r="N99" s="177"/>
      <c r="O99" s="169"/>
      <c r="P99" s="166"/>
      <c r="Q99" s="166"/>
      <c r="R99" s="166"/>
      <c r="S99" s="175"/>
      <c r="T99" s="167"/>
    </row>
    <row r="100" spans="1:20" hidden="1" outlineLevel="1">
      <c r="A100" s="170" t="s">
        <v>228</v>
      </c>
      <c r="B100" s="151" t="s">
        <v>234</v>
      </c>
      <c r="C100" s="180">
        <v>0</v>
      </c>
      <c r="D100" s="180">
        <v>2500000</v>
      </c>
      <c r="E100" s="180">
        <v>5000000</v>
      </c>
      <c r="F100" s="180"/>
      <c r="G100" s="181">
        <v>7500000</v>
      </c>
      <c r="H100" s="177"/>
      <c r="I100" s="181"/>
      <c r="J100" s="181"/>
      <c r="K100" s="181"/>
      <c r="L100" s="181"/>
      <c r="M100" s="181"/>
      <c r="N100" s="177"/>
      <c r="O100" s="169"/>
      <c r="P100" s="166"/>
      <c r="Q100" s="166"/>
      <c r="R100" s="166"/>
      <c r="S100" s="175"/>
      <c r="T100" s="167"/>
    </row>
    <row r="101" spans="1:20" hidden="1" outlineLevel="1">
      <c r="A101" s="168" t="s">
        <v>229</v>
      </c>
      <c r="B101" s="151" t="s">
        <v>234</v>
      </c>
      <c r="C101" s="178">
        <v>0</v>
      </c>
      <c r="D101" s="178">
        <v>0</v>
      </c>
      <c r="E101" s="178">
        <v>50000</v>
      </c>
      <c r="F101" s="178">
        <v>50000</v>
      </c>
      <c r="G101" s="179">
        <v>100000</v>
      </c>
      <c r="H101" s="164"/>
      <c r="I101" s="179"/>
      <c r="J101" s="179"/>
      <c r="K101" s="179"/>
      <c r="L101" s="179"/>
      <c r="M101" s="179"/>
      <c r="N101" s="164"/>
      <c r="O101" s="169"/>
      <c r="P101" s="166">
        <v>0</v>
      </c>
      <c r="Q101" s="166">
        <v>0</v>
      </c>
      <c r="R101" s="166">
        <v>50000</v>
      </c>
      <c r="S101" s="166">
        <v>50000</v>
      </c>
      <c r="T101" s="167">
        <v>100000</v>
      </c>
    </row>
    <row r="102" spans="1:20" hidden="1" outlineLevel="1">
      <c r="A102" s="186" t="s">
        <v>225</v>
      </c>
      <c r="B102" s="151" t="s">
        <v>234</v>
      </c>
      <c r="C102" s="180">
        <v>0</v>
      </c>
      <c r="D102" s="180">
        <v>0</v>
      </c>
      <c r="E102" s="180">
        <v>50000</v>
      </c>
      <c r="F102" s="180">
        <v>50000</v>
      </c>
      <c r="G102" s="181">
        <v>100000</v>
      </c>
      <c r="H102" s="177"/>
      <c r="I102" s="181"/>
      <c r="J102" s="181"/>
      <c r="K102" s="181"/>
      <c r="L102" s="181"/>
      <c r="M102" s="181"/>
      <c r="N102" s="177"/>
      <c r="O102" s="169"/>
      <c r="P102" s="166"/>
      <c r="Q102" s="166"/>
      <c r="R102" s="166"/>
      <c r="S102" s="175"/>
      <c r="T102" s="167"/>
    </row>
    <row r="103" spans="1:20" hidden="1" outlineLevel="1">
      <c r="A103" s="170" t="s">
        <v>226</v>
      </c>
      <c r="B103" s="151" t="s">
        <v>234</v>
      </c>
      <c r="C103" s="180"/>
      <c r="D103" s="180"/>
      <c r="E103" s="180"/>
      <c r="F103" s="180"/>
      <c r="G103" s="181">
        <v>0</v>
      </c>
      <c r="H103" s="177"/>
      <c r="I103" s="181"/>
      <c r="J103" s="181"/>
      <c r="K103" s="181"/>
      <c r="L103" s="181"/>
      <c r="M103" s="181"/>
      <c r="N103" s="177"/>
      <c r="O103" s="169"/>
      <c r="P103" s="166"/>
      <c r="Q103" s="166"/>
      <c r="R103" s="166"/>
      <c r="S103" s="175"/>
      <c r="T103" s="167"/>
    </row>
    <row r="104" spans="1:20" hidden="1" outlineLevel="1">
      <c r="A104" s="170" t="s">
        <v>228</v>
      </c>
      <c r="B104" s="151" t="s">
        <v>234</v>
      </c>
      <c r="C104" s="180"/>
      <c r="D104" s="180"/>
      <c r="E104" s="180"/>
      <c r="F104" s="180"/>
      <c r="G104" s="181">
        <v>0</v>
      </c>
      <c r="H104" s="177"/>
      <c r="I104" s="181"/>
      <c r="J104" s="181"/>
      <c r="K104" s="181"/>
      <c r="L104" s="181"/>
      <c r="M104" s="181"/>
      <c r="N104" s="177"/>
      <c r="O104" s="169"/>
      <c r="P104" s="166"/>
      <c r="Q104" s="166"/>
      <c r="R104" s="166"/>
      <c r="S104" s="175"/>
      <c r="T104" s="167"/>
    </row>
    <row r="105" spans="1:20" collapsed="1">
      <c r="A105" s="161" t="s">
        <v>241</v>
      </c>
      <c r="B105" s="151" t="s">
        <v>234</v>
      </c>
      <c r="C105" s="178">
        <v>0</v>
      </c>
      <c r="D105" s="178">
        <v>0</v>
      </c>
      <c r="E105" s="178">
        <v>400000</v>
      </c>
      <c r="F105" s="178">
        <v>550000</v>
      </c>
      <c r="G105" s="179">
        <v>950000</v>
      </c>
      <c r="H105" s="164"/>
      <c r="I105" s="162">
        <f>C105*(1-$O105)</f>
        <v>0</v>
      </c>
      <c r="J105" s="162">
        <f>D105*(1-$O105)</f>
        <v>0</v>
      </c>
      <c r="K105" s="162">
        <f t="shared" ref="K105" si="15">E105*(1-$O105)</f>
        <v>0</v>
      </c>
      <c r="L105" s="162">
        <f>F105*(1-$O105)</f>
        <v>0</v>
      </c>
      <c r="M105" s="162">
        <f>SUM(I105:L105)</f>
        <v>0</v>
      </c>
      <c r="N105" s="164"/>
      <c r="O105" s="165">
        <v>1</v>
      </c>
      <c r="P105" s="166">
        <v>0</v>
      </c>
      <c r="Q105" s="166">
        <v>0</v>
      </c>
      <c r="R105" s="166">
        <v>400000</v>
      </c>
      <c r="S105" s="166">
        <v>550000</v>
      </c>
      <c r="T105" s="167">
        <v>950000</v>
      </c>
    </row>
    <row r="106" spans="1:20" hidden="1" outlineLevel="1">
      <c r="A106" s="168" t="s">
        <v>224</v>
      </c>
      <c r="B106" s="151" t="s">
        <v>234</v>
      </c>
      <c r="C106" s="178">
        <v>0</v>
      </c>
      <c r="D106" s="178">
        <v>0</v>
      </c>
      <c r="E106" s="178">
        <v>400000</v>
      </c>
      <c r="F106" s="178">
        <v>550000</v>
      </c>
      <c r="G106" s="179">
        <v>950000</v>
      </c>
      <c r="H106" s="164"/>
      <c r="I106" s="179"/>
      <c r="J106" s="179"/>
      <c r="K106" s="179"/>
      <c r="L106" s="179"/>
      <c r="M106" s="179"/>
      <c r="N106" s="164"/>
      <c r="O106" s="169"/>
      <c r="P106" s="166">
        <v>0</v>
      </c>
      <c r="Q106" s="166">
        <v>0</v>
      </c>
      <c r="R106" s="166">
        <v>400000</v>
      </c>
      <c r="S106" s="166">
        <v>550000</v>
      </c>
      <c r="T106" s="167">
        <v>950000</v>
      </c>
    </row>
    <row r="107" spans="1:20" hidden="1" outlineLevel="1">
      <c r="A107" s="170" t="s">
        <v>225</v>
      </c>
      <c r="B107" s="151" t="s">
        <v>234</v>
      </c>
      <c r="C107" s="180"/>
      <c r="D107" s="180"/>
      <c r="E107" s="180"/>
      <c r="F107" s="180"/>
      <c r="G107" s="181">
        <v>0</v>
      </c>
      <c r="H107" s="177"/>
      <c r="I107" s="181"/>
      <c r="J107" s="181"/>
      <c r="K107" s="181"/>
      <c r="L107" s="181"/>
      <c r="M107" s="181"/>
      <c r="N107" s="177"/>
      <c r="O107" s="169"/>
      <c r="P107" s="166"/>
      <c r="Q107" s="166"/>
      <c r="R107" s="166"/>
      <c r="S107" s="175"/>
      <c r="T107" s="167"/>
    </row>
    <row r="108" spans="1:20" hidden="1" outlineLevel="1">
      <c r="A108" s="170" t="s">
        <v>226</v>
      </c>
      <c r="B108" s="151" t="s">
        <v>234</v>
      </c>
      <c r="C108" s="180"/>
      <c r="D108" s="180"/>
      <c r="E108" s="180">
        <v>150000</v>
      </c>
      <c r="F108" s="180"/>
      <c r="G108" s="181">
        <v>150000</v>
      </c>
      <c r="H108" s="177"/>
      <c r="I108" s="181"/>
      <c r="J108" s="181"/>
      <c r="K108" s="181"/>
      <c r="L108" s="181"/>
      <c r="M108" s="181"/>
      <c r="N108" s="177"/>
      <c r="O108" s="169"/>
      <c r="P108" s="166"/>
      <c r="Q108" s="166"/>
      <c r="R108" s="166"/>
      <c r="S108" s="175"/>
      <c r="T108" s="167"/>
    </row>
    <row r="109" spans="1:20" hidden="1" outlineLevel="1">
      <c r="A109" s="170" t="s">
        <v>227</v>
      </c>
      <c r="B109" s="151" t="s">
        <v>234</v>
      </c>
      <c r="C109" s="180"/>
      <c r="D109" s="180"/>
      <c r="E109" s="180"/>
      <c r="F109" s="180"/>
      <c r="G109" s="181">
        <v>0</v>
      </c>
      <c r="H109" s="177"/>
      <c r="I109" s="181"/>
      <c r="J109" s="181"/>
      <c r="K109" s="181"/>
      <c r="L109" s="181"/>
      <c r="M109" s="181"/>
      <c r="N109" s="177"/>
      <c r="O109" s="169"/>
      <c r="P109" s="166"/>
      <c r="Q109" s="166"/>
      <c r="R109" s="166"/>
      <c r="S109" s="175"/>
      <c r="T109" s="167"/>
    </row>
    <row r="110" spans="1:20" hidden="1" outlineLevel="1">
      <c r="A110" s="170" t="s">
        <v>228</v>
      </c>
      <c r="B110" s="151" t="s">
        <v>234</v>
      </c>
      <c r="C110" s="180"/>
      <c r="D110" s="180"/>
      <c r="E110" s="180">
        <v>250000</v>
      </c>
      <c r="F110" s="180">
        <v>550000</v>
      </c>
      <c r="G110" s="181">
        <v>800000</v>
      </c>
      <c r="H110" s="177"/>
      <c r="I110" s="181"/>
      <c r="J110" s="181"/>
      <c r="K110" s="181"/>
      <c r="L110" s="181"/>
      <c r="M110" s="181"/>
      <c r="N110" s="177"/>
      <c r="O110" s="169"/>
      <c r="P110" s="166"/>
      <c r="Q110" s="166"/>
      <c r="R110" s="166"/>
      <c r="S110" s="175"/>
      <c r="T110" s="167"/>
    </row>
    <row r="111" spans="1:20" hidden="1" outlineLevel="1">
      <c r="A111" s="168" t="s">
        <v>229</v>
      </c>
      <c r="B111" s="151" t="s">
        <v>234</v>
      </c>
      <c r="C111" s="178">
        <v>0</v>
      </c>
      <c r="D111" s="178">
        <v>0</v>
      </c>
      <c r="E111" s="178">
        <v>0</v>
      </c>
      <c r="F111" s="178">
        <v>0</v>
      </c>
      <c r="G111" s="179">
        <v>0</v>
      </c>
      <c r="H111" s="164"/>
      <c r="I111" s="179"/>
      <c r="J111" s="179"/>
      <c r="K111" s="179"/>
      <c r="L111" s="179"/>
      <c r="M111" s="179"/>
      <c r="N111" s="164"/>
      <c r="O111" s="169"/>
      <c r="P111" s="166">
        <v>0</v>
      </c>
      <c r="Q111" s="166">
        <v>0</v>
      </c>
      <c r="R111" s="166">
        <v>0</v>
      </c>
      <c r="S111" s="166">
        <v>0</v>
      </c>
      <c r="T111" s="167">
        <v>0</v>
      </c>
    </row>
    <row r="112" spans="1:20" hidden="1" outlineLevel="1">
      <c r="A112" s="170" t="s">
        <v>225</v>
      </c>
      <c r="B112" s="151" t="s">
        <v>234</v>
      </c>
      <c r="C112" s="182">
        <v>0</v>
      </c>
      <c r="D112" s="182">
        <v>0</v>
      </c>
      <c r="E112" s="182">
        <v>0</v>
      </c>
      <c r="F112" s="182">
        <v>0</v>
      </c>
      <c r="G112" s="181">
        <v>0</v>
      </c>
      <c r="H112" s="177"/>
      <c r="I112" s="181"/>
      <c r="J112" s="181"/>
      <c r="K112" s="181"/>
      <c r="L112" s="181"/>
      <c r="M112" s="181"/>
      <c r="N112" s="177"/>
      <c r="O112" s="169"/>
      <c r="P112" s="166"/>
      <c r="Q112" s="166"/>
      <c r="R112" s="166"/>
      <c r="S112" s="175"/>
      <c r="T112" s="167"/>
    </row>
    <row r="113" spans="1:20" hidden="1" outlineLevel="1">
      <c r="A113" s="170" t="s">
        <v>226</v>
      </c>
      <c r="B113" s="151" t="s">
        <v>234</v>
      </c>
      <c r="C113" s="180"/>
      <c r="D113" s="180"/>
      <c r="E113" s="180"/>
      <c r="F113" s="180"/>
      <c r="G113" s="181">
        <v>0</v>
      </c>
      <c r="H113" s="177"/>
      <c r="I113" s="181"/>
      <c r="J113" s="181"/>
      <c r="K113" s="181"/>
      <c r="L113" s="181"/>
      <c r="M113" s="181"/>
      <c r="N113" s="177"/>
      <c r="O113" s="169"/>
      <c r="P113" s="166"/>
      <c r="Q113" s="166"/>
      <c r="R113" s="166"/>
      <c r="S113" s="175"/>
      <c r="T113" s="167"/>
    </row>
    <row r="114" spans="1:20" hidden="1" outlineLevel="1">
      <c r="A114" s="170" t="s">
        <v>228</v>
      </c>
      <c r="B114" s="151" t="s">
        <v>234</v>
      </c>
      <c r="C114" s="180"/>
      <c r="D114" s="180"/>
      <c r="E114" s="180"/>
      <c r="F114" s="180"/>
      <c r="G114" s="181">
        <v>0</v>
      </c>
      <c r="H114" s="177"/>
      <c r="I114" s="181"/>
      <c r="J114" s="181"/>
      <c r="K114" s="181"/>
      <c r="L114" s="181"/>
      <c r="M114" s="181"/>
      <c r="N114" s="177"/>
      <c r="O114" s="169"/>
      <c r="P114" s="166"/>
      <c r="Q114" s="166"/>
      <c r="R114" s="166"/>
      <c r="S114" s="175"/>
      <c r="T114" s="167"/>
    </row>
    <row r="115" spans="1:20" collapsed="1">
      <c r="A115" s="161" t="s">
        <v>242</v>
      </c>
      <c r="B115" s="151" t="s">
        <v>234</v>
      </c>
      <c r="C115" s="178">
        <v>0</v>
      </c>
      <c r="D115" s="178">
        <v>150000</v>
      </c>
      <c r="E115" s="178">
        <v>0</v>
      </c>
      <c r="F115" s="178">
        <v>0</v>
      </c>
      <c r="G115" s="179">
        <v>150000</v>
      </c>
      <c r="H115" s="164"/>
      <c r="I115" s="162">
        <f>C115*(1-$O115)</f>
        <v>0</v>
      </c>
      <c r="J115" s="162">
        <f>D115*(1-$O115)</f>
        <v>0</v>
      </c>
      <c r="K115" s="162">
        <f t="shared" ref="K115" si="16">E115*(1-$O115)</f>
        <v>0</v>
      </c>
      <c r="L115" s="162">
        <f>F115*(1-$O115)</f>
        <v>0</v>
      </c>
      <c r="M115" s="162">
        <f>SUM(I115:L115)</f>
        <v>0</v>
      </c>
      <c r="N115" s="164"/>
      <c r="O115" s="165">
        <v>1</v>
      </c>
      <c r="P115" s="166">
        <v>0</v>
      </c>
      <c r="Q115" s="166">
        <v>150000</v>
      </c>
      <c r="R115" s="166">
        <v>0</v>
      </c>
      <c r="S115" s="166">
        <v>0</v>
      </c>
      <c r="T115" s="167">
        <v>150000</v>
      </c>
    </row>
    <row r="116" spans="1:20" hidden="1" outlineLevel="1">
      <c r="A116" s="168" t="s">
        <v>224</v>
      </c>
      <c r="B116" s="151" t="s">
        <v>234</v>
      </c>
      <c r="C116" s="178">
        <v>0</v>
      </c>
      <c r="D116" s="178">
        <v>150000</v>
      </c>
      <c r="E116" s="178">
        <v>0</v>
      </c>
      <c r="F116" s="178">
        <v>0</v>
      </c>
      <c r="G116" s="179">
        <v>150000</v>
      </c>
      <c r="H116" s="164"/>
      <c r="I116" s="179"/>
      <c r="J116" s="179"/>
      <c r="K116" s="179"/>
      <c r="L116" s="179"/>
      <c r="M116" s="179"/>
      <c r="N116" s="164"/>
      <c r="O116" s="169"/>
      <c r="P116" s="166">
        <v>0</v>
      </c>
      <c r="Q116" s="166">
        <v>150000</v>
      </c>
      <c r="R116" s="166">
        <v>0</v>
      </c>
      <c r="S116" s="166">
        <v>0</v>
      </c>
      <c r="T116" s="167">
        <v>150000</v>
      </c>
    </row>
    <row r="117" spans="1:20" hidden="1" outlineLevel="1">
      <c r="A117" s="170" t="s">
        <v>225</v>
      </c>
      <c r="B117" s="151" t="s">
        <v>234</v>
      </c>
      <c r="C117" s="180"/>
      <c r="D117" s="180"/>
      <c r="E117" s="180"/>
      <c r="F117" s="180"/>
      <c r="G117" s="181">
        <v>0</v>
      </c>
      <c r="H117" s="177"/>
      <c r="I117" s="181"/>
      <c r="J117" s="181"/>
      <c r="K117" s="181"/>
      <c r="L117" s="181"/>
      <c r="M117" s="181"/>
      <c r="N117" s="177"/>
      <c r="O117" s="169"/>
      <c r="P117" s="166"/>
      <c r="Q117" s="166"/>
      <c r="R117" s="166"/>
      <c r="S117" s="175"/>
      <c r="T117" s="167"/>
    </row>
    <row r="118" spans="1:20" hidden="1" outlineLevel="1">
      <c r="A118" s="170" t="s">
        <v>226</v>
      </c>
      <c r="B118" s="151" t="s">
        <v>234</v>
      </c>
      <c r="C118" s="180"/>
      <c r="D118" s="180">
        <v>150000</v>
      </c>
      <c r="E118" s="180"/>
      <c r="F118" s="180"/>
      <c r="G118" s="181">
        <v>150000</v>
      </c>
      <c r="H118" s="177"/>
      <c r="I118" s="181"/>
      <c r="J118" s="181"/>
      <c r="K118" s="181"/>
      <c r="L118" s="181"/>
      <c r="M118" s="181"/>
      <c r="N118" s="177"/>
      <c r="O118" s="169"/>
      <c r="P118" s="166"/>
      <c r="Q118" s="166"/>
      <c r="R118" s="166"/>
      <c r="S118" s="175"/>
      <c r="T118" s="167"/>
    </row>
    <row r="119" spans="1:20" hidden="1" outlineLevel="1">
      <c r="A119" s="170" t="s">
        <v>227</v>
      </c>
      <c r="B119" s="151" t="s">
        <v>234</v>
      </c>
      <c r="C119" s="180"/>
      <c r="D119" s="180"/>
      <c r="E119" s="180"/>
      <c r="F119" s="180"/>
      <c r="G119" s="181">
        <v>0</v>
      </c>
      <c r="H119" s="177"/>
      <c r="I119" s="181"/>
      <c r="J119" s="181"/>
      <c r="K119" s="181"/>
      <c r="L119" s="181"/>
      <c r="M119" s="181"/>
      <c r="N119" s="177"/>
      <c r="O119" s="169"/>
      <c r="P119" s="166"/>
      <c r="Q119" s="166"/>
      <c r="R119" s="166"/>
      <c r="S119" s="175"/>
      <c r="T119" s="167"/>
    </row>
    <row r="120" spans="1:20" hidden="1" outlineLevel="1">
      <c r="A120" s="170" t="s">
        <v>228</v>
      </c>
      <c r="B120" s="151" t="s">
        <v>234</v>
      </c>
      <c r="C120" s="180"/>
      <c r="D120" s="180"/>
      <c r="E120" s="180"/>
      <c r="F120" s="180"/>
      <c r="G120" s="181">
        <v>0</v>
      </c>
      <c r="H120" s="177"/>
      <c r="I120" s="181"/>
      <c r="J120" s="181"/>
      <c r="K120" s="181"/>
      <c r="L120" s="181"/>
      <c r="M120" s="181"/>
      <c r="N120" s="177"/>
      <c r="O120" s="169"/>
      <c r="P120" s="166"/>
      <c r="Q120" s="166"/>
      <c r="R120" s="166"/>
      <c r="S120" s="175"/>
      <c r="T120" s="167"/>
    </row>
    <row r="121" spans="1:20" hidden="1" outlineLevel="1">
      <c r="A121" s="168" t="s">
        <v>229</v>
      </c>
      <c r="B121" s="151" t="s">
        <v>234</v>
      </c>
      <c r="C121" s="178">
        <v>0</v>
      </c>
      <c r="D121" s="178">
        <v>0</v>
      </c>
      <c r="E121" s="178">
        <v>0</v>
      </c>
      <c r="F121" s="178">
        <v>0</v>
      </c>
      <c r="G121" s="179">
        <v>0</v>
      </c>
      <c r="H121" s="164"/>
      <c r="I121" s="179"/>
      <c r="J121" s="179"/>
      <c r="K121" s="179"/>
      <c r="L121" s="179"/>
      <c r="M121" s="179"/>
      <c r="N121" s="164"/>
      <c r="O121" s="169"/>
      <c r="P121" s="166">
        <v>0</v>
      </c>
      <c r="Q121" s="166">
        <v>0</v>
      </c>
      <c r="R121" s="166">
        <v>0</v>
      </c>
      <c r="S121" s="166">
        <v>0</v>
      </c>
      <c r="T121" s="167">
        <v>0</v>
      </c>
    </row>
    <row r="122" spans="1:20" hidden="1" outlineLevel="1">
      <c r="A122" s="170" t="s">
        <v>225</v>
      </c>
      <c r="B122" s="151" t="s">
        <v>234</v>
      </c>
      <c r="C122" s="182">
        <v>0</v>
      </c>
      <c r="D122" s="182">
        <v>0</v>
      </c>
      <c r="E122" s="182">
        <v>0</v>
      </c>
      <c r="F122" s="182">
        <v>0</v>
      </c>
      <c r="G122" s="181">
        <v>0</v>
      </c>
      <c r="H122" s="177"/>
      <c r="I122" s="181"/>
      <c r="J122" s="181"/>
      <c r="K122" s="181"/>
      <c r="L122" s="181"/>
      <c r="M122" s="181"/>
      <c r="N122" s="177"/>
      <c r="O122" s="169"/>
      <c r="P122" s="166"/>
      <c r="Q122" s="166"/>
      <c r="R122" s="166"/>
      <c r="S122" s="175"/>
      <c r="T122" s="167"/>
    </row>
    <row r="123" spans="1:20" hidden="1" outlineLevel="1">
      <c r="A123" s="170" t="s">
        <v>226</v>
      </c>
      <c r="B123" s="151" t="s">
        <v>234</v>
      </c>
      <c r="C123" s="180"/>
      <c r="D123" s="180"/>
      <c r="E123" s="180"/>
      <c r="F123" s="180"/>
      <c r="G123" s="181">
        <v>0</v>
      </c>
      <c r="H123" s="177"/>
      <c r="I123" s="181"/>
      <c r="J123" s="181"/>
      <c r="K123" s="181"/>
      <c r="L123" s="181"/>
      <c r="M123" s="181"/>
      <c r="N123" s="177"/>
      <c r="O123" s="169"/>
      <c r="P123" s="166"/>
      <c r="Q123" s="166"/>
      <c r="R123" s="166"/>
      <c r="S123" s="175"/>
      <c r="T123" s="167"/>
    </row>
    <row r="124" spans="1:20" hidden="1" outlineLevel="1">
      <c r="A124" s="170" t="s">
        <v>228</v>
      </c>
      <c r="B124" s="151" t="s">
        <v>234</v>
      </c>
      <c r="C124" s="180"/>
      <c r="D124" s="180"/>
      <c r="E124" s="180"/>
      <c r="F124" s="180"/>
      <c r="G124" s="181">
        <v>0</v>
      </c>
      <c r="H124" s="177"/>
      <c r="I124" s="181"/>
      <c r="J124" s="181"/>
      <c r="K124" s="181"/>
      <c r="L124" s="181"/>
      <c r="M124" s="181"/>
      <c r="N124" s="177"/>
      <c r="O124" s="169"/>
      <c r="P124" s="166"/>
      <c r="Q124" s="166"/>
      <c r="R124" s="166"/>
      <c r="S124" s="175"/>
      <c r="T124" s="167"/>
    </row>
    <row r="125" spans="1:20" collapsed="1">
      <c r="A125" s="161" t="s">
        <v>243</v>
      </c>
      <c r="B125" s="151" t="s">
        <v>232</v>
      </c>
      <c r="C125" s="178">
        <v>237010</v>
      </c>
      <c r="D125" s="178">
        <v>162010</v>
      </c>
      <c r="E125" s="178">
        <v>162010</v>
      </c>
      <c r="F125" s="178">
        <v>162010</v>
      </c>
      <c r="G125" s="179">
        <v>723040</v>
      </c>
      <c r="H125" s="164"/>
      <c r="I125" s="162">
        <f>C125*(1-$O125)</f>
        <v>0</v>
      </c>
      <c r="J125" s="162">
        <f>D125*(1-$O125)</f>
        <v>0</v>
      </c>
      <c r="K125" s="162">
        <f t="shared" ref="K125" si="17">E125*(1-$O125)</f>
        <v>0</v>
      </c>
      <c r="L125" s="162">
        <f>F125*(1-$O125)</f>
        <v>0</v>
      </c>
      <c r="M125" s="162">
        <f>SUM(I125:L125)</f>
        <v>0</v>
      </c>
      <c r="N125" s="164"/>
      <c r="O125" s="165">
        <v>1</v>
      </c>
      <c r="P125" s="166">
        <v>237010</v>
      </c>
      <c r="Q125" s="166">
        <v>162010</v>
      </c>
      <c r="R125" s="166">
        <v>162010</v>
      </c>
      <c r="S125" s="166">
        <v>162010</v>
      </c>
      <c r="T125" s="167">
        <v>723040</v>
      </c>
    </row>
    <row r="126" spans="1:20" hidden="1" outlineLevel="1">
      <c r="A126" s="168" t="s">
        <v>224</v>
      </c>
      <c r="B126" s="151" t="s">
        <v>232</v>
      </c>
      <c r="C126" s="178">
        <v>0</v>
      </c>
      <c r="D126" s="178">
        <v>0</v>
      </c>
      <c r="E126" s="178">
        <v>0</v>
      </c>
      <c r="F126" s="178">
        <v>0</v>
      </c>
      <c r="G126" s="179">
        <v>0</v>
      </c>
      <c r="H126" s="164"/>
      <c r="I126" s="179"/>
      <c r="J126" s="179"/>
      <c r="K126" s="179"/>
      <c r="L126" s="179"/>
      <c r="M126" s="179"/>
      <c r="N126" s="164"/>
      <c r="O126" s="169"/>
      <c r="P126" s="166">
        <v>0</v>
      </c>
      <c r="Q126" s="166">
        <v>0</v>
      </c>
      <c r="R126" s="166">
        <v>0</v>
      </c>
      <c r="S126" s="166">
        <v>0</v>
      </c>
      <c r="T126" s="167">
        <v>0</v>
      </c>
    </row>
    <row r="127" spans="1:20" hidden="1" outlineLevel="1">
      <c r="A127" s="170" t="s">
        <v>225</v>
      </c>
      <c r="B127" s="151" t="s">
        <v>232</v>
      </c>
      <c r="C127" s="180"/>
      <c r="D127" s="180"/>
      <c r="E127" s="180"/>
      <c r="F127" s="180"/>
      <c r="G127" s="181">
        <v>0</v>
      </c>
      <c r="H127" s="177"/>
      <c r="I127" s="181"/>
      <c r="J127" s="181"/>
      <c r="K127" s="181"/>
      <c r="L127" s="181"/>
      <c r="M127" s="181"/>
      <c r="N127" s="177"/>
      <c r="O127" s="169"/>
      <c r="P127" s="166"/>
      <c r="Q127" s="166"/>
      <c r="R127" s="166"/>
      <c r="S127" s="175"/>
      <c r="T127" s="167"/>
    </row>
    <row r="128" spans="1:20" hidden="1" outlineLevel="1">
      <c r="A128" s="170" t="s">
        <v>226</v>
      </c>
      <c r="B128" s="151" t="s">
        <v>232</v>
      </c>
      <c r="C128" s="180"/>
      <c r="D128" s="180"/>
      <c r="E128" s="180"/>
      <c r="F128" s="180"/>
      <c r="G128" s="181">
        <v>0</v>
      </c>
      <c r="H128" s="177"/>
      <c r="I128" s="181"/>
      <c r="J128" s="181"/>
      <c r="K128" s="181"/>
      <c r="L128" s="181"/>
      <c r="M128" s="181"/>
      <c r="N128" s="177"/>
      <c r="O128" s="169"/>
      <c r="P128" s="166"/>
      <c r="Q128" s="166"/>
      <c r="R128" s="166"/>
      <c r="S128" s="175"/>
      <c r="T128" s="167"/>
    </row>
    <row r="129" spans="1:20" hidden="1" outlineLevel="1">
      <c r="A129" s="170" t="s">
        <v>227</v>
      </c>
      <c r="B129" s="151" t="s">
        <v>232</v>
      </c>
      <c r="C129" s="180"/>
      <c r="D129" s="180"/>
      <c r="E129" s="180"/>
      <c r="F129" s="180"/>
      <c r="G129" s="181">
        <v>0</v>
      </c>
      <c r="H129" s="177"/>
      <c r="I129" s="181"/>
      <c r="J129" s="181"/>
      <c r="K129" s="181"/>
      <c r="L129" s="181"/>
      <c r="M129" s="181"/>
      <c r="N129" s="177"/>
      <c r="O129" s="169"/>
      <c r="P129" s="166"/>
      <c r="Q129" s="166"/>
      <c r="R129" s="166"/>
      <c r="S129" s="175"/>
      <c r="T129" s="167"/>
    </row>
    <row r="130" spans="1:20" hidden="1" outlineLevel="1">
      <c r="A130" s="170" t="s">
        <v>228</v>
      </c>
      <c r="B130" s="151" t="s">
        <v>232</v>
      </c>
      <c r="C130" s="180"/>
      <c r="D130" s="180"/>
      <c r="E130" s="180"/>
      <c r="F130" s="180"/>
      <c r="G130" s="181">
        <v>0</v>
      </c>
      <c r="H130" s="177"/>
      <c r="I130" s="181"/>
      <c r="J130" s="181"/>
      <c r="K130" s="181"/>
      <c r="L130" s="181"/>
      <c r="M130" s="181"/>
      <c r="N130" s="177"/>
      <c r="O130" s="169"/>
      <c r="P130" s="166"/>
      <c r="Q130" s="166"/>
      <c r="R130" s="166"/>
      <c r="S130" s="175"/>
      <c r="T130" s="167"/>
    </row>
    <row r="131" spans="1:20" hidden="1" outlineLevel="1">
      <c r="A131" s="168" t="s">
        <v>229</v>
      </c>
      <c r="B131" s="151" t="s">
        <v>232</v>
      </c>
      <c r="C131" s="178">
        <v>237010</v>
      </c>
      <c r="D131" s="178">
        <v>162010</v>
      </c>
      <c r="E131" s="178">
        <v>162010</v>
      </c>
      <c r="F131" s="178">
        <v>162010</v>
      </c>
      <c r="G131" s="179">
        <v>723040</v>
      </c>
      <c r="H131" s="164"/>
      <c r="I131" s="179"/>
      <c r="J131" s="179"/>
      <c r="K131" s="179"/>
      <c r="L131" s="179"/>
      <c r="M131" s="179"/>
      <c r="N131" s="164"/>
      <c r="O131" s="169"/>
      <c r="P131" s="166">
        <v>237010</v>
      </c>
      <c r="Q131" s="166">
        <v>162010</v>
      </c>
      <c r="R131" s="166">
        <v>162010</v>
      </c>
      <c r="S131" s="166">
        <v>162010</v>
      </c>
      <c r="T131" s="167">
        <v>723040</v>
      </c>
    </row>
    <row r="132" spans="1:20" hidden="1" outlineLevel="1">
      <c r="A132" s="170" t="s">
        <v>225</v>
      </c>
      <c r="B132" s="151" t="s">
        <v>232</v>
      </c>
      <c r="C132" s="182">
        <v>162010</v>
      </c>
      <c r="D132" s="182">
        <v>162010</v>
      </c>
      <c r="E132" s="182">
        <v>162010</v>
      </c>
      <c r="F132" s="182">
        <v>162010</v>
      </c>
      <c r="G132" s="181">
        <v>648040</v>
      </c>
      <c r="H132" s="177"/>
      <c r="I132" s="181"/>
      <c r="J132" s="181"/>
      <c r="K132" s="181"/>
      <c r="L132" s="181"/>
      <c r="M132" s="181"/>
      <c r="N132" s="177"/>
      <c r="O132" s="169"/>
      <c r="P132" s="166"/>
      <c r="Q132" s="166"/>
      <c r="R132" s="166"/>
      <c r="S132" s="175"/>
      <c r="T132" s="167"/>
    </row>
    <row r="133" spans="1:20" hidden="1" outlineLevel="1">
      <c r="A133" s="170" t="s">
        <v>226</v>
      </c>
      <c r="B133" s="151" t="s">
        <v>232</v>
      </c>
      <c r="C133" s="180">
        <v>75000</v>
      </c>
      <c r="D133" s="180"/>
      <c r="E133" s="180"/>
      <c r="F133" s="180"/>
      <c r="G133" s="181">
        <v>75000</v>
      </c>
      <c r="H133" s="177"/>
      <c r="I133" s="181"/>
      <c r="J133" s="181"/>
      <c r="K133" s="181"/>
      <c r="L133" s="181"/>
      <c r="M133" s="181"/>
      <c r="N133" s="177"/>
      <c r="O133" s="169"/>
      <c r="P133" s="166"/>
      <c r="Q133" s="166"/>
      <c r="R133" s="166"/>
      <c r="S133" s="175"/>
      <c r="T133" s="167"/>
    </row>
    <row r="134" spans="1:20" hidden="1" outlineLevel="1">
      <c r="A134" s="170" t="s">
        <v>228</v>
      </c>
      <c r="B134" s="151" t="s">
        <v>232</v>
      </c>
      <c r="C134" s="180"/>
      <c r="D134" s="180"/>
      <c r="E134" s="180"/>
      <c r="F134" s="180"/>
      <c r="G134" s="181">
        <v>0</v>
      </c>
      <c r="H134" s="177"/>
      <c r="I134" s="181"/>
      <c r="J134" s="181"/>
      <c r="K134" s="181"/>
      <c r="L134" s="181"/>
      <c r="M134" s="181"/>
      <c r="N134" s="177"/>
      <c r="O134" s="169"/>
      <c r="P134" s="166"/>
      <c r="Q134" s="166"/>
      <c r="R134" s="166"/>
      <c r="S134" s="175"/>
      <c r="T134" s="167"/>
    </row>
    <row r="135" spans="1:20" collapsed="1">
      <c r="A135" s="161" t="s">
        <v>244</v>
      </c>
      <c r="B135" s="151" t="s">
        <v>232</v>
      </c>
      <c r="C135" s="178">
        <v>0</v>
      </c>
      <c r="D135" s="178">
        <v>0</v>
      </c>
      <c r="E135" s="178">
        <v>0</v>
      </c>
      <c r="F135" s="178">
        <v>0</v>
      </c>
      <c r="G135" s="179">
        <v>0</v>
      </c>
      <c r="H135" s="164"/>
      <c r="I135" s="162">
        <f>C135*(1-$O135)</f>
        <v>0</v>
      </c>
      <c r="J135" s="162">
        <f>D135*(1-$O135)</f>
        <v>0</v>
      </c>
      <c r="K135" s="162">
        <f t="shared" ref="K135" si="18">E135*(1-$O135)</f>
        <v>0</v>
      </c>
      <c r="L135" s="162">
        <f>F135*(1-$O135)</f>
        <v>0</v>
      </c>
      <c r="M135" s="162">
        <f>SUM(I135:L135)</f>
        <v>0</v>
      </c>
      <c r="N135" s="164"/>
      <c r="O135" s="165">
        <v>0</v>
      </c>
      <c r="P135" s="166">
        <v>0</v>
      </c>
      <c r="Q135" s="166">
        <v>0</v>
      </c>
      <c r="R135" s="166">
        <v>0</v>
      </c>
      <c r="S135" s="166">
        <v>0</v>
      </c>
      <c r="T135" s="167">
        <v>0</v>
      </c>
    </row>
    <row r="136" spans="1:20" hidden="1" outlineLevel="1">
      <c r="A136" s="168" t="s">
        <v>224</v>
      </c>
      <c r="B136" s="151" t="s">
        <v>232</v>
      </c>
      <c r="C136" s="178">
        <v>0</v>
      </c>
      <c r="D136" s="178">
        <v>0</v>
      </c>
      <c r="E136" s="178">
        <v>0</v>
      </c>
      <c r="F136" s="178">
        <v>0</v>
      </c>
      <c r="G136" s="179">
        <v>0</v>
      </c>
      <c r="H136" s="164"/>
      <c r="I136" s="179"/>
      <c r="J136" s="179"/>
      <c r="K136" s="179"/>
      <c r="L136" s="179"/>
      <c r="M136" s="179"/>
      <c r="N136" s="164"/>
      <c r="O136" s="169"/>
      <c r="P136" s="166">
        <v>0</v>
      </c>
      <c r="Q136" s="166">
        <v>0</v>
      </c>
      <c r="R136" s="166">
        <v>0</v>
      </c>
      <c r="S136" s="166">
        <v>0</v>
      </c>
      <c r="T136" s="167">
        <v>0</v>
      </c>
    </row>
    <row r="137" spans="1:20" hidden="1" outlineLevel="1">
      <c r="A137" s="170" t="s">
        <v>225</v>
      </c>
      <c r="B137" s="151" t="s">
        <v>232</v>
      </c>
      <c r="C137" s="180"/>
      <c r="D137" s="180"/>
      <c r="E137" s="180"/>
      <c r="F137" s="180"/>
      <c r="G137" s="181">
        <v>0</v>
      </c>
      <c r="H137" s="177"/>
      <c r="I137" s="181"/>
      <c r="J137" s="181"/>
      <c r="K137" s="181"/>
      <c r="L137" s="181"/>
      <c r="M137" s="181"/>
      <c r="N137" s="177"/>
      <c r="O137" s="169"/>
      <c r="P137" s="166"/>
      <c r="Q137" s="166"/>
      <c r="R137" s="166"/>
      <c r="S137" s="175"/>
      <c r="T137" s="167"/>
    </row>
    <row r="138" spans="1:20" hidden="1" outlineLevel="1">
      <c r="A138" s="170" t="s">
        <v>226</v>
      </c>
      <c r="B138" s="151" t="s">
        <v>232</v>
      </c>
      <c r="C138" s="180"/>
      <c r="D138" s="180"/>
      <c r="E138" s="180"/>
      <c r="F138" s="180"/>
      <c r="G138" s="181">
        <v>0</v>
      </c>
      <c r="H138" s="177"/>
      <c r="I138" s="181"/>
      <c r="J138" s="181"/>
      <c r="K138" s="181"/>
      <c r="L138" s="181"/>
      <c r="M138" s="181"/>
      <c r="N138" s="177"/>
      <c r="O138" s="169"/>
      <c r="P138" s="166"/>
      <c r="Q138" s="166"/>
      <c r="R138" s="166"/>
      <c r="S138" s="175"/>
      <c r="T138" s="167"/>
    </row>
    <row r="139" spans="1:20" hidden="1" outlineLevel="1">
      <c r="A139" s="170" t="s">
        <v>227</v>
      </c>
      <c r="B139" s="151" t="s">
        <v>232</v>
      </c>
      <c r="C139" s="180"/>
      <c r="D139" s="180"/>
      <c r="E139" s="180"/>
      <c r="F139" s="180"/>
      <c r="G139" s="181">
        <v>0</v>
      </c>
      <c r="H139" s="177"/>
      <c r="I139" s="181"/>
      <c r="J139" s="181"/>
      <c r="K139" s="181"/>
      <c r="L139" s="181"/>
      <c r="M139" s="181"/>
      <c r="N139" s="177"/>
      <c r="O139" s="169"/>
      <c r="P139" s="166"/>
      <c r="Q139" s="166"/>
      <c r="R139" s="166"/>
      <c r="S139" s="175"/>
      <c r="T139" s="167"/>
    </row>
    <row r="140" spans="1:20" hidden="1" outlineLevel="1">
      <c r="A140" s="170" t="s">
        <v>228</v>
      </c>
      <c r="B140" s="151" t="s">
        <v>232</v>
      </c>
      <c r="C140" s="180"/>
      <c r="D140" s="180"/>
      <c r="E140" s="180"/>
      <c r="F140" s="180"/>
      <c r="G140" s="181">
        <v>0</v>
      </c>
      <c r="H140" s="177"/>
      <c r="I140" s="181"/>
      <c r="J140" s="181"/>
      <c r="K140" s="181"/>
      <c r="L140" s="181"/>
      <c r="M140" s="181"/>
      <c r="N140" s="177"/>
      <c r="O140" s="169"/>
      <c r="P140" s="166"/>
      <c r="Q140" s="166"/>
      <c r="R140" s="166"/>
      <c r="S140" s="175"/>
      <c r="T140" s="167"/>
    </row>
    <row r="141" spans="1:20" hidden="1" outlineLevel="1">
      <c r="A141" s="168" t="s">
        <v>229</v>
      </c>
      <c r="B141" s="151" t="s">
        <v>232</v>
      </c>
      <c r="C141" s="178">
        <v>0</v>
      </c>
      <c r="D141" s="178">
        <v>0</v>
      </c>
      <c r="E141" s="178">
        <v>0</v>
      </c>
      <c r="F141" s="178">
        <v>0</v>
      </c>
      <c r="G141" s="179">
        <v>0</v>
      </c>
      <c r="H141" s="164"/>
      <c r="I141" s="179"/>
      <c r="J141" s="179"/>
      <c r="K141" s="179"/>
      <c r="L141" s="179"/>
      <c r="M141" s="179"/>
      <c r="N141" s="164"/>
      <c r="O141" s="169"/>
      <c r="P141" s="166">
        <v>0</v>
      </c>
      <c r="Q141" s="166">
        <v>0</v>
      </c>
      <c r="R141" s="166">
        <v>0</v>
      </c>
      <c r="S141" s="166">
        <v>0</v>
      </c>
      <c r="T141" s="167">
        <v>0</v>
      </c>
    </row>
    <row r="142" spans="1:20" hidden="1" outlineLevel="1">
      <c r="A142" s="170" t="s">
        <v>225</v>
      </c>
      <c r="B142" s="151" t="s">
        <v>232</v>
      </c>
      <c r="C142" s="182">
        <v>0</v>
      </c>
      <c r="D142" s="182">
        <v>0</v>
      </c>
      <c r="E142" s="182">
        <v>0</v>
      </c>
      <c r="F142" s="182">
        <v>0</v>
      </c>
      <c r="G142" s="181">
        <v>0</v>
      </c>
      <c r="H142" s="177"/>
      <c r="I142" s="181"/>
      <c r="J142" s="181"/>
      <c r="K142" s="181"/>
      <c r="L142" s="181"/>
      <c r="M142" s="181"/>
      <c r="N142" s="177"/>
      <c r="O142" s="169"/>
      <c r="P142" s="166"/>
      <c r="Q142" s="166"/>
      <c r="R142" s="166"/>
      <c r="S142" s="175"/>
      <c r="T142" s="167"/>
    </row>
    <row r="143" spans="1:20" hidden="1" outlineLevel="1">
      <c r="A143" s="170" t="s">
        <v>226</v>
      </c>
      <c r="B143" s="151" t="s">
        <v>232</v>
      </c>
      <c r="C143" s="180"/>
      <c r="D143" s="180"/>
      <c r="E143" s="180"/>
      <c r="F143" s="180"/>
      <c r="G143" s="181">
        <v>0</v>
      </c>
      <c r="H143" s="177"/>
      <c r="I143" s="181"/>
      <c r="J143" s="181"/>
      <c r="K143" s="181"/>
      <c r="L143" s="181"/>
      <c r="M143" s="181"/>
      <c r="N143" s="177"/>
      <c r="O143" s="169"/>
      <c r="P143" s="166"/>
      <c r="Q143" s="166"/>
      <c r="R143" s="166"/>
      <c r="S143" s="175"/>
      <c r="T143" s="167"/>
    </row>
    <row r="144" spans="1:20" hidden="1" outlineLevel="1">
      <c r="A144" s="170" t="s">
        <v>228</v>
      </c>
      <c r="B144" s="151" t="s">
        <v>232</v>
      </c>
      <c r="C144" s="180"/>
      <c r="D144" s="180"/>
      <c r="E144" s="180"/>
      <c r="F144" s="180"/>
      <c r="G144" s="181">
        <v>0</v>
      </c>
      <c r="H144" s="177"/>
      <c r="I144" s="181"/>
      <c r="J144" s="181"/>
      <c r="K144" s="181"/>
      <c r="L144" s="181"/>
      <c r="M144" s="181"/>
      <c r="N144" s="177"/>
      <c r="O144" s="169"/>
      <c r="P144" s="166"/>
      <c r="Q144" s="166"/>
      <c r="R144" s="166"/>
      <c r="S144" s="175"/>
      <c r="T144" s="167"/>
    </row>
    <row r="145" spans="1:20" collapsed="1">
      <c r="A145" s="161" t="s">
        <v>245</v>
      </c>
      <c r="B145" s="151" t="s">
        <v>246</v>
      </c>
      <c r="C145" s="178">
        <v>162010</v>
      </c>
      <c r="D145" s="178">
        <v>412010</v>
      </c>
      <c r="E145" s="178">
        <v>162010</v>
      </c>
      <c r="F145" s="178">
        <v>162010</v>
      </c>
      <c r="G145" s="179">
        <v>898040</v>
      </c>
      <c r="H145" s="164"/>
      <c r="I145" s="162">
        <f>C145*(1-$O145)</f>
        <v>0</v>
      </c>
      <c r="J145" s="162">
        <f>D145*(1-$O145)</f>
        <v>0</v>
      </c>
      <c r="K145" s="162">
        <f t="shared" ref="K145" si="19">E145*(1-$O145)</f>
        <v>0</v>
      </c>
      <c r="L145" s="162">
        <f>F145*(1-$O145)</f>
        <v>0</v>
      </c>
      <c r="M145" s="162">
        <f>SUM(I145:L145)</f>
        <v>0</v>
      </c>
      <c r="N145" s="164"/>
      <c r="O145" s="165">
        <v>1</v>
      </c>
      <c r="P145" s="166">
        <v>162010</v>
      </c>
      <c r="Q145" s="166">
        <v>412010</v>
      </c>
      <c r="R145" s="166">
        <v>162010</v>
      </c>
      <c r="S145" s="166">
        <v>162010</v>
      </c>
      <c r="T145" s="167">
        <v>898040</v>
      </c>
    </row>
    <row r="146" spans="1:20" hidden="1" outlineLevel="1">
      <c r="A146" s="168" t="s">
        <v>224</v>
      </c>
      <c r="B146" s="151" t="s">
        <v>246</v>
      </c>
      <c r="C146" s="178">
        <v>0</v>
      </c>
      <c r="D146" s="178">
        <v>0</v>
      </c>
      <c r="E146" s="178">
        <v>0</v>
      </c>
      <c r="F146" s="178">
        <v>0</v>
      </c>
      <c r="G146" s="179">
        <v>0</v>
      </c>
      <c r="H146" s="164"/>
      <c r="I146" s="179"/>
      <c r="J146" s="179"/>
      <c r="K146" s="179"/>
      <c r="L146" s="179"/>
      <c r="M146" s="179"/>
      <c r="N146" s="164"/>
      <c r="O146" s="169"/>
      <c r="P146" s="166">
        <v>0</v>
      </c>
      <c r="Q146" s="166">
        <v>0</v>
      </c>
      <c r="R146" s="166">
        <v>0</v>
      </c>
      <c r="S146" s="166">
        <v>0</v>
      </c>
      <c r="T146" s="167">
        <v>0</v>
      </c>
    </row>
    <row r="147" spans="1:20" hidden="1" outlineLevel="1">
      <c r="A147" s="170" t="s">
        <v>225</v>
      </c>
      <c r="B147" s="151" t="s">
        <v>246</v>
      </c>
      <c r="C147" s="184"/>
      <c r="D147" s="180"/>
      <c r="E147" s="180"/>
      <c r="F147" s="180"/>
      <c r="G147" s="181">
        <v>0</v>
      </c>
      <c r="H147" s="177"/>
      <c r="I147" s="181"/>
      <c r="J147" s="181"/>
      <c r="K147" s="181"/>
      <c r="L147" s="181"/>
      <c r="M147" s="181"/>
      <c r="N147" s="177"/>
      <c r="O147" s="169"/>
      <c r="P147" s="166"/>
      <c r="Q147" s="166"/>
      <c r="R147" s="166"/>
      <c r="S147" s="175"/>
      <c r="T147" s="167"/>
    </row>
    <row r="148" spans="1:20" hidden="1" outlineLevel="1">
      <c r="A148" s="170" t="s">
        <v>226</v>
      </c>
      <c r="B148" s="151" t="s">
        <v>246</v>
      </c>
      <c r="C148" s="180"/>
      <c r="D148" s="180"/>
      <c r="E148" s="180"/>
      <c r="F148" s="180"/>
      <c r="G148" s="181">
        <v>0</v>
      </c>
      <c r="H148" s="177"/>
      <c r="I148" s="181"/>
      <c r="J148" s="181"/>
      <c r="K148" s="181"/>
      <c r="L148" s="181"/>
      <c r="M148" s="181"/>
      <c r="N148" s="177"/>
      <c r="O148" s="169"/>
      <c r="P148" s="166"/>
      <c r="Q148" s="166"/>
      <c r="R148" s="166"/>
      <c r="S148" s="175"/>
      <c r="T148" s="167"/>
    </row>
    <row r="149" spans="1:20" hidden="1" outlineLevel="1">
      <c r="A149" s="170" t="s">
        <v>227</v>
      </c>
      <c r="B149" s="151" t="s">
        <v>246</v>
      </c>
      <c r="C149" s="180"/>
      <c r="D149" s="180"/>
      <c r="E149" s="180"/>
      <c r="F149" s="180"/>
      <c r="G149" s="181">
        <v>0</v>
      </c>
      <c r="H149" s="177"/>
      <c r="I149" s="181"/>
      <c r="J149" s="181"/>
      <c r="K149" s="181"/>
      <c r="L149" s="181"/>
      <c r="M149" s="181"/>
      <c r="N149" s="177"/>
      <c r="O149" s="169"/>
      <c r="P149" s="166"/>
      <c r="Q149" s="166"/>
      <c r="R149" s="166"/>
      <c r="S149" s="175"/>
      <c r="T149" s="167"/>
    </row>
    <row r="150" spans="1:20" hidden="1" outlineLevel="1">
      <c r="A150" s="170" t="s">
        <v>228</v>
      </c>
      <c r="B150" s="151" t="s">
        <v>246</v>
      </c>
      <c r="C150" s="180"/>
      <c r="D150" s="180"/>
      <c r="E150" s="180"/>
      <c r="F150" s="180"/>
      <c r="G150" s="181">
        <v>0</v>
      </c>
      <c r="H150" s="177"/>
      <c r="I150" s="181"/>
      <c r="J150" s="181"/>
      <c r="K150" s="181"/>
      <c r="L150" s="181"/>
      <c r="M150" s="181"/>
      <c r="N150" s="177"/>
      <c r="O150" s="169"/>
      <c r="P150" s="166"/>
      <c r="Q150" s="166"/>
      <c r="R150" s="166"/>
      <c r="S150" s="175"/>
      <c r="T150" s="167"/>
    </row>
    <row r="151" spans="1:20" hidden="1" outlineLevel="1">
      <c r="A151" s="168" t="s">
        <v>229</v>
      </c>
      <c r="B151" s="151" t="s">
        <v>246</v>
      </c>
      <c r="C151" s="178">
        <v>162010</v>
      </c>
      <c r="D151" s="178">
        <v>412010</v>
      </c>
      <c r="E151" s="178">
        <v>162010</v>
      </c>
      <c r="F151" s="178">
        <v>162010</v>
      </c>
      <c r="G151" s="179">
        <v>898040</v>
      </c>
      <c r="H151" s="164"/>
      <c r="I151" s="179"/>
      <c r="J151" s="179"/>
      <c r="K151" s="179"/>
      <c r="L151" s="179"/>
      <c r="M151" s="179"/>
      <c r="N151" s="164"/>
      <c r="O151" s="169"/>
      <c r="P151" s="166">
        <v>162010</v>
      </c>
      <c r="Q151" s="166">
        <v>412010</v>
      </c>
      <c r="R151" s="166">
        <v>162010</v>
      </c>
      <c r="S151" s="166">
        <v>162010</v>
      </c>
      <c r="T151" s="167">
        <v>898040</v>
      </c>
    </row>
    <row r="152" spans="1:20" hidden="1" outlineLevel="1">
      <c r="A152" s="170" t="s">
        <v>225</v>
      </c>
      <c r="B152" s="151" t="s">
        <v>246</v>
      </c>
      <c r="C152" s="182">
        <v>162010</v>
      </c>
      <c r="D152" s="182">
        <v>162010</v>
      </c>
      <c r="E152" s="182">
        <v>162010</v>
      </c>
      <c r="F152" s="182">
        <v>162010</v>
      </c>
      <c r="G152" s="181">
        <v>648040</v>
      </c>
      <c r="H152" s="177"/>
      <c r="I152" s="181"/>
      <c r="J152" s="181"/>
      <c r="K152" s="181"/>
      <c r="L152" s="181"/>
      <c r="M152" s="181"/>
      <c r="N152" s="177"/>
      <c r="O152" s="169"/>
      <c r="P152" s="166"/>
      <c r="Q152" s="166"/>
      <c r="R152" s="166"/>
      <c r="S152" s="175"/>
      <c r="T152" s="167"/>
    </row>
    <row r="153" spans="1:20" hidden="1" outlineLevel="1">
      <c r="A153" s="170" t="s">
        <v>226</v>
      </c>
      <c r="B153" s="151" t="s">
        <v>246</v>
      </c>
      <c r="C153" s="180">
        <v>0</v>
      </c>
      <c r="D153" s="180">
        <v>250000</v>
      </c>
      <c r="E153" s="180"/>
      <c r="F153" s="180"/>
      <c r="G153" s="181">
        <v>250000</v>
      </c>
      <c r="H153" s="177"/>
      <c r="I153" s="181"/>
      <c r="J153" s="181"/>
      <c r="K153" s="181"/>
      <c r="L153" s="181"/>
      <c r="M153" s="181"/>
      <c r="N153" s="177"/>
      <c r="O153" s="169"/>
      <c r="P153" s="166"/>
      <c r="Q153" s="166"/>
      <c r="R153" s="166"/>
      <c r="S153" s="175"/>
      <c r="T153" s="167"/>
    </row>
    <row r="154" spans="1:20" hidden="1" outlineLevel="1">
      <c r="A154" s="170" t="s">
        <v>228</v>
      </c>
      <c r="B154" s="151" t="s">
        <v>246</v>
      </c>
      <c r="C154" s="180"/>
      <c r="D154" s="180"/>
      <c r="E154" s="180"/>
      <c r="F154" s="180"/>
      <c r="G154" s="181">
        <v>0</v>
      </c>
      <c r="H154" s="177"/>
      <c r="I154" s="181"/>
      <c r="J154" s="181"/>
      <c r="K154" s="181"/>
      <c r="L154" s="181"/>
      <c r="M154" s="181"/>
      <c r="N154" s="177"/>
      <c r="O154" s="169"/>
      <c r="P154" s="166"/>
      <c r="Q154" s="166"/>
      <c r="R154" s="166"/>
      <c r="S154" s="175"/>
      <c r="T154" s="167"/>
    </row>
    <row r="155" spans="1:20" collapsed="1">
      <c r="A155" s="161" t="s">
        <v>247</v>
      </c>
      <c r="B155" s="151" t="s">
        <v>246</v>
      </c>
      <c r="C155" s="178">
        <v>100000</v>
      </c>
      <c r="D155" s="178">
        <v>925710</v>
      </c>
      <c r="E155" s="178">
        <v>775710</v>
      </c>
      <c r="F155" s="178">
        <v>775710</v>
      </c>
      <c r="G155" s="179">
        <v>2577130</v>
      </c>
      <c r="H155" s="164"/>
      <c r="I155" s="162">
        <f>C155*(1-$O155)</f>
        <v>0</v>
      </c>
      <c r="J155" s="162">
        <f>D155*(1-$O155)</f>
        <v>0</v>
      </c>
      <c r="K155" s="162">
        <f t="shared" ref="K155" si="20">E155*(1-$O155)</f>
        <v>0</v>
      </c>
      <c r="L155" s="162">
        <f>F155*(1-$O155)</f>
        <v>0</v>
      </c>
      <c r="M155" s="162">
        <f>SUM(I155:L155)</f>
        <v>0</v>
      </c>
      <c r="N155" s="164"/>
      <c r="O155" s="165">
        <v>1</v>
      </c>
      <c r="P155" s="166">
        <v>100000</v>
      </c>
      <c r="Q155" s="166">
        <v>925710</v>
      </c>
      <c r="R155" s="166">
        <v>775710</v>
      </c>
      <c r="S155" s="166">
        <v>775710</v>
      </c>
      <c r="T155" s="167">
        <v>2577130</v>
      </c>
    </row>
    <row r="156" spans="1:20" hidden="1" outlineLevel="1">
      <c r="A156" s="168" t="s">
        <v>224</v>
      </c>
      <c r="B156" s="151" t="s">
        <v>246</v>
      </c>
      <c r="C156" s="178">
        <v>0</v>
      </c>
      <c r="D156" s="178">
        <v>0</v>
      </c>
      <c r="E156" s="178">
        <v>0</v>
      </c>
      <c r="F156" s="178">
        <v>0</v>
      </c>
      <c r="G156" s="179">
        <v>0</v>
      </c>
      <c r="H156" s="164"/>
      <c r="I156" s="179"/>
      <c r="J156" s="179"/>
      <c r="K156" s="179"/>
      <c r="L156" s="179"/>
      <c r="M156" s="179"/>
      <c r="N156" s="164"/>
      <c r="O156" s="169"/>
      <c r="P156" s="166">
        <v>0</v>
      </c>
      <c r="Q156" s="166">
        <v>0</v>
      </c>
      <c r="R156" s="166">
        <v>0</v>
      </c>
      <c r="S156" s="166">
        <v>0</v>
      </c>
      <c r="T156" s="167">
        <v>0</v>
      </c>
    </row>
    <row r="157" spans="1:20" hidden="1" outlineLevel="1">
      <c r="A157" s="170" t="s">
        <v>225</v>
      </c>
      <c r="B157" s="151" t="s">
        <v>246</v>
      </c>
      <c r="C157" s="180"/>
      <c r="D157" s="180"/>
      <c r="E157" s="180"/>
      <c r="F157" s="180"/>
      <c r="G157" s="181">
        <v>0</v>
      </c>
      <c r="H157" s="177"/>
      <c r="I157" s="181"/>
      <c r="J157" s="181"/>
      <c r="K157" s="181"/>
      <c r="L157" s="181"/>
      <c r="M157" s="181"/>
      <c r="N157" s="177"/>
      <c r="O157" s="169"/>
      <c r="P157" s="166"/>
      <c r="Q157" s="166"/>
      <c r="R157" s="166"/>
      <c r="S157" s="175"/>
      <c r="T157" s="167"/>
    </row>
    <row r="158" spans="1:20" hidden="1" outlineLevel="1">
      <c r="A158" s="170" t="s">
        <v>226</v>
      </c>
      <c r="B158" s="151" t="s">
        <v>246</v>
      </c>
      <c r="C158" s="180"/>
      <c r="D158" s="180"/>
      <c r="E158" s="180"/>
      <c r="F158" s="180"/>
      <c r="G158" s="181">
        <v>0</v>
      </c>
      <c r="H158" s="177"/>
      <c r="I158" s="181"/>
      <c r="J158" s="181"/>
      <c r="K158" s="181"/>
      <c r="L158" s="181"/>
      <c r="M158" s="181"/>
      <c r="N158" s="177"/>
      <c r="O158" s="169"/>
      <c r="P158" s="166"/>
      <c r="Q158" s="166"/>
      <c r="R158" s="166"/>
      <c r="S158" s="175"/>
      <c r="T158" s="167"/>
    </row>
    <row r="159" spans="1:20" hidden="1" outlineLevel="1">
      <c r="A159" s="170" t="s">
        <v>227</v>
      </c>
      <c r="B159" s="151" t="s">
        <v>246</v>
      </c>
      <c r="C159" s="180"/>
      <c r="D159" s="180"/>
      <c r="E159" s="180"/>
      <c r="F159" s="180"/>
      <c r="G159" s="181">
        <v>0</v>
      </c>
      <c r="H159" s="177"/>
      <c r="I159" s="181"/>
      <c r="J159" s="181"/>
      <c r="K159" s="181"/>
      <c r="L159" s="181"/>
      <c r="M159" s="181"/>
      <c r="N159" s="177"/>
      <c r="O159" s="169"/>
      <c r="P159" s="166"/>
      <c r="Q159" s="166"/>
      <c r="R159" s="166"/>
      <c r="S159" s="175"/>
      <c r="T159" s="167"/>
    </row>
    <row r="160" spans="1:20" hidden="1" outlineLevel="1">
      <c r="A160" s="170" t="s">
        <v>228</v>
      </c>
      <c r="B160" s="151" t="s">
        <v>246</v>
      </c>
      <c r="C160" s="180"/>
      <c r="D160" s="180"/>
      <c r="E160" s="180"/>
      <c r="F160" s="180"/>
      <c r="G160" s="181">
        <v>0</v>
      </c>
      <c r="H160" s="177"/>
      <c r="I160" s="181"/>
      <c r="J160" s="181"/>
      <c r="K160" s="181"/>
      <c r="L160" s="181"/>
      <c r="M160" s="181"/>
      <c r="N160" s="177"/>
      <c r="O160" s="169"/>
      <c r="P160" s="166"/>
      <c r="Q160" s="166"/>
      <c r="R160" s="166"/>
      <c r="S160" s="175"/>
      <c r="T160" s="167"/>
    </row>
    <row r="161" spans="1:20" hidden="1" outlineLevel="1">
      <c r="A161" s="168" t="s">
        <v>229</v>
      </c>
      <c r="B161" s="151" t="s">
        <v>246</v>
      </c>
      <c r="C161" s="178">
        <v>100000</v>
      </c>
      <c r="D161" s="178">
        <v>925710</v>
      </c>
      <c r="E161" s="178">
        <v>775710</v>
      </c>
      <c r="F161" s="178">
        <v>775710</v>
      </c>
      <c r="G161" s="179">
        <v>2577130</v>
      </c>
      <c r="H161" s="164"/>
      <c r="I161" s="179"/>
      <c r="J161" s="179"/>
      <c r="K161" s="179"/>
      <c r="L161" s="179"/>
      <c r="M161" s="179"/>
      <c r="N161" s="164"/>
      <c r="O161" s="169"/>
      <c r="P161" s="166">
        <v>100000</v>
      </c>
      <c r="Q161" s="166">
        <v>925710</v>
      </c>
      <c r="R161" s="166">
        <v>775710</v>
      </c>
      <c r="S161" s="166">
        <v>775710</v>
      </c>
      <c r="T161" s="167">
        <v>2577130</v>
      </c>
    </row>
    <row r="162" spans="1:20" hidden="1" outlineLevel="1">
      <c r="A162" s="170" t="s">
        <v>225</v>
      </c>
      <c r="B162" s="151" t="s">
        <v>246</v>
      </c>
      <c r="C162" s="182">
        <v>0</v>
      </c>
      <c r="D162" s="182">
        <v>775710</v>
      </c>
      <c r="E162" s="182">
        <v>775710</v>
      </c>
      <c r="F162" s="182">
        <v>775710</v>
      </c>
      <c r="G162" s="181">
        <v>2327130</v>
      </c>
      <c r="H162" s="177"/>
      <c r="I162" s="181"/>
      <c r="J162" s="181"/>
      <c r="K162" s="181"/>
      <c r="L162" s="181"/>
      <c r="M162" s="181"/>
      <c r="N162" s="177"/>
      <c r="O162" s="169"/>
      <c r="P162" s="166"/>
      <c r="Q162" s="166"/>
      <c r="R162" s="166"/>
      <c r="S162" s="175"/>
      <c r="T162" s="167"/>
    </row>
    <row r="163" spans="1:20" hidden="1" outlineLevel="1">
      <c r="A163" s="170" t="s">
        <v>226</v>
      </c>
      <c r="B163" s="151" t="s">
        <v>246</v>
      </c>
      <c r="C163" s="180">
        <v>100000</v>
      </c>
      <c r="D163" s="180">
        <v>150000</v>
      </c>
      <c r="E163" s="180"/>
      <c r="F163" s="180"/>
      <c r="G163" s="181">
        <v>250000</v>
      </c>
      <c r="H163" s="177"/>
      <c r="I163" s="181"/>
      <c r="J163" s="181"/>
      <c r="K163" s="181"/>
      <c r="L163" s="181"/>
      <c r="M163" s="181"/>
      <c r="N163" s="177"/>
      <c r="O163" s="169"/>
      <c r="P163" s="166"/>
      <c r="Q163" s="166"/>
      <c r="R163" s="166"/>
      <c r="S163" s="175"/>
      <c r="T163" s="167"/>
    </row>
    <row r="164" spans="1:20" hidden="1" outlineLevel="1">
      <c r="A164" s="170" t="s">
        <v>228</v>
      </c>
      <c r="B164" s="151" t="s">
        <v>246</v>
      </c>
      <c r="C164" s="180"/>
      <c r="D164" s="180"/>
      <c r="E164" s="180"/>
      <c r="F164" s="180"/>
      <c r="G164" s="181">
        <v>0</v>
      </c>
      <c r="H164" s="177"/>
      <c r="I164" s="181"/>
      <c r="J164" s="181"/>
      <c r="K164" s="181"/>
      <c r="L164" s="181"/>
      <c r="M164" s="181"/>
      <c r="N164" s="177"/>
      <c r="O164" s="169"/>
      <c r="P164" s="166"/>
      <c r="Q164" s="166"/>
      <c r="R164" s="166"/>
      <c r="S164" s="175"/>
      <c r="T164" s="167"/>
    </row>
    <row r="165" spans="1:20" collapsed="1">
      <c r="A165" s="161" t="s">
        <v>248</v>
      </c>
      <c r="B165" s="151" t="s">
        <v>246</v>
      </c>
      <c r="C165" s="178">
        <v>100000</v>
      </c>
      <c r="D165" s="178">
        <v>640960</v>
      </c>
      <c r="E165" s="178">
        <v>490960</v>
      </c>
      <c r="F165" s="178">
        <v>490960</v>
      </c>
      <c r="G165" s="179">
        <v>1722880</v>
      </c>
      <c r="H165" s="164"/>
      <c r="I165" s="162">
        <f>C165*(1-$O165)</f>
        <v>0</v>
      </c>
      <c r="J165" s="162">
        <f>D165*(1-$O165)</f>
        <v>0</v>
      </c>
      <c r="K165" s="162">
        <f t="shared" ref="K165" si="21">E165*(1-$O165)</f>
        <v>0</v>
      </c>
      <c r="L165" s="162">
        <f>F165*(1-$O165)</f>
        <v>0</v>
      </c>
      <c r="M165" s="162">
        <f>SUM(I165:L165)</f>
        <v>0</v>
      </c>
      <c r="N165" s="164"/>
      <c r="O165" s="165">
        <v>1</v>
      </c>
      <c r="P165" s="166">
        <v>100000</v>
      </c>
      <c r="Q165" s="166">
        <v>640960</v>
      </c>
      <c r="R165" s="166">
        <v>490960</v>
      </c>
      <c r="S165" s="166">
        <v>490960</v>
      </c>
      <c r="T165" s="167">
        <v>1722880</v>
      </c>
    </row>
    <row r="166" spans="1:20" hidden="1" outlineLevel="1">
      <c r="A166" s="168" t="s">
        <v>224</v>
      </c>
      <c r="B166" s="151" t="s">
        <v>246</v>
      </c>
      <c r="C166" s="178">
        <v>0</v>
      </c>
      <c r="D166" s="178">
        <v>0</v>
      </c>
      <c r="E166" s="178">
        <v>0</v>
      </c>
      <c r="F166" s="178">
        <v>0</v>
      </c>
      <c r="G166" s="179">
        <v>0</v>
      </c>
      <c r="H166" s="164"/>
      <c r="I166" s="179"/>
      <c r="J166" s="179"/>
      <c r="K166" s="179"/>
      <c r="L166" s="179"/>
      <c r="M166" s="179"/>
      <c r="N166" s="164"/>
      <c r="O166" s="169"/>
      <c r="P166" s="166">
        <v>0</v>
      </c>
      <c r="Q166" s="166">
        <v>0</v>
      </c>
      <c r="R166" s="166">
        <v>0</v>
      </c>
      <c r="S166" s="166">
        <v>0</v>
      </c>
      <c r="T166" s="167">
        <v>0</v>
      </c>
    </row>
    <row r="167" spans="1:20" hidden="1" outlineLevel="1">
      <c r="A167" s="170" t="s">
        <v>225</v>
      </c>
      <c r="B167" s="151" t="s">
        <v>246</v>
      </c>
      <c r="C167" s="180"/>
      <c r="D167" s="180"/>
      <c r="E167" s="180"/>
      <c r="F167" s="180"/>
      <c r="G167" s="181">
        <v>0</v>
      </c>
      <c r="H167" s="177"/>
      <c r="I167" s="181"/>
      <c r="J167" s="181"/>
      <c r="K167" s="181"/>
      <c r="L167" s="181"/>
      <c r="M167" s="181"/>
      <c r="N167" s="177"/>
      <c r="O167" s="169"/>
      <c r="P167" s="166"/>
      <c r="Q167" s="166"/>
      <c r="R167" s="166"/>
      <c r="S167" s="175"/>
      <c r="T167" s="167"/>
    </row>
    <row r="168" spans="1:20" hidden="1" outlineLevel="1">
      <c r="A168" s="170" t="s">
        <v>226</v>
      </c>
      <c r="B168" s="151" t="s">
        <v>246</v>
      </c>
      <c r="C168" s="180"/>
      <c r="D168" s="180"/>
      <c r="E168" s="180"/>
      <c r="F168" s="180"/>
      <c r="G168" s="181">
        <v>0</v>
      </c>
      <c r="H168" s="177"/>
      <c r="I168" s="181"/>
      <c r="J168" s="181"/>
      <c r="K168" s="181"/>
      <c r="L168" s="181"/>
      <c r="M168" s="181"/>
      <c r="N168" s="177"/>
      <c r="O168" s="169"/>
      <c r="P168" s="166"/>
      <c r="Q168" s="166"/>
      <c r="R168" s="166"/>
      <c r="S168" s="175"/>
      <c r="T168" s="167"/>
    </row>
    <row r="169" spans="1:20" hidden="1" outlineLevel="1">
      <c r="A169" s="170" t="s">
        <v>227</v>
      </c>
      <c r="B169" s="151" t="s">
        <v>246</v>
      </c>
      <c r="C169" s="180"/>
      <c r="D169" s="180"/>
      <c r="E169" s="180"/>
      <c r="F169" s="180"/>
      <c r="G169" s="181">
        <v>0</v>
      </c>
      <c r="H169" s="177"/>
      <c r="I169" s="181"/>
      <c r="J169" s="181"/>
      <c r="K169" s="181"/>
      <c r="L169" s="181"/>
      <c r="M169" s="181"/>
      <c r="N169" s="177"/>
      <c r="O169" s="169"/>
      <c r="P169" s="166"/>
      <c r="Q169" s="166"/>
      <c r="R169" s="166"/>
      <c r="S169" s="175"/>
      <c r="T169" s="167"/>
    </row>
    <row r="170" spans="1:20" hidden="1" outlineLevel="1">
      <c r="A170" s="170" t="s">
        <v>228</v>
      </c>
      <c r="B170" s="151" t="s">
        <v>246</v>
      </c>
      <c r="C170" s="180"/>
      <c r="D170" s="180"/>
      <c r="E170" s="180"/>
      <c r="F170" s="180"/>
      <c r="G170" s="181">
        <v>0</v>
      </c>
      <c r="H170" s="177"/>
      <c r="I170" s="181"/>
      <c r="J170" s="181"/>
      <c r="K170" s="181"/>
      <c r="L170" s="181"/>
      <c r="M170" s="181"/>
      <c r="N170" s="177"/>
      <c r="O170" s="169"/>
      <c r="P170" s="166"/>
      <c r="Q170" s="166"/>
      <c r="R170" s="166"/>
      <c r="S170" s="175"/>
      <c r="T170" s="167"/>
    </row>
    <row r="171" spans="1:20" hidden="1" outlineLevel="1">
      <c r="A171" s="168" t="s">
        <v>229</v>
      </c>
      <c r="B171" s="151" t="s">
        <v>246</v>
      </c>
      <c r="C171" s="178">
        <v>100000</v>
      </c>
      <c r="D171" s="178">
        <v>640960</v>
      </c>
      <c r="E171" s="178">
        <v>490960</v>
      </c>
      <c r="F171" s="178">
        <v>490960</v>
      </c>
      <c r="G171" s="179">
        <v>1722880</v>
      </c>
      <c r="H171" s="164"/>
      <c r="I171" s="179"/>
      <c r="J171" s="179"/>
      <c r="K171" s="179"/>
      <c r="L171" s="179"/>
      <c r="M171" s="179"/>
      <c r="N171" s="164"/>
      <c r="O171" s="169"/>
      <c r="P171" s="166">
        <v>100000</v>
      </c>
      <c r="Q171" s="166">
        <v>640960</v>
      </c>
      <c r="R171" s="166">
        <v>490960</v>
      </c>
      <c r="S171" s="166">
        <v>490960</v>
      </c>
      <c r="T171" s="167">
        <v>1722880</v>
      </c>
    </row>
    <row r="172" spans="1:20" hidden="1" outlineLevel="1">
      <c r="A172" s="170" t="s">
        <v>225</v>
      </c>
      <c r="B172" s="151" t="s">
        <v>246</v>
      </c>
      <c r="C172" s="182">
        <v>0</v>
      </c>
      <c r="D172" s="182">
        <v>490960</v>
      </c>
      <c r="E172" s="182">
        <v>490960</v>
      </c>
      <c r="F172" s="182">
        <v>490960</v>
      </c>
      <c r="G172" s="181">
        <v>1472880</v>
      </c>
      <c r="H172" s="177"/>
      <c r="I172" s="181"/>
      <c r="J172" s="181"/>
      <c r="K172" s="181"/>
      <c r="L172" s="181"/>
      <c r="M172" s="181"/>
      <c r="N172" s="177"/>
      <c r="O172" s="169"/>
      <c r="P172" s="166"/>
      <c r="Q172" s="166"/>
      <c r="R172" s="166"/>
      <c r="S172" s="175"/>
      <c r="T172" s="167"/>
    </row>
    <row r="173" spans="1:20" hidden="1" outlineLevel="1">
      <c r="A173" s="170" t="s">
        <v>226</v>
      </c>
      <c r="B173" s="151" t="s">
        <v>246</v>
      </c>
      <c r="C173" s="180">
        <v>100000</v>
      </c>
      <c r="D173" s="180">
        <v>150000</v>
      </c>
      <c r="E173" s="180"/>
      <c r="F173" s="180"/>
      <c r="G173" s="181">
        <v>250000</v>
      </c>
      <c r="H173" s="177"/>
      <c r="I173" s="181"/>
      <c r="J173" s="181"/>
      <c r="K173" s="181"/>
      <c r="L173" s="181"/>
      <c r="M173" s="181"/>
      <c r="N173" s="177"/>
      <c r="O173" s="169"/>
      <c r="P173" s="166"/>
      <c r="Q173" s="166"/>
      <c r="R173" s="166"/>
      <c r="S173" s="175"/>
      <c r="T173" s="167"/>
    </row>
    <row r="174" spans="1:20" hidden="1" outlineLevel="1">
      <c r="A174" s="170" t="s">
        <v>228</v>
      </c>
      <c r="B174" s="151" t="s">
        <v>246</v>
      </c>
      <c r="C174" s="180"/>
      <c r="D174" s="180"/>
      <c r="E174" s="180"/>
      <c r="F174" s="180"/>
      <c r="G174" s="181">
        <v>0</v>
      </c>
      <c r="H174" s="177"/>
      <c r="I174" s="181"/>
      <c r="J174" s="181"/>
      <c r="K174" s="181"/>
      <c r="L174" s="181"/>
      <c r="M174" s="181"/>
      <c r="N174" s="177"/>
      <c r="O174" s="169"/>
      <c r="P174" s="166"/>
      <c r="Q174" s="166"/>
      <c r="R174" s="166"/>
      <c r="S174" s="175"/>
      <c r="T174" s="167"/>
    </row>
    <row r="175" spans="1:20" collapsed="1">
      <c r="A175" s="161" t="s">
        <v>249</v>
      </c>
      <c r="B175" s="151" t="s">
        <v>246</v>
      </c>
      <c r="C175" s="178">
        <v>4356510</v>
      </c>
      <c r="D175" s="178">
        <v>4356510</v>
      </c>
      <c r="E175" s="178">
        <v>455260</v>
      </c>
      <c r="F175" s="178">
        <v>455260</v>
      </c>
      <c r="G175" s="179">
        <v>9623540</v>
      </c>
      <c r="H175" s="164"/>
      <c r="I175" s="162">
        <f>C175*(1-$O175)</f>
        <v>0</v>
      </c>
      <c r="J175" s="162">
        <f>D175*(1-$O175)</f>
        <v>0</v>
      </c>
      <c r="K175" s="162">
        <f t="shared" ref="K175" si="22">E175*(1-$O175)</f>
        <v>0</v>
      </c>
      <c r="L175" s="162">
        <f>F175*(1-$O175)</f>
        <v>0</v>
      </c>
      <c r="M175" s="162">
        <f>SUM(I175:L175)</f>
        <v>0</v>
      </c>
      <c r="N175" s="158"/>
      <c r="O175" s="187">
        <v>1</v>
      </c>
      <c r="P175" s="166">
        <v>4356510</v>
      </c>
      <c r="Q175" s="166">
        <v>4356510</v>
      </c>
      <c r="R175" s="166">
        <v>455260</v>
      </c>
      <c r="S175" s="166">
        <v>455260</v>
      </c>
      <c r="T175" s="167">
        <v>9623540</v>
      </c>
    </row>
    <row r="176" spans="1:20" hidden="1" outlineLevel="1">
      <c r="A176" s="168" t="s">
        <v>224</v>
      </c>
      <c r="B176" s="151" t="s">
        <v>246</v>
      </c>
      <c r="C176" s="188">
        <v>3901250</v>
      </c>
      <c r="D176" s="188">
        <v>3901250</v>
      </c>
      <c r="E176" s="185">
        <v>0</v>
      </c>
      <c r="F176" s="185">
        <v>0</v>
      </c>
      <c r="G176" s="179">
        <v>7802500</v>
      </c>
      <c r="H176" s="164"/>
      <c r="I176" s="179"/>
      <c r="J176" s="179"/>
      <c r="K176" s="179"/>
      <c r="L176" s="179"/>
      <c r="M176" s="179"/>
      <c r="N176" s="158"/>
      <c r="O176" s="169"/>
      <c r="P176" s="166">
        <v>3901250</v>
      </c>
      <c r="Q176" s="166">
        <v>3901250</v>
      </c>
      <c r="R176" s="166">
        <v>0</v>
      </c>
      <c r="S176" s="166">
        <v>0</v>
      </c>
      <c r="T176" s="167">
        <v>7802500</v>
      </c>
    </row>
    <row r="177" spans="1:21" hidden="1" outlineLevel="1">
      <c r="A177" s="170" t="s">
        <v>225</v>
      </c>
      <c r="B177" s="151" t="s">
        <v>246</v>
      </c>
      <c r="C177" s="180"/>
      <c r="D177" s="180"/>
      <c r="E177" s="180"/>
      <c r="F177" s="180"/>
      <c r="G177" s="181">
        <v>0</v>
      </c>
      <c r="H177" s="177"/>
      <c r="I177" s="181"/>
      <c r="J177" s="181"/>
      <c r="K177" s="181"/>
      <c r="L177" s="181"/>
      <c r="M177" s="181"/>
      <c r="N177" s="158"/>
      <c r="O177" s="169"/>
      <c r="P177" s="166"/>
      <c r="Q177" s="166"/>
      <c r="R177" s="166"/>
      <c r="S177" s="175"/>
      <c r="T177" s="167"/>
    </row>
    <row r="178" spans="1:21" hidden="1" outlineLevel="1">
      <c r="A178" s="170" t="s">
        <v>226</v>
      </c>
      <c r="B178" s="151" t="s">
        <v>246</v>
      </c>
      <c r="C178" s="180"/>
      <c r="D178" s="180"/>
      <c r="E178" s="180"/>
      <c r="F178" s="180"/>
      <c r="G178" s="181">
        <v>0</v>
      </c>
      <c r="H178" s="177"/>
      <c r="I178" s="181"/>
      <c r="J178" s="181"/>
      <c r="K178" s="181"/>
      <c r="L178" s="181"/>
      <c r="M178" s="181"/>
      <c r="N178" s="158"/>
      <c r="O178" s="169"/>
      <c r="P178" s="166"/>
      <c r="Q178" s="166"/>
      <c r="R178" s="166"/>
      <c r="S178" s="175"/>
      <c r="T178" s="167"/>
    </row>
    <row r="179" spans="1:21" hidden="1" outlineLevel="1">
      <c r="A179" s="170" t="s">
        <v>227</v>
      </c>
      <c r="B179" s="151" t="s">
        <v>246</v>
      </c>
      <c r="C179" s="180"/>
      <c r="D179" s="180"/>
      <c r="E179" s="180"/>
      <c r="F179" s="180"/>
      <c r="G179" s="181">
        <v>0</v>
      </c>
      <c r="H179" s="177"/>
      <c r="I179" s="181"/>
      <c r="J179" s="181"/>
      <c r="K179" s="181"/>
      <c r="L179" s="181"/>
      <c r="M179" s="181"/>
      <c r="N179" s="158"/>
      <c r="O179" s="169"/>
      <c r="P179" s="166"/>
      <c r="Q179" s="166"/>
      <c r="R179" s="166"/>
      <c r="S179" s="175"/>
      <c r="T179" s="167"/>
    </row>
    <row r="180" spans="1:21" hidden="1" outlineLevel="1">
      <c r="A180" s="170" t="s">
        <v>228</v>
      </c>
      <c r="B180" s="151" t="s">
        <v>246</v>
      </c>
      <c r="C180" s="180"/>
      <c r="D180" s="180"/>
      <c r="E180" s="180"/>
      <c r="F180" s="180"/>
      <c r="G180" s="181">
        <v>0</v>
      </c>
      <c r="H180" s="177"/>
      <c r="I180" s="181"/>
      <c r="J180" s="181"/>
      <c r="K180" s="181"/>
      <c r="L180" s="181"/>
      <c r="M180" s="181"/>
      <c r="N180" s="158"/>
      <c r="O180" s="169"/>
      <c r="P180" s="166"/>
      <c r="Q180" s="166"/>
      <c r="R180" s="166"/>
      <c r="S180" s="175"/>
      <c r="T180" s="167"/>
    </row>
    <row r="181" spans="1:21" hidden="1" outlineLevel="1">
      <c r="A181" s="168" t="s">
        <v>229</v>
      </c>
      <c r="B181" s="151" t="s">
        <v>246</v>
      </c>
      <c r="C181" s="178">
        <v>455260</v>
      </c>
      <c r="D181" s="178">
        <v>455260</v>
      </c>
      <c r="E181" s="178">
        <v>455260</v>
      </c>
      <c r="F181" s="178">
        <v>455260</v>
      </c>
      <c r="G181" s="179">
        <v>1821040</v>
      </c>
      <c r="H181" s="164"/>
      <c r="I181" s="179"/>
      <c r="J181" s="179"/>
      <c r="K181" s="179"/>
      <c r="L181" s="179"/>
      <c r="M181" s="179"/>
      <c r="N181" s="158"/>
      <c r="O181" s="169"/>
      <c r="P181" s="166">
        <v>455260</v>
      </c>
      <c r="Q181" s="166">
        <v>455260</v>
      </c>
      <c r="R181" s="166">
        <v>455260</v>
      </c>
      <c r="S181" s="166">
        <v>455260</v>
      </c>
      <c r="T181" s="167">
        <v>1821040</v>
      </c>
    </row>
    <row r="182" spans="1:21" hidden="1" outlineLevel="1">
      <c r="A182" s="170" t="s">
        <v>225</v>
      </c>
      <c r="B182" s="151" t="s">
        <v>246</v>
      </c>
      <c r="C182" s="182">
        <v>455260</v>
      </c>
      <c r="D182" s="182">
        <v>455260</v>
      </c>
      <c r="E182" s="182">
        <v>455260</v>
      </c>
      <c r="F182" s="182">
        <v>455260</v>
      </c>
      <c r="G182" s="181">
        <v>1821040</v>
      </c>
      <c r="H182" s="177"/>
      <c r="I182" s="181"/>
      <c r="J182" s="181"/>
      <c r="K182" s="181"/>
      <c r="L182" s="181"/>
      <c r="M182" s="181"/>
      <c r="N182" s="158"/>
      <c r="O182" s="169"/>
      <c r="P182" s="166"/>
      <c r="Q182" s="166"/>
      <c r="R182" s="166"/>
      <c r="S182" s="175"/>
      <c r="T182" s="167"/>
    </row>
    <row r="183" spans="1:21" hidden="1" outlineLevel="1">
      <c r="A183" s="170" t="s">
        <v>226</v>
      </c>
      <c r="B183" s="151" t="s">
        <v>246</v>
      </c>
      <c r="C183" s="180"/>
      <c r="D183" s="180"/>
      <c r="E183" s="180"/>
      <c r="F183" s="180"/>
      <c r="G183" s="181">
        <v>0</v>
      </c>
      <c r="H183" s="177"/>
      <c r="I183" s="181"/>
      <c r="J183" s="181"/>
      <c r="K183" s="181"/>
      <c r="L183" s="181"/>
      <c r="M183" s="181"/>
      <c r="N183" s="158"/>
      <c r="O183" s="169"/>
      <c r="P183" s="166"/>
      <c r="Q183" s="166"/>
      <c r="R183" s="166"/>
      <c r="S183" s="175"/>
      <c r="T183" s="167"/>
    </row>
    <row r="184" spans="1:21" hidden="1" outlineLevel="1">
      <c r="A184" s="170" t="s">
        <v>228</v>
      </c>
      <c r="B184" s="151" t="s">
        <v>246</v>
      </c>
      <c r="C184" s="180"/>
      <c r="D184" s="180"/>
      <c r="E184" s="180"/>
      <c r="F184" s="180"/>
      <c r="G184" s="181">
        <v>0</v>
      </c>
      <c r="H184" s="177"/>
      <c r="I184" s="181"/>
      <c r="J184" s="181"/>
      <c r="K184" s="181"/>
      <c r="L184" s="181"/>
      <c r="M184" s="181"/>
      <c r="N184" s="158"/>
      <c r="O184" s="169"/>
      <c r="P184" s="166"/>
      <c r="Q184" s="166"/>
      <c r="R184" s="166"/>
      <c r="S184" s="175"/>
      <c r="T184" s="167"/>
    </row>
    <row r="185" spans="1:21" collapsed="1">
      <c r="A185" s="161" t="s">
        <v>257</v>
      </c>
      <c r="B185" s="151" t="s">
        <v>246</v>
      </c>
      <c r="C185" s="178">
        <v>0</v>
      </c>
      <c r="D185" s="178">
        <v>1760000</v>
      </c>
      <c r="E185" s="178">
        <v>2260000</v>
      </c>
      <c r="F185" s="178">
        <v>3280000</v>
      </c>
      <c r="G185" s="179">
        <v>7300000</v>
      </c>
      <c r="H185" s="164"/>
      <c r="I185" s="162">
        <f>C185*(1-$O185)</f>
        <v>0</v>
      </c>
      <c r="J185" s="162">
        <f>D185*(1-$O185)</f>
        <v>880000</v>
      </c>
      <c r="K185" s="162">
        <f t="shared" ref="K185" si="23">E185*(1-$O185)</f>
        <v>1130000</v>
      </c>
      <c r="L185" s="162">
        <f>F185*(1-$O185)</f>
        <v>1640000</v>
      </c>
      <c r="M185" s="162">
        <f>SUM(I185:L185)</f>
        <v>3650000</v>
      </c>
      <c r="N185" s="158"/>
      <c r="O185" s="165">
        <v>0.5</v>
      </c>
      <c r="P185" s="166">
        <v>0</v>
      </c>
      <c r="Q185" s="166">
        <v>880000</v>
      </c>
      <c r="R185" s="166">
        <v>1130000</v>
      </c>
      <c r="S185" s="166">
        <v>1640000</v>
      </c>
      <c r="T185" s="167">
        <v>3650000</v>
      </c>
    </row>
    <row r="186" spans="1:21" hidden="1" outlineLevel="1">
      <c r="A186" s="168" t="s">
        <v>224</v>
      </c>
      <c r="B186" s="151" t="s">
        <v>246</v>
      </c>
      <c r="C186" s="178">
        <v>0</v>
      </c>
      <c r="D186" s="178">
        <v>1760000</v>
      </c>
      <c r="E186" s="185">
        <v>2260000</v>
      </c>
      <c r="F186" s="185">
        <v>3280000</v>
      </c>
      <c r="G186" s="179">
        <v>7300000</v>
      </c>
      <c r="H186" s="164"/>
      <c r="I186" s="162">
        <f>C186*(1-$O185)</f>
        <v>0</v>
      </c>
      <c r="J186" s="162">
        <f t="shared" ref="J186:L186" si="24">D186*(1-$O185)</f>
        <v>880000</v>
      </c>
      <c r="K186" s="162">
        <f t="shared" si="24"/>
        <v>1130000</v>
      </c>
      <c r="L186" s="162">
        <f t="shared" si="24"/>
        <v>1640000</v>
      </c>
      <c r="M186" s="162">
        <f>SUM(I186:L186)</f>
        <v>3650000</v>
      </c>
      <c r="N186" s="158"/>
      <c r="O186" s="169"/>
      <c r="P186" s="166">
        <v>0</v>
      </c>
      <c r="Q186" s="166">
        <v>880000</v>
      </c>
      <c r="R186" s="166">
        <v>1130000</v>
      </c>
      <c r="S186" s="166">
        <v>1640000</v>
      </c>
      <c r="T186" s="167">
        <v>3650000</v>
      </c>
      <c r="U186" s="205"/>
    </row>
    <row r="187" spans="1:21" hidden="1" outlineLevel="1">
      <c r="A187" s="170" t="s">
        <v>225</v>
      </c>
      <c r="B187" s="151" t="s">
        <v>246</v>
      </c>
      <c r="C187" s="182">
        <v>0</v>
      </c>
      <c r="D187" s="182">
        <v>0</v>
      </c>
      <c r="E187" s="182"/>
      <c r="F187" s="182"/>
      <c r="G187" s="181">
        <v>0</v>
      </c>
      <c r="H187" s="177"/>
      <c r="I187" s="181"/>
      <c r="J187" s="181"/>
      <c r="K187" s="181"/>
      <c r="L187" s="181"/>
      <c r="M187" s="181"/>
      <c r="N187" s="158"/>
      <c r="O187" s="169"/>
      <c r="P187" s="166"/>
      <c r="Q187" s="166"/>
      <c r="R187" s="166"/>
      <c r="S187" s="175"/>
      <c r="T187" s="167"/>
    </row>
    <row r="188" spans="1:21" hidden="1" outlineLevel="1">
      <c r="A188" s="170" t="s">
        <v>226</v>
      </c>
      <c r="B188" s="151" t="s">
        <v>246</v>
      </c>
      <c r="C188" s="180"/>
      <c r="D188" s="180"/>
      <c r="E188" s="180"/>
      <c r="F188" s="180"/>
      <c r="G188" s="181">
        <v>0</v>
      </c>
      <c r="H188" s="177"/>
      <c r="I188" s="181"/>
      <c r="J188" s="181"/>
      <c r="K188" s="181"/>
      <c r="L188" s="181"/>
      <c r="M188" s="181"/>
      <c r="N188" s="158"/>
      <c r="O188" s="169"/>
      <c r="P188" s="166"/>
      <c r="Q188" s="166"/>
      <c r="R188" s="166"/>
      <c r="S188" s="175"/>
      <c r="T188" s="167"/>
    </row>
    <row r="189" spans="1:21" hidden="1" outlineLevel="1">
      <c r="A189" s="170" t="s">
        <v>227</v>
      </c>
      <c r="B189" s="151" t="s">
        <v>246</v>
      </c>
      <c r="C189" s="180"/>
      <c r="D189" s="180"/>
      <c r="E189" s="180"/>
      <c r="F189" s="180"/>
      <c r="G189" s="181">
        <v>0</v>
      </c>
      <c r="H189" s="177"/>
      <c r="I189" s="181"/>
      <c r="J189" s="181"/>
      <c r="K189" s="181"/>
      <c r="L189" s="181"/>
      <c r="M189" s="181"/>
      <c r="N189" s="158"/>
      <c r="O189" s="169"/>
      <c r="P189" s="166"/>
      <c r="Q189" s="166"/>
      <c r="R189" s="166"/>
      <c r="S189" s="175"/>
      <c r="T189" s="167"/>
    </row>
    <row r="190" spans="1:21" hidden="1" outlineLevel="1">
      <c r="A190" s="170" t="s">
        <v>228</v>
      </c>
      <c r="B190" s="151" t="s">
        <v>246</v>
      </c>
      <c r="C190" s="180"/>
      <c r="D190" s="180"/>
      <c r="E190" s="180"/>
      <c r="F190" s="180"/>
      <c r="G190" s="181">
        <v>0</v>
      </c>
      <c r="H190" s="177"/>
      <c r="I190" s="181"/>
      <c r="J190" s="181"/>
      <c r="K190" s="181"/>
      <c r="L190" s="181"/>
      <c r="M190" s="181"/>
      <c r="N190" s="158"/>
      <c r="O190" s="169"/>
      <c r="P190" s="166"/>
      <c r="Q190" s="166"/>
      <c r="R190" s="166"/>
      <c r="S190" s="175"/>
      <c r="T190" s="167"/>
    </row>
    <row r="191" spans="1:21" hidden="1" outlineLevel="1">
      <c r="A191" s="168" t="s">
        <v>229</v>
      </c>
      <c r="B191" s="151" t="s">
        <v>246</v>
      </c>
      <c r="C191" s="178">
        <v>0</v>
      </c>
      <c r="D191" s="178">
        <v>0</v>
      </c>
      <c r="E191" s="178">
        <v>0</v>
      </c>
      <c r="F191" s="178">
        <v>0</v>
      </c>
      <c r="G191" s="179">
        <v>0</v>
      </c>
      <c r="H191" s="164"/>
      <c r="I191" s="179"/>
      <c r="J191" s="179"/>
      <c r="K191" s="179"/>
      <c r="L191" s="179"/>
      <c r="M191" s="179"/>
      <c r="N191" s="158"/>
      <c r="O191" s="169"/>
      <c r="P191" s="166">
        <v>0</v>
      </c>
      <c r="Q191" s="166">
        <v>0</v>
      </c>
      <c r="R191" s="166">
        <v>0</v>
      </c>
      <c r="S191" s="166">
        <v>0</v>
      </c>
      <c r="T191" s="167">
        <v>0</v>
      </c>
    </row>
    <row r="192" spans="1:21" hidden="1" outlineLevel="1">
      <c r="A192" s="170" t="s">
        <v>225</v>
      </c>
      <c r="B192" s="151" t="s">
        <v>246</v>
      </c>
      <c r="C192" s="182"/>
      <c r="D192" s="182"/>
      <c r="E192" s="182"/>
      <c r="F192" s="182"/>
      <c r="G192" s="181">
        <v>0</v>
      </c>
      <c r="H192" s="177"/>
      <c r="I192" s="181"/>
      <c r="J192" s="181"/>
      <c r="K192" s="181"/>
      <c r="L192" s="181"/>
      <c r="M192" s="181"/>
      <c r="N192" s="158"/>
      <c r="O192" s="169"/>
      <c r="P192" s="166"/>
      <c r="Q192" s="166"/>
      <c r="R192" s="166"/>
      <c r="S192" s="175"/>
      <c r="T192" s="167"/>
    </row>
    <row r="193" spans="1:20" hidden="1" outlineLevel="1">
      <c r="A193" s="170" t="s">
        <v>226</v>
      </c>
      <c r="B193" s="151" t="s">
        <v>246</v>
      </c>
      <c r="C193" s="180"/>
      <c r="D193" s="180"/>
      <c r="E193" s="180"/>
      <c r="F193" s="180"/>
      <c r="G193" s="181">
        <v>0</v>
      </c>
      <c r="H193" s="177"/>
      <c r="I193" s="181"/>
      <c r="J193" s="181"/>
      <c r="K193" s="181"/>
      <c r="L193" s="181"/>
      <c r="M193" s="181"/>
      <c r="N193" s="158"/>
      <c r="O193" s="169"/>
      <c r="P193" s="166"/>
      <c r="Q193" s="166"/>
      <c r="R193" s="166"/>
      <c r="S193" s="175"/>
      <c r="T193" s="167"/>
    </row>
    <row r="194" spans="1:20" hidden="1" outlineLevel="1">
      <c r="A194" s="189" t="s">
        <v>228</v>
      </c>
      <c r="B194" s="175" t="s">
        <v>246</v>
      </c>
      <c r="C194" s="180"/>
      <c r="D194" s="180"/>
      <c r="E194" s="180"/>
      <c r="F194" s="180"/>
      <c r="G194" s="181">
        <v>0</v>
      </c>
      <c r="H194" s="177"/>
      <c r="I194" s="181"/>
      <c r="J194" s="181"/>
      <c r="K194" s="181"/>
      <c r="L194" s="181"/>
      <c r="M194" s="181"/>
      <c r="N194" s="158"/>
      <c r="O194" s="169"/>
      <c r="P194" s="166"/>
      <c r="Q194" s="166"/>
      <c r="R194" s="166"/>
      <c r="S194" s="175"/>
      <c r="T194" s="167"/>
    </row>
    <row r="195" spans="1:20" collapsed="1">
      <c r="A195" s="161" t="s">
        <v>251</v>
      </c>
      <c r="B195" s="151" t="s">
        <v>232</v>
      </c>
      <c r="C195" s="178">
        <v>0</v>
      </c>
      <c r="D195" s="178">
        <v>0</v>
      </c>
      <c r="E195" s="178">
        <v>0</v>
      </c>
      <c r="F195" s="178">
        <v>0</v>
      </c>
      <c r="G195" s="179">
        <v>0</v>
      </c>
      <c r="H195" s="164"/>
      <c r="I195" s="179"/>
      <c r="J195" s="179"/>
      <c r="K195" s="179"/>
      <c r="L195" s="179"/>
      <c r="M195" s="179"/>
      <c r="N195" s="158"/>
      <c r="O195" s="190">
        <v>0</v>
      </c>
      <c r="P195" s="166">
        <v>0</v>
      </c>
      <c r="Q195" s="166">
        <v>0</v>
      </c>
      <c r="R195" s="166">
        <v>0</v>
      </c>
      <c r="S195" s="166">
        <v>0</v>
      </c>
      <c r="T195" s="167">
        <v>0</v>
      </c>
    </row>
    <row r="196" spans="1:20" hidden="1" outlineLevel="1">
      <c r="A196" s="168" t="s">
        <v>224</v>
      </c>
      <c r="B196" s="151" t="s">
        <v>232</v>
      </c>
      <c r="C196" s="178">
        <v>0</v>
      </c>
      <c r="D196" s="178">
        <v>0</v>
      </c>
      <c r="E196" s="178">
        <v>0</v>
      </c>
      <c r="F196" s="178">
        <v>0</v>
      </c>
      <c r="G196" s="179">
        <v>0</v>
      </c>
      <c r="H196" s="164"/>
      <c r="I196" s="179"/>
      <c r="J196" s="179"/>
      <c r="K196" s="179"/>
      <c r="L196" s="179"/>
      <c r="M196" s="179"/>
      <c r="N196" s="158"/>
      <c r="O196" s="169"/>
      <c r="P196" s="166">
        <v>0</v>
      </c>
      <c r="Q196" s="166">
        <v>0</v>
      </c>
      <c r="R196" s="166">
        <v>0</v>
      </c>
      <c r="S196" s="166">
        <v>0</v>
      </c>
      <c r="T196" s="167">
        <v>0</v>
      </c>
    </row>
    <row r="197" spans="1:20" hidden="1" outlineLevel="1">
      <c r="A197" s="170" t="s">
        <v>225</v>
      </c>
      <c r="B197" s="151" t="s">
        <v>232</v>
      </c>
      <c r="C197" s="180"/>
      <c r="D197" s="180"/>
      <c r="E197" s="180"/>
      <c r="F197" s="180"/>
      <c r="G197" s="181">
        <v>0</v>
      </c>
      <c r="H197" s="177"/>
      <c r="I197" s="181"/>
      <c r="J197" s="181"/>
      <c r="K197" s="181"/>
      <c r="L197" s="181"/>
      <c r="M197" s="181"/>
      <c r="N197" s="158"/>
      <c r="O197" s="169"/>
      <c r="P197" s="166"/>
      <c r="Q197" s="166"/>
      <c r="R197" s="166"/>
      <c r="S197" s="175"/>
      <c r="T197" s="167"/>
    </row>
    <row r="198" spans="1:20" hidden="1" outlineLevel="1">
      <c r="A198" s="170" t="s">
        <v>226</v>
      </c>
      <c r="B198" s="151" t="s">
        <v>232</v>
      </c>
      <c r="C198" s="184"/>
      <c r="D198" s="180">
        <v>0</v>
      </c>
      <c r="E198" s="180">
        <v>0</v>
      </c>
      <c r="F198" s="180"/>
      <c r="G198" s="181">
        <v>0</v>
      </c>
      <c r="H198" s="177"/>
      <c r="I198" s="181"/>
      <c r="J198" s="181"/>
      <c r="K198" s="181"/>
      <c r="L198" s="181"/>
      <c r="M198" s="181"/>
      <c r="N198" s="158"/>
      <c r="O198" s="169"/>
      <c r="P198" s="166"/>
      <c r="Q198" s="166"/>
      <c r="R198" s="166"/>
      <c r="S198" s="175"/>
      <c r="T198" s="167"/>
    </row>
    <row r="199" spans="1:20" hidden="1" outlineLevel="1">
      <c r="A199" s="170" t="s">
        <v>227</v>
      </c>
      <c r="B199" s="151" t="s">
        <v>232</v>
      </c>
      <c r="C199" s="180"/>
      <c r="D199" s="180"/>
      <c r="E199" s="180"/>
      <c r="F199" s="180"/>
      <c r="G199" s="181">
        <v>0</v>
      </c>
      <c r="H199" s="177"/>
      <c r="I199" s="181"/>
      <c r="J199" s="181"/>
      <c r="K199" s="181"/>
      <c r="L199" s="181"/>
      <c r="M199" s="181"/>
      <c r="N199" s="158"/>
      <c r="O199" s="169"/>
      <c r="P199" s="166"/>
      <c r="Q199" s="166"/>
      <c r="R199" s="166"/>
      <c r="S199" s="175"/>
      <c r="T199" s="167"/>
    </row>
    <row r="200" spans="1:20" hidden="1" outlineLevel="1">
      <c r="A200" s="170" t="s">
        <v>228</v>
      </c>
      <c r="B200" s="151" t="s">
        <v>232</v>
      </c>
      <c r="C200" s="180"/>
      <c r="D200" s="180"/>
      <c r="E200" s="180"/>
      <c r="F200" s="180"/>
      <c r="G200" s="181">
        <v>0</v>
      </c>
      <c r="H200" s="177"/>
      <c r="I200" s="181"/>
      <c r="J200" s="181"/>
      <c r="K200" s="181"/>
      <c r="L200" s="181"/>
      <c r="M200" s="181"/>
      <c r="N200" s="158"/>
      <c r="O200" s="169"/>
      <c r="P200" s="166"/>
      <c r="Q200" s="166"/>
      <c r="R200" s="166"/>
      <c r="S200" s="175"/>
      <c r="T200" s="167"/>
    </row>
    <row r="201" spans="1:20" hidden="1" outlineLevel="1">
      <c r="A201" s="168" t="s">
        <v>229</v>
      </c>
      <c r="B201" s="151" t="s">
        <v>232</v>
      </c>
      <c r="C201" s="178">
        <v>0</v>
      </c>
      <c r="D201" s="178">
        <v>0</v>
      </c>
      <c r="E201" s="178">
        <v>0</v>
      </c>
      <c r="F201" s="178">
        <v>0</v>
      </c>
      <c r="G201" s="179">
        <v>0</v>
      </c>
      <c r="H201" s="164"/>
      <c r="I201" s="179"/>
      <c r="J201" s="179"/>
      <c r="K201" s="179"/>
      <c r="L201" s="179"/>
      <c r="M201" s="179"/>
      <c r="N201" s="158"/>
      <c r="O201" s="169"/>
      <c r="P201" s="166">
        <v>0</v>
      </c>
      <c r="Q201" s="166">
        <v>0</v>
      </c>
      <c r="R201" s="166">
        <v>0</v>
      </c>
      <c r="S201" s="166">
        <v>0</v>
      </c>
      <c r="T201" s="167">
        <v>0</v>
      </c>
    </row>
    <row r="202" spans="1:20" hidden="1" outlineLevel="1">
      <c r="A202" s="170" t="s">
        <v>225</v>
      </c>
      <c r="B202" s="151" t="s">
        <v>232</v>
      </c>
      <c r="C202" s="182">
        <v>0</v>
      </c>
      <c r="D202" s="182">
        <v>0</v>
      </c>
      <c r="E202" s="182">
        <v>0</v>
      </c>
      <c r="F202" s="182">
        <v>0</v>
      </c>
      <c r="G202" s="181">
        <v>0</v>
      </c>
      <c r="H202" s="177"/>
      <c r="I202" s="181"/>
      <c r="J202" s="181"/>
      <c r="K202" s="181"/>
      <c r="L202" s="181"/>
      <c r="M202" s="181"/>
      <c r="N202" s="158"/>
      <c r="O202" s="169"/>
      <c r="P202" s="166"/>
      <c r="Q202" s="166"/>
      <c r="R202" s="166"/>
      <c r="S202" s="175"/>
      <c r="T202" s="167"/>
    </row>
    <row r="203" spans="1:20" hidden="1" outlineLevel="1">
      <c r="A203" s="170" t="s">
        <v>226</v>
      </c>
      <c r="B203" s="151" t="s">
        <v>232</v>
      </c>
      <c r="C203" s="180">
        <v>0</v>
      </c>
      <c r="D203" s="180">
        <v>0</v>
      </c>
      <c r="E203" s="180">
        <v>0</v>
      </c>
      <c r="F203" s="180">
        <v>0</v>
      </c>
      <c r="G203" s="181">
        <v>0</v>
      </c>
      <c r="H203" s="177"/>
      <c r="I203" s="181"/>
      <c r="J203" s="181"/>
      <c r="K203" s="181"/>
      <c r="L203" s="181"/>
      <c r="M203" s="181"/>
      <c r="N203" s="158"/>
      <c r="O203" s="169"/>
      <c r="P203" s="166"/>
      <c r="Q203" s="166"/>
      <c r="R203" s="166"/>
      <c r="S203" s="175"/>
      <c r="T203" s="167"/>
    </row>
    <row r="204" spans="1:20" hidden="1" outlineLevel="1">
      <c r="A204" s="170" t="s">
        <v>228</v>
      </c>
      <c r="B204" s="151" t="s">
        <v>232</v>
      </c>
      <c r="C204" s="180"/>
      <c r="D204" s="180"/>
      <c r="E204" s="180"/>
      <c r="F204" s="180"/>
      <c r="G204" s="181">
        <v>0</v>
      </c>
      <c r="H204" s="177"/>
      <c r="I204" s="181"/>
      <c r="J204" s="181"/>
      <c r="K204" s="181"/>
      <c r="L204" s="181"/>
      <c r="M204" s="181"/>
      <c r="N204" s="158"/>
      <c r="O204" s="169"/>
      <c r="P204" s="166"/>
      <c r="Q204" s="166"/>
      <c r="R204" s="166"/>
      <c r="S204" s="175"/>
      <c r="T204" s="167"/>
    </row>
    <row r="205" spans="1:20" collapsed="1">
      <c r="A205" s="161" t="s">
        <v>252</v>
      </c>
      <c r="B205" s="151" t="s">
        <v>232</v>
      </c>
      <c r="C205" s="178">
        <v>0</v>
      </c>
      <c r="D205" s="178">
        <v>0</v>
      </c>
      <c r="E205" s="178">
        <v>0</v>
      </c>
      <c r="F205" s="178">
        <v>0</v>
      </c>
      <c r="G205" s="179">
        <v>0</v>
      </c>
      <c r="H205" s="164"/>
      <c r="I205" s="179"/>
      <c r="J205" s="179"/>
      <c r="K205" s="179"/>
      <c r="L205" s="179"/>
      <c r="M205" s="179"/>
      <c r="N205" s="158"/>
      <c r="O205" s="190">
        <v>0</v>
      </c>
      <c r="P205" s="166">
        <v>0</v>
      </c>
      <c r="Q205" s="166">
        <v>0</v>
      </c>
      <c r="R205" s="166">
        <v>0</v>
      </c>
      <c r="S205" s="166">
        <v>0</v>
      </c>
      <c r="T205" s="167">
        <v>0</v>
      </c>
    </row>
    <row r="206" spans="1:20" hidden="1" outlineLevel="1">
      <c r="A206" s="168" t="s">
        <v>224</v>
      </c>
      <c r="B206" s="151" t="s">
        <v>232</v>
      </c>
      <c r="C206" s="185">
        <v>0</v>
      </c>
      <c r="D206" s="185">
        <v>0</v>
      </c>
      <c r="E206" s="185">
        <v>0</v>
      </c>
      <c r="F206" s="185"/>
      <c r="G206" s="191">
        <v>0</v>
      </c>
      <c r="H206" s="192"/>
      <c r="I206" s="191"/>
      <c r="J206" s="191"/>
      <c r="K206" s="191"/>
      <c r="L206" s="191"/>
      <c r="M206" s="191"/>
      <c r="N206" s="158"/>
      <c r="O206" s="169"/>
      <c r="P206" s="166">
        <v>0</v>
      </c>
      <c r="Q206" s="166">
        <v>0</v>
      </c>
      <c r="R206" s="166">
        <v>0</v>
      </c>
      <c r="S206" s="166">
        <v>0</v>
      </c>
      <c r="T206" s="167">
        <v>0</v>
      </c>
    </row>
    <row r="207" spans="1:20" hidden="1" outlineLevel="1">
      <c r="A207" s="170" t="s">
        <v>225</v>
      </c>
      <c r="B207" s="151" t="s">
        <v>232</v>
      </c>
      <c r="C207" s="180"/>
      <c r="D207" s="180"/>
      <c r="E207" s="180"/>
      <c r="F207" s="180"/>
      <c r="G207" s="181">
        <v>0</v>
      </c>
      <c r="H207" s="177"/>
      <c r="I207" s="181"/>
      <c r="J207" s="181"/>
      <c r="K207" s="181"/>
      <c r="L207" s="181"/>
      <c r="M207" s="181"/>
      <c r="N207" s="158"/>
      <c r="O207" s="169"/>
      <c r="P207" s="166"/>
      <c r="Q207" s="166"/>
      <c r="R207" s="166"/>
      <c r="S207" s="175"/>
      <c r="T207" s="167"/>
    </row>
    <row r="208" spans="1:20" hidden="1" outlineLevel="1">
      <c r="A208" s="170" t="s">
        <v>226</v>
      </c>
      <c r="B208" s="151" t="s">
        <v>232</v>
      </c>
      <c r="C208" s="180"/>
      <c r="D208" s="180"/>
      <c r="E208" s="180"/>
      <c r="F208" s="180"/>
      <c r="G208" s="181">
        <v>0</v>
      </c>
      <c r="H208" s="177"/>
      <c r="I208" s="181"/>
      <c r="J208" s="181"/>
      <c r="K208" s="181"/>
      <c r="L208" s="181"/>
      <c r="M208" s="181"/>
      <c r="N208" s="158"/>
      <c r="O208" s="169"/>
      <c r="P208" s="166"/>
      <c r="Q208" s="166"/>
      <c r="R208" s="166"/>
      <c r="S208" s="175"/>
      <c r="T208" s="167"/>
    </row>
    <row r="209" spans="1:20" hidden="1" outlineLevel="1">
      <c r="A209" s="170" t="s">
        <v>227</v>
      </c>
      <c r="B209" s="151" t="s">
        <v>232</v>
      </c>
      <c r="C209" s="180"/>
      <c r="D209" s="180"/>
      <c r="E209" s="180"/>
      <c r="F209" s="180"/>
      <c r="G209" s="181">
        <v>0</v>
      </c>
      <c r="H209" s="177"/>
      <c r="I209" s="181"/>
      <c r="J209" s="181"/>
      <c r="K209" s="181"/>
      <c r="L209" s="181"/>
      <c r="M209" s="181"/>
      <c r="N209" s="158"/>
      <c r="O209" s="169"/>
      <c r="P209" s="166"/>
      <c r="Q209" s="166"/>
      <c r="R209" s="166"/>
      <c r="S209" s="175"/>
      <c r="T209" s="167"/>
    </row>
    <row r="210" spans="1:20" hidden="1" outlineLevel="1">
      <c r="A210" s="170" t="s">
        <v>228</v>
      </c>
      <c r="B210" s="151" t="s">
        <v>232</v>
      </c>
      <c r="C210" s="180"/>
      <c r="D210" s="180"/>
      <c r="E210" s="180"/>
      <c r="F210" s="180"/>
      <c r="G210" s="181">
        <v>0</v>
      </c>
      <c r="H210" s="177"/>
      <c r="I210" s="181"/>
      <c r="J210" s="181"/>
      <c r="K210" s="181"/>
      <c r="L210" s="181"/>
      <c r="M210" s="181"/>
      <c r="N210" s="158"/>
      <c r="O210" s="169"/>
      <c r="P210" s="166"/>
      <c r="Q210" s="166"/>
      <c r="R210" s="166"/>
      <c r="S210" s="175"/>
      <c r="T210" s="167"/>
    </row>
    <row r="211" spans="1:20" hidden="1" outlineLevel="1">
      <c r="A211" s="168" t="s">
        <v>229</v>
      </c>
      <c r="B211" s="151" t="s">
        <v>232</v>
      </c>
      <c r="C211" s="178">
        <v>0</v>
      </c>
      <c r="D211" s="178">
        <v>0</v>
      </c>
      <c r="E211" s="178">
        <v>0</v>
      </c>
      <c r="F211" s="178">
        <v>0</v>
      </c>
      <c r="G211" s="179">
        <v>0</v>
      </c>
      <c r="H211" s="164"/>
      <c r="I211" s="179"/>
      <c r="J211" s="179"/>
      <c r="K211" s="179"/>
      <c r="L211" s="179"/>
      <c r="M211" s="179"/>
      <c r="N211" s="158"/>
      <c r="O211" s="169"/>
      <c r="P211" s="166">
        <v>0</v>
      </c>
      <c r="Q211" s="166">
        <v>0</v>
      </c>
      <c r="R211" s="166">
        <v>0</v>
      </c>
      <c r="S211" s="166">
        <v>0</v>
      </c>
      <c r="T211" s="167">
        <v>0</v>
      </c>
    </row>
    <row r="212" spans="1:20" hidden="1" outlineLevel="1">
      <c r="A212" s="170" t="s">
        <v>225</v>
      </c>
      <c r="B212" s="151" t="s">
        <v>232</v>
      </c>
      <c r="C212" s="182">
        <v>0</v>
      </c>
      <c r="D212" s="182">
        <v>0</v>
      </c>
      <c r="E212" s="182">
        <v>0</v>
      </c>
      <c r="F212" s="182">
        <v>0</v>
      </c>
      <c r="G212" s="181">
        <v>0</v>
      </c>
      <c r="H212" s="177"/>
      <c r="I212" s="181"/>
      <c r="J212" s="181"/>
      <c r="K212" s="181"/>
      <c r="L212" s="181"/>
      <c r="M212" s="181"/>
      <c r="N212" s="158"/>
      <c r="O212" s="169"/>
      <c r="P212" s="166"/>
      <c r="Q212" s="166"/>
      <c r="R212" s="166"/>
      <c r="S212" s="175"/>
      <c r="T212" s="167"/>
    </row>
    <row r="213" spans="1:20" hidden="1" outlineLevel="1">
      <c r="A213" s="170" t="s">
        <v>226</v>
      </c>
      <c r="B213" s="151" t="s">
        <v>232</v>
      </c>
      <c r="C213" s="180"/>
      <c r="D213" s="180"/>
      <c r="E213" s="180"/>
      <c r="F213" s="180"/>
      <c r="G213" s="181">
        <v>0</v>
      </c>
      <c r="H213" s="177"/>
      <c r="I213" s="181"/>
      <c r="J213" s="181"/>
      <c r="K213" s="181"/>
      <c r="L213" s="181"/>
      <c r="M213" s="181"/>
      <c r="N213" s="158"/>
      <c r="O213" s="169"/>
      <c r="P213" s="166"/>
      <c r="Q213" s="166"/>
      <c r="R213" s="166"/>
      <c r="S213" s="175"/>
      <c r="T213" s="167"/>
    </row>
    <row r="214" spans="1:20" hidden="1" outlineLevel="1">
      <c r="A214" s="170" t="s">
        <v>228</v>
      </c>
      <c r="B214" s="151" t="s">
        <v>232</v>
      </c>
      <c r="C214" s="180"/>
      <c r="D214" s="180"/>
      <c r="E214" s="180"/>
      <c r="F214" s="180"/>
      <c r="G214" s="181">
        <v>0</v>
      </c>
      <c r="H214" s="177"/>
      <c r="I214" s="181"/>
      <c r="J214" s="181"/>
      <c r="K214" s="181"/>
      <c r="L214" s="181"/>
      <c r="M214" s="181"/>
      <c r="N214" s="158"/>
      <c r="O214" s="169"/>
      <c r="P214" s="166"/>
      <c r="Q214" s="166"/>
      <c r="R214" s="166"/>
      <c r="S214" s="175"/>
      <c r="T214" s="167"/>
    </row>
    <row r="215" spans="1:20" collapsed="1">
      <c r="A215" s="161" t="s">
        <v>253</v>
      </c>
      <c r="B215" s="151" t="s">
        <v>232</v>
      </c>
      <c r="C215" s="178">
        <v>0</v>
      </c>
      <c r="D215" s="178">
        <v>5205382</v>
      </c>
      <c r="E215" s="178">
        <v>493447</v>
      </c>
      <c r="F215" s="178">
        <v>493447</v>
      </c>
      <c r="G215" s="179">
        <v>6192276</v>
      </c>
      <c r="H215" s="164"/>
      <c r="I215" s="162">
        <f>C215*(1-$O215)</f>
        <v>0</v>
      </c>
      <c r="J215" s="162">
        <f>D215*(1-$O215)</f>
        <v>0</v>
      </c>
      <c r="K215" s="162">
        <f t="shared" ref="K215" si="25">E215*(1-$O215)</f>
        <v>0</v>
      </c>
      <c r="L215" s="162">
        <f>F215*(1-$O215)</f>
        <v>0</v>
      </c>
      <c r="M215" s="162">
        <f>SUM(I215:L215)</f>
        <v>0</v>
      </c>
      <c r="N215" s="158"/>
      <c r="O215" s="193">
        <v>1</v>
      </c>
      <c r="P215" s="166">
        <v>0</v>
      </c>
      <c r="Q215" s="166">
        <v>5205382</v>
      </c>
      <c r="R215" s="166">
        <v>493447</v>
      </c>
      <c r="S215" s="166">
        <v>493447</v>
      </c>
      <c r="T215" s="167">
        <v>6192276</v>
      </c>
    </row>
    <row r="216" spans="1:20" hidden="1" outlineLevel="1">
      <c r="A216" s="168" t="s">
        <v>224</v>
      </c>
      <c r="B216" s="151" t="s">
        <v>232</v>
      </c>
      <c r="C216" s="185">
        <v>0</v>
      </c>
      <c r="D216" s="185">
        <v>5143755</v>
      </c>
      <c r="E216" s="185">
        <v>30000</v>
      </c>
      <c r="F216" s="185">
        <v>30000</v>
      </c>
      <c r="G216" s="191">
        <v>5203755</v>
      </c>
      <c r="H216" s="192"/>
      <c r="I216" s="191"/>
      <c r="J216" s="191"/>
      <c r="K216" s="191"/>
      <c r="L216" s="191"/>
      <c r="M216" s="191"/>
      <c r="N216" s="158"/>
      <c r="O216" s="169"/>
      <c r="P216" s="166">
        <v>0</v>
      </c>
      <c r="Q216" s="166">
        <v>5143755</v>
      </c>
      <c r="R216" s="166">
        <v>30000</v>
      </c>
      <c r="S216" s="166">
        <v>30000</v>
      </c>
      <c r="T216" s="167">
        <v>5203755</v>
      </c>
    </row>
    <row r="217" spans="1:20" hidden="1" outlineLevel="1">
      <c r="A217" s="170" t="s">
        <v>225</v>
      </c>
      <c r="B217" s="151" t="s">
        <v>232</v>
      </c>
      <c r="C217" s="180"/>
      <c r="D217" s="180"/>
      <c r="E217" s="180"/>
      <c r="F217" s="180"/>
      <c r="G217" s="181">
        <v>0</v>
      </c>
      <c r="H217" s="177"/>
      <c r="I217" s="181"/>
      <c r="J217" s="181"/>
      <c r="K217" s="181"/>
      <c r="L217" s="181"/>
      <c r="M217" s="181"/>
      <c r="N217" s="158"/>
      <c r="O217" s="169"/>
      <c r="P217" s="166"/>
      <c r="Q217" s="166"/>
      <c r="R217" s="166"/>
      <c r="S217" s="175"/>
      <c r="T217" s="167"/>
    </row>
    <row r="218" spans="1:20" hidden="1" outlineLevel="1">
      <c r="A218" s="170" t="s">
        <v>226</v>
      </c>
      <c r="B218" s="151" t="s">
        <v>232</v>
      </c>
      <c r="C218" s="180"/>
      <c r="D218" s="180"/>
      <c r="E218" s="180"/>
      <c r="F218" s="180"/>
      <c r="G218" s="181">
        <v>0</v>
      </c>
      <c r="H218" s="177"/>
      <c r="I218" s="181"/>
      <c r="J218" s="181"/>
      <c r="K218" s="181"/>
      <c r="L218" s="181"/>
      <c r="M218" s="181"/>
      <c r="N218" s="158"/>
      <c r="O218" s="169"/>
      <c r="P218" s="166"/>
      <c r="Q218" s="166"/>
      <c r="R218" s="166"/>
      <c r="S218" s="175"/>
      <c r="T218" s="167"/>
    </row>
    <row r="219" spans="1:20" hidden="1" outlineLevel="1">
      <c r="A219" s="170" t="s">
        <v>227</v>
      </c>
      <c r="B219" s="151" t="s">
        <v>232</v>
      </c>
      <c r="C219" s="180"/>
      <c r="D219" s="180"/>
      <c r="E219" s="180"/>
      <c r="F219" s="180"/>
      <c r="G219" s="181">
        <v>0</v>
      </c>
      <c r="H219" s="177"/>
      <c r="I219" s="181"/>
      <c r="J219" s="181"/>
      <c r="K219" s="181"/>
      <c r="L219" s="181"/>
      <c r="M219" s="181"/>
      <c r="N219" s="158"/>
      <c r="O219" s="169"/>
      <c r="P219" s="166"/>
      <c r="Q219" s="166"/>
      <c r="R219" s="166"/>
      <c r="S219" s="175"/>
      <c r="T219" s="167"/>
    </row>
    <row r="220" spans="1:20" hidden="1" outlineLevel="1">
      <c r="A220" s="170" t="s">
        <v>228</v>
      </c>
      <c r="B220" s="151" t="s">
        <v>232</v>
      </c>
      <c r="C220" s="180"/>
      <c r="D220" s="180"/>
      <c r="E220" s="180"/>
      <c r="F220" s="180"/>
      <c r="G220" s="181">
        <v>0</v>
      </c>
      <c r="H220" s="177"/>
      <c r="I220" s="181"/>
      <c r="J220" s="181"/>
      <c r="K220" s="181"/>
      <c r="L220" s="181"/>
      <c r="M220" s="181"/>
      <c r="N220" s="158"/>
      <c r="O220" s="169"/>
      <c r="P220" s="166"/>
      <c r="Q220" s="166"/>
      <c r="R220" s="166"/>
      <c r="S220" s="175"/>
      <c r="T220" s="167"/>
    </row>
    <row r="221" spans="1:20" hidden="1" outlineLevel="1">
      <c r="A221" s="168" t="s">
        <v>229</v>
      </c>
      <c r="B221" s="151" t="s">
        <v>232</v>
      </c>
      <c r="C221" s="178">
        <v>0</v>
      </c>
      <c r="D221" s="178">
        <v>61627</v>
      </c>
      <c r="E221" s="178">
        <v>463447</v>
      </c>
      <c r="F221" s="178">
        <v>463447</v>
      </c>
      <c r="G221" s="179">
        <v>988521</v>
      </c>
      <c r="H221" s="164"/>
      <c r="I221" s="179"/>
      <c r="J221" s="179"/>
      <c r="K221" s="179"/>
      <c r="L221" s="179"/>
      <c r="M221" s="179"/>
      <c r="N221" s="158"/>
      <c r="O221" s="169"/>
      <c r="P221" s="166">
        <v>0</v>
      </c>
      <c r="Q221" s="166">
        <v>61627</v>
      </c>
      <c r="R221" s="166">
        <v>463447</v>
      </c>
      <c r="S221" s="166">
        <v>463447</v>
      </c>
      <c r="T221" s="167">
        <v>988521</v>
      </c>
    </row>
    <row r="222" spans="1:20" hidden="1" outlineLevel="1">
      <c r="A222" s="170" t="s">
        <v>225</v>
      </c>
      <c r="B222" s="151" t="s">
        <v>232</v>
      </c>
      <c r="C222" s="182">
        <v>0</v>
      </c>
      <c r="D222" s="182">
        <v>0</v>
      </c>
      <c r="E222" s="182">
        <v>0</v>
      </c>
      <c r="F222" s="182">
        <v>0</v>
      </c>
      <c r="G222" s="181">
        <v>0</v>
      </c>
      <c r="H222" s="177"/>
      <c r="I222" s="181"/>
      <c r="J222" s="181"/>
      <c r="K222" s="181"/>
      <c r="L222" s="181"/>
      <c r="M222" s="181"/>
      <c r="N222" s="158"/>
      <c r="O222" s="169"/>
      <c r="P222" s="166"/>
      <c r="Q222" s="166"/>
      <c r="R222" s="166"/>
      <c r="S222" s="175"/>
      <c r="T222" s="167"/>
    </row>
    <row r="223" spans="1:20" hidden="1" outlineLevel="1">
      <c r="A223" s="170" t="s">
        <v>226</v>
      </c>
      <c r="B223" s="151" t="s">
        <v>232</v>
      </c>
      <c r="C223" s="180"/>
      <c r="D223" s="180"/>
      <c r="E223" s="180"/>
      <c r="F223" s="180"/>
      <c r="G223" s="181">
        <v>0</v>
      </c>
      <c r="H223" s="177"/>
      <c r="I223" s="181"/>
      <c r="J223" s="181"/>
      <c r="K223" s="181"/>
      <c r="L223" s="181"/>
      <c r="M223" s="181"/>
      <c r="N223" s="158"/>
      <c r="O223" s="169"/>
      <c r="P223" s="166"/>
      <c r="Q223" s="166"/>
      <c r="R223" s="166"/>
      <c r="S223" s="175"/>
      <c r="T223" s="167"/>
    </row>
    <row r="224" spans="1:20" hidden="1" outlineLevel="1">
      <c r="A224" s="170" t="s">
        <v>228</v>
      </c>
      <c r="B224" s="151" t="s">
        <v>232</v>
      </c>
      <c r="C224" s="180"/>
      <c r="D224" s="180"/>
      <c r="E224" s="180"/>
      <c r="F224" s="180"/>
      <c r="G224" s="181">
        <v>0</v>
      </c>
      <c r="H224" s="177"/>
      <c r="I224" s="181"/>
      <c r="J224" s="181"/>
      <c r="K224" s="181"/>
      <c r="L224" s="181"/>
      <c r="M224" s="181"/>
      <c r="N224" s="158"/>
      <c r="O224" s="169"/>
      <c r="P224" s="166"/>
      <c r="Q224" s="166"/>
      <c r="R224" s="166"/>
      <c r="S224" s="175"/>
      <c r="T224" s="167"/>
    </row>
    <row r="225" spans="1:20" collapsed="1">
      <c r="A225" s="161" t="s">
        <v>274</v>
      </c>
      <c r="B225" s="151" t="s">
        <v>232</v>
      </c>
      <c r="C225" s="178">
        <v>0</v>
      </c>
      <c r="D225" s="178">
        <v>0</v>
      </c>
      <c r="E225" s="178">
        <v>1920218</v>
      </c>
      <c r="F225" s="178">
        <v>220218</v>
      </c>
      <c r="G225" s="179">
        <v>2140436</v>
      </c>
      <c r="H225" s="164"/>
      <c r="I225" s="162">
        <f>C225*(1-$O$225)</f>
        <v>0</v>
      </c>
      <c r="J225" s="162">
        <f t="shared" ref="J225:L226" si="26">D225*(1-$O$225)</f>
        <v>0</v>
      </c>
      <c r="K225" s="162">
        <f t="shared" si="26"/>
        <v>1920218</v>
      </c>
      <c r="L225" s="162">
        <f t="shared" si="26"/>
        <v>220218</v>
      </c>
      <c r="M225" s="162">
        <f>SUM(I225:L225)</f>
        <v>2140436</v>
      </c>
      <c r="N225" s="158"/>
      <c r="O225" s="187">
        <v>0</v>
      </c>
      <c r="P225" s="166">
        <v>0</v>
      </c>
      <c r="Q225" s="166">
        <v>0</v>
      </c>
      <c r="R225" s="166">
        <v>0</v>
      </c>
      <c r="S225" s="166">
        <v>0</v>
      </c>
      <c r="T225" s="167">
        <v>0</v>
      </c>
    </row>
    <row r="226" spans="1:20" hidden="1" outlineLevel="1">
      <c r="A226" s="168" t="s">
        <v>224</v>
      </c>
      <c r="B226" s="151" t="s">
        <v>232</v>
      </c>
      <c r="C226" s="178">
        <v>0</v>
      </c>
      <c r="D226" s="178">
        <v>0</v>
      </c>
      <c r="E226" s="178">
        <v>1700000</v>
      </c>
      <c r="F226" s="178">
        <v>0</v>
      </c>
      <c r="G226" s="179">
        <v>1700000</v>
      </c>
      <c r="H226" s="164"/>
      <c r="I226" s="162">
        <f>C226*(1-$O$225)</f>
        <v>0</v>
      </c>
      <c r="J226" s="162">
        <f t="shared" si="26"/>
        <v>0</v>
      </c>
      <c r="K226" s="162">
        <f t="shared" si="26"/>
        <v>1700000</v>
      </c>
      <c r="L226" s="162">
        <f t="shared" si="26"/>
        <v>0</v>
      </c>
      <c r="M226" s="162">
        <f>SUM(I226:L226)</f>
        <v>1700000</v>
      </c>
      <c r="N226" s="164"/>
      <c r="O226" s="194"/>
      <c r="P226" s="166">
        <v>0</v>
      </c>
      <c r="Q226" s="166">
        <v>0</v>
      </c>
      <c r="R226" s="166">
        <v>0</v>
      </c>
      <c r="S226" s="166">
        <v>0</v>
      </c>
      <c r="T226" s="167">
        <v>0</v>
      </c>
    </row>
    <row r="227" spans="1:20" hidden="1" outlineLevel="1">
      <c r="A227" s="170" t="s">
        <v>225</v>
      </c>
      <c r="B227" s="151" t="s">
        <v>232</v>
      </c>
      <c r="C227" s="180"/>
      <c r="D227" s="180"/>
      <c r="E227" s="180"/>
      <c r="F227" s="180"/>
      <c r="G227" s="181">
        <v>0</v>
      </c>
      <c r="H227" s="177"/>
      <c r="I227" s="181"/>
      <c r="J227" s="181"/>
      <c r="K227" s="181"/>
      <c r="L227" s="181"/>
      <c r="M227" s="181"/>
      <c r="N227" s="177"/>
      <c r="O227" s="169"/>
      <c r="P227" s="166"/>
      <c r="Q227" s="166"/>
      <c r="R227" s="166"/>
      <c r="S227" s="175"/>
      <c r="T227" s="167"/>
    </row>
    <row r="228" spans="1:20" hidden="1" outlineLevel="1">
      <c r="A228" s="170" t="s">
        <v>226</v>
      </c>
      <c r="B228" s="151" t="s">
        <v>232</v>
      </c>
      <c r="C228" s="180"/>
      <c r="D228" s="180"/>
      <c r="E228" s="180">
        <v>1500000</v>
      </c>
      <c r="F228" s="180"/>
      <c r="G228" s="181">
        <v>1500000</v>
      </c>
      <c r="H228" s="177"/>
      <c r="I228" s="162">
        <f>C228*(1-$O$225)</f>
        <v>0</v>
      </c>
      <c r="J228" s="162">
        <f t="shared" ref="J228:L228" si="27">D228*(1-$O$225)</f>
        <v>0</v>
      </c>
      <c r="K228" s="162">
        <f t="shared" si="27"/>
        <v>1500000</v>
      </c>
      <c r="L228" s="162">
        <f t="shared" si="27"/>
        <v>0</v>
      </c>
      <c r="M228" s="162">
        <f>SUM(I228:L228)</f>
        <v>1500000</v>
      </c>
      <c r="N228" s="177"/>
      <c r="O228" s="169"/>
      <c r="P228" s="166"/>
      <c r="Q228" s="166"/>
      <c r="R228" s="166"/>
      <c r="S228" s="175"/>
      <c r="T228" s="167"/>
    </row>
    <row r="229" spans="1:20" hidden="1" outlineLevel="1">
      <c r="A229" s="170" t="s">
        <v>227</v>
      </c>
      <c r="B229" s="151" t="s">
        <v>232</v>
      </c>
      <c r="C229" s="180"/>
      <c r="D229" s="180"/>
      <c r="E229" s="180"/>
      <c r="F229" s="180"/>
      <c r="G229" s="181">
        <v>0</v>
      </c>
      <c r="H229" s="177"/>
      <c r="I229" s="181"/>
      <c r="J229" s="181"/>
      <c r="K229" s="181"/>
      <c r="L229" s="181"/>
      <c r="M229" s="181"/>
      <c r="N229" s="177"/>
      <c r="O229" s="169"/>
      <c r="P229" s="166"/>
      <c r="Q229" s="166"/>
      <c r="R229" s="166"/>
      <c r="S229" s="175"/>
      <c r="T229" s="167"/>
    </row>
    <row r="230" spans="1:20" hidden="1" outlineLevel="1">
      <c r="A230" s="170" t="s">
        <v>228</v>
      </c>
      <c r="B230" s="151" t="s">
        <v>232</v>
      </c>
      <c r="C230" s="180"/>
      <c r="D230" s="180"/>
      <c r="E230" s="180">
        <v>200000</v>
      </c>
      <c r="F230" s="180"/>
      <c r="G230" s="181">
        <v>200000</v>
      </c>
      <c r="H230" s="177"/>
      <c r="I230" s="162">
        <f>C230*(1-$O$225)</f>
        <v>0</v>
      </c>
      <c r="J230" s="162">
        <f t="shared" ref="J230:L232" si="28">D230*(1-$O$225)</f>
        <v>0</v>
      </c>
      <c r="K230" s="162">
        <f t="shared" si="28"/>
        <v>200000</v>
      </c>
      <c r="L230" s="162">
        <f t="shared" si="28"/>
        <v>0</v>
      </c>
      <c r="M230" s="162">
        <f>SUM(I230:L230)</f>
        <v>200000</v>
      </c>
      <c r="N230" s="177"/>
      <c r="O230" s="169"/>
      <c r="P230" s="166"/>
      <c r="Q230" s="166"/>
      <c r="R230" s="166"/>
      <c r="S230" s="175"/>
      <c r="T230" s="167"/>
    </row>
    <row r="231" spans="1:20" hidden="1" outlineLevel="1">
      <c r="A231" s="168" t="s">
        <v>229</v>
      </c>
      <c r="B231" s="151" t="s">
        <v>232</v>
      </c>
      <c r="C231" s="178">
        <v>0</v>
      </c>
      <c r="D231" s="178">
        <v>0</v>
      </c>
      <c r="E231" s="178">
        <v>220218</v>
      </c>
      <c r="F231" s="178">
        <v>220218</v>
      </c>
      <c r="G231" s="179">
        <v>440436</v>
      </c>
      <c r="H231" s="164"/>
      <c r="I231" s="162">
        <f>C231*(1-$O$225)</f>
        <v>0</v>
      </c>
      <c r="J231" s="162">
        <f t="shared" si="28"/>
        <v>0</v>
      </c>
      <c r="K231" s="162">
        <f t="shared" si="28"/>
        <v>220218</v>
      </c>
      <c r="L231" s="162">
        <f t="shared" si="28"/>
        <v>220218</v>
      </c>
      <c r="M231" s="162">
        <f>SUM(I231:L231)</f>
        <v>440436</v>
      </c>
      <c r="N231" s="164"/>
      <c r="O231" s="169"/>
      <c r="P231" s="166">
        <v>0</v>
      </c>
      <c r="Q231" s="166">
        <v>0</v>
      </c>
      <c r="R231" s="166">
        <v>0</v>
      </c>
      <c r="S231" s="166">
        <v>0</v>
      </c>
      <c r="T231" s="167">
        <v>0</v>
      </c>
    </row>
    <row r="232" spans="1:20" hidden="1" outlineLevel="1">
      <c r="A232" s="170" t="s">
        <v>225</v>
      </c>
      <c r="B232" s="151" t="s">
        <v>232</v>
      </c>
      <c r="C232" s="182">
        <v>0</v>
      </c>
      <c r="D232" s="182">
        <v>0</v>
      </c>
      <c r="E232" s="182">
        <v>220218</v>
      </c>
      <c r="F232" s="182">
        <v>220218</v>
      </c>
      <c r="G232" s="181">
        <v>440436</v>
      </c>
      <c r="H232" s="177"/>
      <c r="I232" s="162">
        <f>C232*(1-$O$225)</f>
        <v>0</v>
      </c>
      <c r="J232" s="162">
        <f t="shared" si="28"/>
        <v>0</v>
      </c>
      <c r="K232" s="162">
        <f t="shared" si="28"/>
        <v>220218</v>
      </c>
      <c r="L232" s="162">
        <f t="shared" si="28"/>
        <v>220218</v>
      </c>
      <c r="M232" s="162">
        <f>SUM(I232:L232)</f>
        <v>440436</v>
      </c>
      <c r="N232" s="177"/>
      <c r="O232" s="169"/>
      <c r="P232" s="166"/>
      <c r="Q232" s="166"/>
      <c r="R232" s="166"/>
      <c r="S232" s="175"/>
      <c r="T232" s="167"/>
    </row>
    <row r="233" spans="1:20" hidden="1" outlineLevel="1">
      <c r="A233" s="170" t="s">
        <v>226</v>
      </c>
      <c r="B233" s="151" t="s">
        <v>232</v>
      </c>
      <c r="C233" s="180"/>
      <c r="D233" s="180"/>
      <c r="E233" s="180"/>
      <c r="F233" s="180"/>
      <c r="G233" s="181">
        <v>0</v>
      </c>
      <c r="H233" s="177"/>
      <c r="I233" s="181"/>
      <c r="J233" s="181"/>
      <c r="K233" s="181"/>
      <c r="L233" s="181"/>
      <c r="M233" s="181"/>
      <c r="N233" s="177"/>
      <c r="O233" s="169"/>
      <c r="P233" s="166"/>
      <c r="Q233" s="166"/>
      <c r="R233" s="166"/>
      <c r="S233" s="175"/>
      <c r="T233" s="167"/>
    </row>
    <row r="234" spans="1:20" hidden="1" outlineLevel="1">
      <c r="A234" s="170" t="s">
        <v>228</v>
      </c>
      <c r="B234" s="151" t="s">
        <v>232</v>
      </c>
      <c r="C234" s="180"/>
      <c r="D234" s="180"/>
      <c r="E234" s="180"/>
      <c r="F234" s="180"/>
      <c r="G234" s="181">
        <v>0</v>
      </c>
      <c r="H234" s="177"/>
      <c r="I234" s="181"/>
      <c r="J234" s="181"/>
      <c r="K234" s="181"/>
      <c r="L234" s="181"/>
      <c r="M234" s="181"/>
      <c r="N234" s="177"/>
      <c r="O234" s="169"/>
      <c r="P234" s="166"/>
      <c r="Q234" s="166"/>
      <c r="R234" s="166"/>
      <c r="S234" s="175"/>
      <c r="T234" s="167"/>
    </row>
    <row r="235" spans="1:20" collapsed="1">
      <c r="A235" s="161" t="s">
        <v>254</v>
      </c>
      <c r="B235" s="151" t="s">
        <v>246</v>
      </c>
      <c r="C235" s="178">
        <v>6501177</v>
      </c>
      <c r="D235" s="178">
        <v>945922</v>
      </c>
      <c r="E235" s="178">
        <v>0</v>
      </c>
      <c r="F235" s="178">
        <v>0</v>
      </c>
      <c r="G235" s="179">
        <v>7447099</v>
      </c>
      <c r="H235" s="164"/>
      <c r="I235" s="162">
        <f>C235*(1-$O235)</f>
        <v>6501177</v>
      </c>
      <c r="J235" s="162">
        <f>D235*(1-$O235)</f>
        <v>945922</v>
      </c>
      <c r="K235" s="162">
        <f t="shared" ref="K235" si="29">E235*(1-$O235)</f>
        <v>0</v>
      </c>
      <c r="L235" s="162">
        <f>F235*(1-$O235)</f>
        <v>0</v>
      </c>
      <c r="M235" s="162">
        <f>SUM(I235:L235)</f>
        <v>7447099</v>
      </c>
      <c r="N235" s="164"/>
      <c r="O235" s="190">
        <v>0</v>
      </c>
      <c r="P235" s="166">
        <v>0</v>
      </c>
      <c r="Q235" s="166">
        <v>0</v>
      </c>
      <c r="R235" s="166">
        <v>0</v>
      </c>
      <c r="S235" s="166">
        <v>0</v>
      </c>
      <c r="T235" s="167">
        <v>0</v>
      </c>
    </row>
    <row r="236" spans="1:20" hidden="1" outlineLevel="1">
      <c r="A236" s="168" t="s">
        <v>224</v>
      </c>
      <c r="B236" s="151" t="s">
        <v>246</v>
      </c>
      <c r="C236" s="185">
        <v>6501177</v>
      </c>
      <c r="D236" s="185">
        <v>945922</v>
      </c>
      <c r="E236" s="185"/>
      <c r="F236" s="185"/>
      <c r="G236" s="191">
        <v>7447099</v>
      </c>
      <c r="H236" s="192"/>
      <c r="I236" s="162">
        <f>C236*(1-$O235)</f>
        <v>6501177</v>
      </c>
      <c r="J236" s="162">
        <f t="shared" ref="J236:L236" si="30">D236*(1-$O235)</f>
        <v>945922</v>
      </c>
      <c r="K236" s="162">
        <f t="shared" si="30"/>
        <v>0</v>
      </c>
      <c r="L236" s="162">
        <f t="shared" si="30"/>
        <v>0</v>
      </c>
      <c r="M236" s="162">
        <f>SUM(I236:L236)</f>
        <v>7447099</v>
      </c>
      <c r="N236" s="192"/>
      <c r="O236" s="169"/>
      <c r="P236" s="166">
        <v>0</v>
      </c>
      <c r="Q236" s="166">
        <v>0</v>
      </c>
      <c r="R236" s="166">
        <v>0</v>
      </c>
      <c r="S236" s="166">
        <v>0</v>
      </c>
      <c r="T236" s="167">
        <v>0</v>
      </c>
    </row>
    <row r="237" spans="1:20" hidden="1" outlineLevel="1">
      <c r="A237" s="170" t="s">
        <v>225</v>
      </c>
      <c r="B237" s="151" t="s">
        <v>246</v>
      </c>
      <c r="C237" s="180"/>
      <c r="D237" s="180"/>
      <c r="E237" s="180"/>
      <c r="F237" s="180"/>
      <c r="G237" s="181">
        <v>0</v>
      </c>
      <c r="H237" s="177"/>
      <c r="I237" s="181"/>
      <c r="J237" s="181"/>
      <c r="K237" s="181"/>
      <c r="L237" s="181"/>
      <c r="M237" s="181"/>
      <c r="N237" s="177"/>
      <c r="O237" s="169"/>
      <c r="P237" s="166"/>
      <c r="Q237" s="166"/>
      <c r="R237" s="166"/>
      <c r="S237" s="175"/>
      <c r="T237" s="167"/>
    </row>
    <row r="238" spans="1:20" hidden="1" outlineLevel="1">
      <c r="A238" s="170" t="s">
        <v>226</v>
      </c>
      <c r="B238" s="151" t="s">
        <v>246</v>
      </c>
      <c r="C238" s="180"/>
      <c r="D238" s="180"/>
      <c r="E238" s="180"/>
      <c r="F238" s="180"/>
      <c r="G238" s="181">
        <v>0</v>
      </c>
      <c r="H238" s="177"/>
      <c r="I238" s="181"/>
      <c r="J238" s="181"/>
      <c r="K238" s="181"/>
      <c r="L238" s="181"/>
      <c r="M238" s="181"/>
      <c r="N238" s="177"/>
      <c r="O238" s="169"/>
      <c r="P238" s="166"/>
      <c r="Q238" s="166"/>
      <c r="R238" s="166"/>
      <c r="S238" s="175"/>
      <c r="T238" s="167"/>
    </row>
    <row r="239" spans="1:20" hidden="1" outlineLevel="1">
      <c r="A239" s="170" t="s">
        <v>227</v>
      </c>
      <c r="B239" s="151" t="s">
        <v>246</v>
      </c>
      <c r="C239" s="180"/>
      <c r="D239" s="180"/>
      <c r="E239" s="180"/>
      <c r="F239" s="180"/>
      <c r="G239" s="181">
        <v>0</v>
      </c>
      <c r="H239" s="177"/>
      <c r="I239" s="181"/>
      <c r="J239" s="181"/>
      <c r="K239" s="181"/>
      <c r="L239" s="181"/>
      <c r="M239" s="181"/>
      <c r="N239" s="177"/>
      <c r="O239" s="169"/>
      <c r="P239" s="166"/>
      <c r="Q239" s="166"/>
      <c r="R239" s="166"/>
      <c r="S239" s="175"/>
      <c r="T239" s="167"/>
    </row>
    <row r="240" spans="1:20" hidden="1" outlineLevel="1">
      <c r="A240" s="170" t="s">
        <v>228</v>
      </c>
      <c r="B240" s="151" t="s">
        <v>246</v>
      </c>
      <c r="C240" s="180"/>
      <c r="D240" s="180"/>
      <c r="E240" s="180"/>
      <c r="F240" s="180"/>
      <c r="G240" s="181">
        <v>0</v>
      </c>
      <c r="H240" s="177"/>
      <c r="I240" s="181"/>
      <c r="J240" s="181"/>
      <c r="K240" s="181"/>
      <c r="L240" s="181"/>
      <c r="M240" s="181"/>
      <c r="N240" s="177"/>
      <c r="O240" s="169"/>
      <c r="P240" s="166"/>
      <c r="Q240" s="166"/>
      <c r="R240" s="166"/>
      <c r="S240" s="175"/>
      <c r="T240" s="167"/>
    </row>
    <row r="241" spans="1:75" hidden="1" outlineLevel="1">
      <c r="A241" s="168" t="s">
        <v>229</v>
      </c>
      <c r="B241" s="151" t="s">
        <v>246</v>
      </c>
      <c r="C241" s="178">
        <v>0</v>
      </c>
      <c r="D241" s="178">
        <v>0</v>
      </c>
      <c r="E241" s="178">
        <v>0</v>
      </c>
      <c r="F241" s="178">
        <v>0</v>
      </c>
      <c r="G241" s="179">
        <v>0</v>
      </c>
      <c r="H241" s="164"/>
      <c r="I241" s="179"/>
      <c r="J241" s="179"/>
      <c r="K241" s="179"/>
      <c r="L241" s="179"/>
      <c r="M241" s="179"/>
      <c r="N241" s="164"/>
      <c r="O241" s="169"/>
      <c r="P241" s="166">
        <v>0</v>
      </c>
      <c r="Q241" s="166">
        <v>0</v>
      </c>
      <c r="R241" s="166">
        <v>0</v>
      </c>
      <c r="S241" s="166">
        <v>0</v>
      </c>
      <c r="T241" s="167">
        <v>0</v>
      </c>
    </row>
    <row r="242" spans="1:75" hidden="1" outlineLevel="1">
      <c r="A242" s="170" t="s">
        <v>225</v>
      </c>
      <c r="B242" s="151" t="s">
        <v>246</v>
      </c>
      <c r="C242" s="182">
        <v>0</v>
      </c>
      <c r="D242" s="182">
        <v>0</v>
      </c>
      <c r="E242" s="182">
        <v>0</v>
      </c>
      <c r="F242" s="182">
        <v>0</v>
      </c>
      <c r="G242" s="181">
        <v>0</v>
      </c>
      <c r="H242" s="177"/>
      <c r="I242" s="181"/>
      <c r="J242" s="181"/>
      <c r="K242" s="181"/>
      <c r="L242" s="181"/>
      <c r="M242" s="181"/>
      <c r="N242" s="177"/>
      <c r="O242" s="169"/>
      <c r="P242" s="166"/>
      <c r="Q242" s="166"/>
      <c r="R242" s="166"/>
      <c r="S242" s="175"/>
      <c r="T242" s="167"/>
    </row>
    <row r="243" spans="1:75" hidden="1" outlineLevel="1">
      <c r="A243" s="170" t="s">
        <v>226</v>
      </c>
      <c r="B243" s="151" t="s">
        <v>246</v>
      </c>
      <c r="C243" s="180"/>
      <c r="D243" s="180"/>
      <c r="E243" s="180"/>
      <c r="F243" s="180"/>
      <c r="G243" s="181">
        <v>0</v>
      </c>
      <c r="H243" s="177"/>
      <c r="I243" s="181"/>
      <c r="J243" s="181"/>
      <c r="K243" s="181"/>
      <c r="L243" s="181"/>
      <c r="M243" s="181"/>
      <c r="N243" s="177"/>
      <c r="O243" s="169"/>
      <c r="P243" s="166"/>
      <c r="Q243" s="166"/>
      <c r="R243" s="166"/>
      <c r="S243" s="175"/>
      <c r="T243" s="167"/>
    </row>
    <row r="244" spans="1:75" hidden="1" outlineLevel="1">
      <c r="A244" s="170" t="s">
        <v>228</v>
      </c>
      <c r="B244" s="151" t="s">
        <v>246</v>
      </c>
      <c r="C244" s="180"/>
      <c r="D244" s="180"/>
      <c r="E244" s="180"/>
      <c r="F244" s="180"/>
      <c r="G244" s="181">
        <v>0</v>
      </c>
      <c r="H244" s="177"/>
      <c r="I244" s="181"/>
      <c r="J244" s="181"/>
      <c r="K244" s="181"/>
      <c r="L244" s="181"/>
      <c r="M244" s="181"/>
      <c r="N244" s="177"/>
      <c r="O244" s="169"/>
      <c r="P244" s="166"/>
      <c r="Q244" s="166"/>
      <c r="R244" s="166"/>
      <c r="S244" s="175"/>
      <c r="T244" s="167"/>
    </row>
    <row r="245" spans="1:75" collapsed="1">
      <c r="A245" s="161" t="s">
        <v>255</v>
      </c>
      <c r="B245" s="151" t="s">
        <v>246</v>
      </c>
      <c r="C245" s="178">
        <v>0</v>
      </c>
      <c r="D245" s="178">
        <v>0</v>
      </c>
      <c r="E245" s="178">
        <v>475000</v>
      </c>
      <c r="F245" s="178">
        <v>3500000</v>
      </c>
      <c r="G245" s="179">
        <v>3975000</v>
      </c>
      <c r="H245" s="164"/>
      <c r="I245" s="162">
        <f>C245*(1-$O245)</f>
        <v>0</v>
      </c>
      <c r="J245" s="162">
        <f>D245*(1-$O245)</f>
        <v>0</v>
      </c>
      <c r="K245" s="162">
        <f t="shared" ref="K245" si="31">E245*(1-$O245)</f>
        <v>0</v>
      </c>
      <c r="L245" s="162">
        <f>F245*(1-$O245)</f>
        <v>0</v>
      </c>
      <c r="M245" s="162">
        <f>SUM(I245:L245)</f>
        <v>0</v>
      </c>
      <c r="N245" s="164"/>
      <c r="O245" s="165">
        <v>1</v>
      </c>
      <c r="P245" s="166">
        <v>0</v>
      </c>
      <c r="Q245" s="166">
        <v>0</v>
      </c>
      <c r="R245" s="166">
        <v>475000</v>
      </c>
      <c r="S245" s="166">
        <v>3500000</v>
      </c>
      <c r="T245" s="167">
        <v>3975000</v>
      </c>
    </row>
    <row r="246" spans="1:75" hidden="1" outlineLevel="1">
      <c r="A246" s="168" t="s">
        <v>224</v>
      </c>
      <c r="B246" s="151" t="s">
        <v>246</v>
      </c>
      <c r="C246" s="178">
        <v>0</v>
      </c>
      <c r="D246" s="178">
        <v>0</v>
      </c>
      <c r="E246" s="185">
        <v>475000</v>
      </c>
      <c r="F246" s="185">
        <v>3500000</v>
      </c>
      <c r="G246" s="179">
        <v>3975000</v>
      </c>
      <c r="H246" s="164"/>
      <c r="I246" s="179"/>
      <c r="J246" s="179"/>
      <c r="K246" s="179"/>
      <c r="L246" s="179"/>
      <c r="M246" s="179"/>
      <c r="N246" s="164"/>
      <c r="O246" s="169"/>
      <c r="P246" s="166">
        <v>0</v>
      </c>
      <c r="Q246" s="166">
        <v>0</v>
      </c>
      <c r="R246" s="166">
        <v>475000</v>
      </c>
      <c r="S246" s="166">
        <v>3500000</v>
      </c>
      <c r="T246" s="167">
        <v>3975000</v>
      </c>
    </row>
    <row r="247" spans="1:75" hidden="1" outlineLevel="1">
      <c r="A247" s="170" t="s">
        <v>225</v>
      </c>
      <c r="B247" s="151" t="s">
        <v>246</v>
      </c>
      <c r="C247" s="182">
        <v>0</v>
      </c>
      <c r="D247" s="182">
        <v>0</v>
      </c>
      <c r="E247" s="182"/>
      <c r="F247" s="182"/>
      <c r="G247" s="181">
        <v>0</v>
      </c>
      <c r="H247" s="177"/>
      <c r="I247" s="181"/>
      <c r="J247" s="181"/>
      <c r="K247" s="181"/>
      <c r="L247" s="181"/>
      <c r="M247" s="181"/>
      <c r="N247" s="177"/>
      <c r="O247" s="169"/>
      <c r="P247" s="166"/>
      <c r="Q247" s="166"/>
      <c r="R247" s="166"/>
      <c r="S247" s="175"/>
      <c r="T247" s="167"/>
    </row>
    <row r="248" spans="1:75" hidden="1" outlineLevel="1">
      <c r="A248" s="170" t="s">
        <v>226</v>
      </c>
      <c r="B248" s="151" t="s">
        <v>246</v>
      </c>
      <c r="C248" s="180"/>
      <c r="D248" s="180"/>
      <c r="E248" s="180"/>
      <c r="F248" s="180"/>
      <c r="G248" s="181">
        <v>0</v>
      </c>
      <c r="H248" s="177"/>
      <c r="I248" s="181"/>
      <c r="J248" s="181"/>
      <c r="K248" s="181"/>
      <c r="L248" s="181"/>
      <c r="M248" s="181"/>
      <c r="N248" s="177"/>
      <c r="O248" s="169"/>
      <c r="P248" s="166"/>
      <c r="Q248" s="166"/>
      <c r="R248" s="166"/>
      <c r="S248" s="175"/>
      <c r="T248" s="167"/>
    </row>
    <row r="249" spans="1:75" hidden="1" outlineLevel="1">
      <c r="A249" s="170" t="s">
        <v>227</v>
      </c>
      <c r="B249" s="151" t="s">
        <v>246</v>
      </c>
      <c r="C249" s="180"/>
      <c r="D249" s="180"/>
      <c r="E249" s="180"/>
      <c r="F249" s="180"/>
      <c r="G249" s="181">
        <v>0</v>
      </c>
      <c r="H249" s="177"/>
      <c r="I249" s="181"/>
      <c r="J249" s="181"/>
      <c r="K249" s="181"/>
      <c r="L249" s="181"/>
      <c r="M249" s="181"/>
      <c r="N249" s="177"/>
      <c r="O249" s="169"/>
      <c r="P249" s="166"/>
      <c r="Q249" s="166"/>
      <c r="R249" s="166"/>
      <c r="S249" s="175"/>
      <c r="T249" s="167"/>
    </row>
    <row r="250" spans="1:75" hidden="1" outlineLevel="1">
      <c r="A250" s="170" t="s">
        <v>228</v>
      </c>
      <c r="B250" s="151" t="s">
        <v>246</v>
      </c>
      <c r="C250" s="180"/>
      <c r="D250" s="180"/>
      <c r="E250" s="180"/>
      <c r="F250" s="180"/>
      <c r="G250" s="181">
        <v>0</v>
      </c>
      <c r="H250" s="177"/>
      <c r="I250" s="181"/>
      <c r="J250" s="181"/>
      <c r="K250" s="181"/>
      <c r="L250" s="181"/>
      <c r="M250" s="181"/>
      <c r="N250" s="177"/>
      <c r="O250" s="169"/>
      <c r="P250" s="166"/>
      <c r="Q250" s="166"/>
      <c r="R250" s="166"/>
      <c r="S250" s="175"/>
      <c r="T250" s="167"/>
    </row>
    <row r="251" spans="1:75" hidden="1" outlineLevel="1">
      <c r="A251" s="168" t="s">
        <v>229</v>
      </c>
      <c r="B251" s="151" t="s">
        <v>246</v>
      </c>
      <c r="C251" s="178">
        <v>0</v>
      </c>
      <c r="D251" s="178">
        <v>0</v>
      </c>
      <c r="E251" s="178">
        <v>0</v>
      </c>
      <c r="F251" s="178">
        <v>0</v>
      </c>
      <c r="G251" s="179">
        <v>0</v>
      </c>
      <c r="H251" s="164"/>
      <c r="I251" s="179"/>
      <c r="J251" s="179"/>
      <c r="K251" s="179"/>
      <c r="L251" s="179"/>
      <c r="M251" s="179"/>
      <c r="N251" s="164"/>
      <c r="O251" s="169"/>
      <c r="P251" s="166">
        <v>0</v>
      </c>
      <c r="Q251" s="166">
        <v>0</v>
      </c>
      <c r="R251" s="166">
        <v>0</v>
      </c>
      <c r="S251" s="166">
        <v>0</v>
      </c>
      <c r="T251" s="167">
        <v>0</v>
      </c>
    </row>
    <row r="252" spans="1:75" hidden="1" outlineLevel="1">
      <c r="A252" s="170" t="s">
        <v>225</v>
      </c>
      <c r="B252" s="151" t="s">
        <v>246</v>
      </c>
      <c r="C252" s="182"/>
      <c r="D252" s="182"/>
      <c r="E252" s="182"/>
      <c r="F252" s="182"/>
      <c r="G252" s="181">
        <v>0</v>
      </c>
      <c r="H252" s="177"/>
      <c r="I252" s="181"/>
      <c r="J252" s="181"/>
      <c r="K252" s="181"/>
      <c r="L252" s="181"/>
      <c r="M252" s="181"/>
      <c r="N252" s="177"/>
      <c r="O252" s="169"/>
      <c r="P252" s="166"/>
      <c r="Q252" s="166"/>
      <c r="R252" s="166"/>
      <c r="S252" s="175"/>
      <c r="T252" s="167"/>
    </row>
    <row r="253" spans="1:75" hidden="1" outlineLevel="1">
      <c r="A253" s="170" t="s">
        <v>226</v>
      </c>
      <c r="B253" s="151" t="s">
        <v>246</v>
      </c>
      <c r="C253" s="180"/>
      <c r="D253" s="180"/>
      <c r="E253" s="180"/>
      <c r="F253" s="180"/>
      <c r="G253" s="181">
        <v>0</v>
      </c>
      <c r="H253" s="177"/>
      <c r="I253" s="181"/>
      <c r="J253" s="181"/>
      <c r="K253" s="181"/>
      <c r="L253" s="181"/>
      <c r="M253" s="181"/>
      <c r="N253" s="177"/>
      <c r="O253" s="169"/>
      <c r="P253" s="166"/>
      <c r="Q253" s="166"/>
      <c r="R253" s="166"/>
      <c r="S253" s="175"/>
      <c r="T253" s="167"/>
    </row>
    <row r="254" spans="1:75" hidden="1" outlineLevel="1">
      <c r="A254" s="195" t="s">
        <v>228</v>
      </c>
      <c r="B254" s="151" t="s">
        <v>246</v>
      </c>
      <c r="C254" s="180"/>
      <c r="D254" s="180"/>
      <c r="E254" s="180"/>
      <c r="F254" s="180"/>
      <c r="G254" s="181">
        <v>0</v>
      </c>
      <c r="H254" s="177"/>
      <c r="I254" s="181"/>
      <c r="J254" s="181"/>
      <c r="K254" s="181"/>
      <c r="L254" s="181"/>
      <c r="M254" s="181"/>
      <c r="N254" s="177"/>
      <c r="O254" s="169"/>
      <c r="P254" s="166"/>
      <c r="Q254" s="166"/>
      <c r="R254" s="166"/>
      <c r="S254" s="175"/>
      <c r="T254" s="167"/>
    </row>
    <row r="255" spans="1:75" collapsed="1">
      <c r="A255" s="196" t="s">
        <v>250</v>
      </c>
      <c r="B255" s="197"/>
      <c r="C255" s="198">
        <f>C5+C15+C25+C35+C45+C55+C65+C75+C85+C95+C105+C115+C125+C135+C145+C155+C165+C175+C185+C195+C205+C215+C225+C235+C245</f>
        <v>12902712</v>
      </c>
      <c r="D255" s="198">
        <f t="shared" ref="D255:T255" si="32">D5+D15+D25+D35+D45+D55+D65+D75+D85+D95+D105+D115+D125+D135+D145+D155+D165+D175+D185+D195+D205+D215+D225+D235+D245</f>
        <v>20952999</v>
      </c>
      <c r="E255" s="198">
        <f t="shared" si="32"/>
        <v>16226576.5</v>
      </c>
      <c r="F255" s="198">
        <f t="shared" si="32"/>
        <v>11493576.5</v>
      </c>
      <c r="G255" s="198">
        <f t="shared" si="32"/>
        <v>61575864</v>
      </c>
      <c r="H255" s="198"/>
      <c r="I255" s="198">
        <f>I5+I15+I25+I35+I45+I55+I65+I75+I85+I95+I105+I115+I125+I135+I145+I155+I165+I175+I185+I195+I205+I215+I225+I235+I245</f>
        <v>6501177</v>
      </c>
      <c r="J255" s="198">
        <f t="shared" ref="J255:M255" si="33">J5+J15+J25+J35+J45+J55+J65+J75+J85+J95+J105+J115+J125+J135+J145+J155+J165+J175+J185+J195+J205+J215+J225+J235+J245</f>
        <v>2161922</v>
      </c>
      <c r="K255" s="198">
        <f t="shared" si="33"/>
        <v>4289218</v>
      </c>
      <c r="L255" s="198">
        <f t="shared" si="33"/>
        <v>2085218</v>
      </c>
      <c r="M255" s="198">
        <f t="shared" si="33"/>
        <v>15037535</v>
      </c>
      <c r="N255" s="198"/>
      <c r="O255" s="198"/>
      <c r="P255" s="198">
        <f t="shared" si="32"/>
        <v>6401535</v>
      </c>
      <c r="Q255" s="198">
        <f t="shared" si="32"/>
        <v>18791077</v>
      </c>
      <c r="R255" s="198">
        <f t="shared" si="32"/>
        <v>11937358.5</v>
      </c>
      <c r="S255" s="198">
        <f t="shared" si="32"/>
        <v>9408358.5</v>
      </c>
      <c r="T255" s="198">
        <f t="shared" si="32"/>
        <v>46538329</v>
      </c>
    </row>
    <row r="256" spans="1:75" s="199" customFormat="1">
      <c r="A256" s="199" t="s">
        <v>224</v>
      </c>
      <c r="C256" s="200">
        <f>C66+C76+C86+C96+C106+C116+C176+C186+C216+C226+C236+C246</f>
        <v>10402427</v>
      </c>
      <c r="D256" s="200">
        <f t="shared" ref="D256" si="34">D66+D76+D86+D96+D106+D116+D176+D186+D216+D226+D236+D246</f>
        <v>17317927</v>
      </c>
      <c r="E256" s="200">
        <f>E66+E76+E86+E96+E106+E116+E176+E186+E216+E226+E236+E246</f>
        <v>12293000</v>
      </c>
      <c r="F256" s="200">
        <f>F66+F76+F86+F96+F106+F116+F176+F186+F216+F226+F236+F246</f>
        <v>7360000</v>
      </c>
      <c r="G256" s="200">
        <f>G66+G76+G86+G96+G106+G116+G176+G186+G216+G226+G236+G246</f>
        <v>47373354</v>
      </c>
      <c r="I256" s="200">
        <f>I66+I76+I86+I96+I106+I116+I176+I186+I216+I226+I236+I246</f>
        <v>6501177</v>
      </c>
      <c r="J256" s="200">
        <f t="shared" ref="J256" si="35">J66+J76+J86+J96+J106+J116+J176+J186+J216+J226+J236+J246</f>
        <v>2161922</v>
      </c>
      <c r="K256" s="200">
        <f>K66+K76+K86+K96+K106+K116+K176+K186+K216+K226+K236+K246</f>
        <v>3844000</v>
      </c>
      <c r="L256" s="200">
        <f>L66+L76+L86+L96+L106+L116+L176+L186+L216+L226+L236+L246</f>
        <v>1640000</v>
      </c>
      <c r="M256" s="200">
        <f>M66+M76+M86+M96+M106+M116+M176+M186+M216+M226+M236+M246</f>
        <v>14147099</v>
      </c>
      <c r="P256" s="200">
        <f>P66+P76+P86+P96+P106+P116+P176+P186+P216+P226+P236+P246</f>
        <v>3901250</v>
      </c>
      <c r="Q256" s="200">
        <f>Q66+Q76+Q86+Q96+Q106+Q116+Q176+Q186+Q216+Q226+Q236+Q246</f>
        <v>15156005</v>
      </c>
      <c r="R256" s="200">
        <f t="shared" ref="R256:T256" si="36">R66+R76+R86+R96+R106+R116+R176+R186+R216+R226+R236+R246</f>
        <v>8449000</v>
      </c>
      <c r="S256" s="200">
        <f t="shared" si="36"/>
        <v>5720000</v>
      </c>
      <c r="T256" s="200">
        <f t="shared" si="36"/>
        <v>33226255</v>
      </c>
      <c r="U256" s="158"/>
      <c r="V256" s="158"/>
      <c r="W256" s="158"/>
      <c r="X256" s="158"/>
      <c r="Y256" s="158"/>
      <c r="Z256" s="158"/>
      <c r="AA256" s="158"/>
      <c r="AB256" s="158"/>
      <c r="AC256" s="158"/>
      <c r="AD256" s="158"/>
      <c r="AE256" s="158"/>
      <c r="AF256" s="158"/>
      <c r="AG256" s="158"/>
      <c r="AH256" s="158"/>
      <c r="AI256" s="158"/>
      <c r="AJ256" s="158"/>
      <c r="AK256" s="158"/>
      <c r="AL256" s="158"/>
      <c r="AM256" s="158"/>
      <c r="AN256" s="158"/>
      <c r="AO256" s="158"/>
      <c r="AP256" s="158"/>
      <c r="AQ256" s="158"/>
      <c r="AR256" s="158"/>
      <c r="AS256" s="158"/>
      <c r="AT256" s="158"/>
      <c r="AU256" s="158"/>
      <c r="AV256" s="158"/>
      <c r="AW256" s="158"/>
      <c r="AX256" s="158"/>
      <c r="AY256" s="158"/>
      <c r="AZ256" s="158"/>
      <c r="BA256" s="158"/>
      <c r="BB256" s="158"/>
      <c r="BC256" s="158"/>
      <c r="BD256" s="158"/>
      <c r="BE256" s="158"/>
      <c r="BF256" s="158"/>
      <c r="BG256" s="158"/>
      <c r="BH256" s="158"/>
      <c r="BI256" s="158"/>
      <c r="BJ256" s="158"/>
      <c r="BK256" s="158"/>
      <c r="BL256" s="158"/>
      <c r="BM256" s="158"/>
      <c r="BN256" s="158"/>
      <c r="BO256" s="158"/>
      <c r="BP256" s="158"/>
      <c r="BQ256" s="158"/>
      <c r="BR256" s="158"/>
      <c r="BS256" s="158"/>
      <c r="BT256" s="158"/>
      <c r="BU256" s="158"/>
      <c r="BV256" s="158"/>
      <c r="BW256" s="158"/>
    </row>
    <row r="257" spans="1:75" s="199" customFormat="1">
      <c r="A257" s="199" t="s">
        <v>229</v>
      </c>
      <c r="C257" s="200">
        <f>C11+C21+C41+C51+C61+C71+C91+C101+C111+C131+C151+C161+C171+C181+C221+C231</f>
        <v>2500285</v>
      </c>
      <c r="D257" s="200">
        <f>D11+D21+D41+D51+D61+D71+D91+D101+D111+D131+D151+D161+D171+D181+D221+D231</f>
        <v>3635072</v>
      </c>
      <c r="E257" s="200">
        <f>E11+E21+E41+E51+E61+E71+E91+E101+E111+E131+E151+E161+E171+E181+E221+E231</f>
        <v>3933576.5</v>
      </c>
      <c r="F257" s="200">
        <f>F11+F21+F41+F51+F61+F71+F91+F101+F111+F131+F151+F161+F171+F181+F221+F231</f>
        <v>4133576.5</v>
      </c>
      <c r="G257" s="200">
        <f t="shared" ref="G257:T257" si="37">G11+G21+G41+G51+G61+G71+G91+G101+G111+G131+G151+G161+G171+G181+G221+G231</f>
        <v>14202510</v>
      </c>
      <c r="I257" s="200">
        <f>I11+I21+I41+I51+I61+I71+I91+I101+I111+I131+I151+I161+I171+I181+I221+I231</f>
        <v>0</v>
      </c>
      <c r="J257" s="200">
        <f>J11+J21+J41+J51+J61+J71+J91+J101+J111+J131+J151+J161+J171+J181+J221+J231</f>
        <v>0</v>
      </c>
      <c r="K257" s="200">
        <f>K11+K21+K41+K51+K61+K71+K91+K101+K111+K131+K151+K161+K171+K181+K221+K231</f>
        <v>445218</v>
      </c>
      <c r="L257" s="200">
        <f>L11+L21+L41+L51+L61+L71+L91+L101+L111+L131+L151+L161+L171+L181+L221+L231</f>
        <v>445218</v>
      </c>
      <c r="M257" s="200">
        <f t="shared" ref="M257" si="38">M11+M21+M41+M51+M61+M71+M91+M101+M111+M131+M151+M161+M171+M181+M221+M231</f>
        <v>890436</v>
      </c>
      <c r="P257" s="200">
        <f t="shared" si="37"/>
        <v>2500285</v>
      </c>
      <c r="Q257" s="200">
        <f t="shared" si="37"/>
        <v>3635072</v>
      </c>
      <c r="R257" s="200">
        <f t="shared" si="37"/>
        <v>3488358.5</v>
      </c>
      <c r="S257" s="200">
        <f t="shared" si="37"/>
        <v>3688358.5</v>
      </c>
      <c r="T257" s="200">
        <f t="shared" si="37"/>
        <v>13312074</v>
      </c>
      <c r="U257" s="158"/>
      <c r="V257" s="158"/>
      <c r="W257" s="158"/>
      <c r="X257" s="158"/>
      <c r="Y257" s="158"/>
      <c r="Z257" s="158"/>
      <c r="AA257" s="158"/>
      <c r="AB257" s="158"/>
      <c r="AC257" s="158"/>
      <c r="AD257" s="158"/>
      <c r="AE257" s="158"/>
      <c r="AF257" s="158"/>
      <c r="AG257" s="158"/>
      <c r="AH257" s="158"/>
      <c r="AI257" s="158"/>
      <c r="AJ257" s="158"/>
      <c r="AK257" s="158"/>
      <c r="AL257" s="158"/>
      <c r="AM257" s="158"/>
      <c r="AN257" s="158"/>
      <c r="AO257" s="158"/>
      <c r="AP257" s="158"/>
      <c r="AQ257" s="158"/>
      <c r="AR257" s="158"/>
      <c r="AS257" s="158"/>
      <c r="AT257" s="158"/>
      <c r="AU257" s="158"/>
      <c r="AV257" s="158"/>
      <c r="AW257" s="158"/>
      <c r="AX257" s="158"/>
      <c r="AY257" s="158"/>
      <c r="AZ257" s="158"/>
      <c r="BA257" s="158"/>
      <c r="BB257" s="158"/>
      <c r="BC257" s="158"/>
      <c r="BD257" s="158"/>
      <c r="BE257" s="158"/>
      <c r="BF257" s="158"/>
      <c r="BG257" s="158"/>
      <c r="BH257" s="158"/>
      <c r="BI257" s="158"/>
      <c r="BJ257" s="158"/>
      <c r="BK257" s="158"/>
      <c r="BL257" s="158"/>
      <c r="BM257" s="158"/>
      <c r="BN257" s="158"/>
      <c r="BO257" s="158"/>
      <c r="BP257" s="158"/>
      <c r="BQ257" s="158"/>
      <c r="BR257" s="158"/>
      <c r="BS257" s="158"/>
      <c r="BT257" s="158"/>
      <c r="BU257" s="158"/>
      <c r="BV257" s="158"/>
      <c r="BW257" s="158"/>
    </row>
    <row r="258" spans="1:75">
      <c r="H258" s="158"/>
      <c r="N258" s="206"/>
      <c r="O258" s="158"/>
    </row>
    <row r="259" spans="1:75">
      <c r="H259" s="158"/>
      <c r="N259" s="158"/>
      <c r="O259" s="158"/>
    </row>
    <row r="260" spans="1:75">
      <c r="A260" s="207" t="s">
        <v>277</v>
      </c>
    </row>
    <row r="261" spans="1:75">
      <c r="A261" s="161" t="s">
        <v>256</v>
      </c>
      <c r="B261" s="151" t="s">
        <v>246</v>
      </c>
      <c r="C261" s="178">
        <v>5625000</v>
      </c>
      <c r="D261" s="178">
        <v>15000000</v>
      </c>
      <c r="E261" s="178">
        <v>21999999.999999601</v>
      </c>
      <c r="F261" s="178">
        <v>21999999.999999601</v>
      </c>
      <c r="G261" s="179">
        <f>SUM(C261:F261)</f>
        <v>64624999.999999195</v>
      </c>
      <c r="H261" s="164"/>
      <c r="I261" s="162">
        <f>C261*(1-$O261)</f>
        <v>2025000</v>
      </c>
      <c r="J261" s="162">
        <f>D261*(1-$O261)</f>
        <v>5400000</v>
      </c>
      <c r="K261" s="162">
        <f t="shared" ref="K261" si="39">E261*(1-$O261)</f>
        <v>7919999.9999998566</v>
      </c>
      <c r="L261" s="162">
        <f>F261*(1-$O261)</f>
        <v>7919999.9999998566</v>
      </c>
      <c r="M261" s="162">
        <f>SUM(I261:L261)</f>
        <v>23264999.999999713</v>
      </c>
      <c r="N261" s="164"/>
      <c r="O261" s="165">
        <v>0.64</v>
      </c>
      <c r="P261" s="166">
        <f>C261*0.64</f>
        <v>3600000</v>
      </c>
      <c r="Q261" s="166">
        <f>D261*0.64</f>
        <v>9600000</v>
      </c>
      <c r="R261" s="166">
        <f>E261*0.64</f>
        <v>14079999.999999745</v>
      </c>
      <c r="S261" s="166">
        <f>F261*0.64</f>
        <v>14079999.999999745</v>
      </c>
      <c r="T261" s="167">
        <v>41359999.999999493</v>
      </c>
    </row>
    <row r="262" spans="1:75" hidden="1" outlineLevel="1">
      <c r="A262" s="168" t="s">
        <v>224</v>
      </c>
      <c r="B262" s="151" t="s">
        <v>246</v>
      </c>
      <c r="C262" s="178">
        <v>5625000</v>
      </c>
      <c r="D262" s="178">
        <v>15000000</v>
      </c>
      <c r="E262" s="178">
        <v>21999999.999999601</v>
      </c>
      <c r="F262" s="178">
        <v>21999999.999999601</v>
      </c>
      <c r="G262" s="179">
        <f>SUM(C262:F262)</f>
        <v>64624999.999999195</v>
      </c>
      <c r="H262" s="164"/>
      <c r="I262" s="162">
        <f>C262*(1-$O261)</f>
        <v>2025000</v>
      </c>
      <c r="J262" s="162">
        <f t="shared" ref="J262:L262" si="40">D262*(1-$O261)</f>
        <v>5400000</v>
      </c>
      <c r="K262" s="162">
        <f t="shared" si="40"/>
        <v>7919999.9999998566</v>
      </c>
      <c r="L262" s="162">
        <f t="shared" si="40"/>
        <v>7919999.9999998566</v>
      </c>
      <c r="M262" s="162">
        <f>SUM(I262:L262)</f>
        <v>23264999.999999713</v>
      </c>
      <c r="N262" s="164"/>
      <c r="O262" s="169"/>
      <c r="P262" s="166">
        <v>3600000</v>
      </c>
      <c r="Q262" s="166">
        <v>9600000</v>
      </c>
      <c r="R262" s="166">
        <v>14079999.999999745</v>
      </c>
      <c r="S262" s="166">
        <v>14079999.999999745</v>
      </c>
      <c r="T262" s="167">
        <v>41359999.999999493</v>
      </c>
    </row>
    <row r="263" spans="1:75" hidden="1" outlineLevel="1">
      <c r="A263" s="170" t="s">
        <v>225</v>
      </c>
      <c r="B263" s="151" t="s">
        <v>246</v>
      </c>
      <c r="C263" s="182">
        <v>0</v>
      </c>
      <c r="D263" s="182">
        <v>0</v>
      </c>
      <c r="E263" s="182"/>
      <c r="F263" s="182"/>
      <c r="G263" s="181">
        <v>0</v>
      </c>
      <c r="H263" s="177"/>
      <c r="I263" s="181"/>
      <c r="J263" s="181"/>
      <c r="K263" s="181"/>
      <c r="L263" s="181"/>
      <c r="M263" s="181"/>
      <c r="N263" s="177"/>
      <c r="O263" s="169"/>
      <c r="P263" s="166"/>
      <c r="Q263" s="166"/>
      <c r="R263" s="166"/>
      <c r="S263" s="175"/>
      <c r="T263" s="167"/>
    </row>
    <row r="264" spans="1:75" hidden="1" outlineLevel="1">
      <c r="A264" s="170" t="s">
        <v>226</v>
      </c>
      <c r="B264" s="151" t="s">
        <v>246</v>
      </c>
      <c r="C264" s="180"/>
      <c r="D264" s="180"/>
      <c r="E264" s="180"/>
      <c r="F264" s="180"/>
      <c r="G264" s="181">
        <v>0</v>
      </c>
      <c r="H264" s="177"/>
      <c r="I264" s="181"/>
      <c r="J264" s="181"/>
      <c r="K264" s="181"/>
      <c r="L264" s="181"/>
      <c r="M264" s="181"/>
      <c r="N264" s="177"/>
      <c r="O264" s="169"/>
      <c r="P264" s="166"/>
      <c r="Q264" s="166"/>
      <c r="R264" s="166"/>
      <c r="S264" s="175"/>
      <c r="T264" s="167"/>
    </row>
    <row r="265" spans="1:75" hidden="1" outlineLevel="1">
      <c r="A265" s="170" t="s">
        <v>227</v>
      </c>
      <c r="B265" s="151" t="s">
        <v>246</v>
      </c>
      <c r="C265" s="180"/>
      <c r="D265" s="180"/>
      <c r="E265" s="180"/>
      <c r="F265" s="180"/>
      <c r="G265" s="181">
        <v>0</v>
      </c>
      <c r="H265" s="177"/>
      <c r="I265" s="181"/>
      <c r="J265" s="181"/>
      <c r="K265" s="181"/>
      <c r="L265" s="181"/>
      <c r="M265" s="181"/>
      <c r="N265" s="177"/>
      <c r="O265" s="169"/>
      <c r="P265" s="166"/>
      <c r="Q265" s="166"/>
      <c r="R265" s="166"/>
      <c r="S265" s="175"/>
      <c r="T265" s="167"/>
    </row>
    <row r="266" spans="1:75" hidden="1" outlineLevel="1">
      <c r="A266" s="170" t="s">
        <v>228</v>
      </c>
      <c r="B266" s="151" t="s">
        <v>246</v>
      </c>
      <c r="C266" s="180"/>
      <c r="D266" s="180"/>
      <c r="E266" s="180"/>
      <c r="F266" s="180"/>
      <c r="G266" s="181">
        <v>0</v>
      </c>
      <c r="H266" s="177"/>
      <c r="I266" s="181"/>
      <c r="J266" s="181"/>
      <c r="K266" s="181"/>
      <c r="L266" s="181"/>
      <c r="M266" s="181"/>
      <c r="N266" s="177"/>
      <c r="O266" s="169"/>
      <c r="P266" s="166"/>
      <c r="Q266" s="166"/>
      <c r="R266" s="166"/>
      <c r="S266" s="175"/>
      <c r="T266" s="167"/>
    </row>
    <row r="267" spans="1:75" hidden="1" outlineLevel="1">
      <c r="A267" s="168" t="s">
        <v>229</v>
      </c>
      <c r="B267" s="151" t="s">
        <v>246</v>
      </c>
      <c r="C267" s="178">
        <v>0</v>
      </c>
      <c r="D267" s="178">
        <v>0</v>
      </c>
      <c r="E267" s="178">
        <v>0</v>
      </c>
      <c r="F267" s="178">
        <v>0</v>
      </c>
      <c r="G267" s="179">
        <v>0</v>
      </c>
      <c r="H267" s="164"/>
      <c r="I267" s="179"/>
      <c r="J267" s="179"/>
      <c r="K267" s="179"/>
      <c r="L267" s="179"/>
      <c r="M267" s="179"/>
      <c r="N267" s="164"/>
      <c r="O267" s="169"/>
      <c r="P267" s="166">
        <v>0</v>
      </c>
      <c r="Q267" s="166">
        <v>0</v>
      </c>
      <c r="R267" s="166">
        <v>0</v>
      </c>
      <c r="S267" s="166">
        <v>0</v>
      </c>
      <c r="T267" s="167">
        <v>0</v>
      </c>
    </row>
    <row r="268" spans="1:75" hidden="1" outlineLevel="1">
      <c r="A268" s="170" t="s">
        <v>225</v>
      </c>
      <c r="B268" s="151" t="s">
        <v>246</v>
      </c>
      <c r="C268" s="182"/>
      <c r="D268" s="182"/>
      <c r="E268" s="182"/>
      <c r="F268" s="182"/>
      <c r="G268" s="181">
        <v>0</v>
      </c>
      <c r="H268" s="177"/>
      <c r="I268" s="181"/>
      <c r="J268" s="181"/>
      <c r="K268" s="181"/>
      <c r="L268" s="181"/>
      <c r="M268" s="181"/>
      <c r="N268" s="177"/>
      <c r="O268" s="169"/>
      <c r="P268" s="166"/>
      <c r="Q268" s="166"/>
      <c r="R268" s="166"/>
      <c r="S268" s="175"/>
      <c r="T268" s="167"/>
    </row>
    <row r="269" spans="1:75" hidden="1" outlineLevel="1">
      <c r="A269" s="170" t="s">
        <v>226</v>
      </c>
      <c r="B269" s="151" t="s">
        <v>246</v>
      </c>
      <c r="C269" s="180"/>
      <c r="D269" s="180"/>
      <c r="E269" s="180"/>
      <c r="F269" s="180"/>
      <c r="G269" s="181">
        <v>0</v>
      </c>
      <c r="H269" s="177"/>
      <c r="I269" s="181"/>
      <c r="J269" s="181"/>
      <c r="K269" s="181"/>
      <c r="L269" s="181"/>
      <c r="M269" s="181"/>
      <c r="N269" s="177"/>
      <c r="O269" s="169"/>
      <c r="P269" s="166"/>
      <c r="Q269" s="166"/>
      <c r="R269" s="166"/>
      <c r="S269" s="175"/>
      <c r="T269" s="167"/>
    </row>
    <row r="270" spans="1:75" hidden="1" outlineLevel="1">
      <c r="A270" s="195" t="s">
        <v>228</v>
      </c>
      <c r="B270" s="151" t="s">
        <v>246</v>
      </c>
      <c r="C270" s="180"/>
      <c r="D270" s="180"/>
      <c r="E270" s="180"/>
      <c r="F270" s="180"/>
      <c r="G270" s="181">
        <v>0</v>
      </c>
      <c r="H270" s="177"/>
      <c r="I270" s="181"/>
      <c r="J270" s="181"/>
      <c r="K270" s="181"/>
      <c r="L270" s="181"/>
      <c r="M270" s="181"/>
      <c r="N270" s="177"/>
      <c r="O270" s="169"/>
      <c r="P270" s="166"/>
      <c r="Q270" s="166"/>
      <c r="R270" s="166"/>
      <c r="S270" s="175"/>
      <c r="T270" s="167"/>
    </row>
    <row r="271" spans="1:75" collapsed="1">
      <c r="A271" s="161" t="s">
        <v>258</v>
      </c>
      <c r="B271" s="151" t="s">
        <v>246</v>
      </c>
      <c r="C271" s="178">
        <v>0</v>
      </c>
      <c r="D271" s="178">
        <v>15000000</v>
      </c>
      <c r="E271" s="178">
        <v>17500000</v>
      </c>
      <c r="F271" s="178">
        <v>25000000</v>
      </c>
      <c r="G271" s="179">
        <v>57500000</v>
      </c>
      <c r="H271" s="164"/>
      <c r="I271" s="162">
        <f>C271*(1-$O271)</f>
        <v>0</v>
      </c>
      <c r="J271" s="162">
        <f>D271*(1-$O271)</f>
        <v>0</v>
      </c>
      <c r="K271" s="162">
        <f t="shared" ref="K271" si="41">E271*(1-$O271)</f>
        <v>0</v>
      </c>
      <c r="L271" s="162">
        <f>F271*(1-$O271)</f>
        <v>0</v>
      </c>
      <c r="M271" s="162">
        <f>SUM(I271:L271)</f>
        <v>0</v>
      </c>
      <c r="N271" s="164"/>
      <c r="O271" s="165">
        <v>1</v>
      </c>
      <c r="P271" s="166">
        <v>0</v>
      </c>
      <c r="Q271" s="166">
        <v>15000000</v>
      </c>
      <c r="R271" s="166">
        <v>17500000</v>
      </c>
      <c r="S271" s="166">
        <v>25000000</v>
      </c>
      <c r="T271" s="167">
        <v>57500000</v>
      </c>
    </row>
    <row r="272" spans="1:75" hidden="1" outlineLevel="1">
      <c r="A272" s="168" t="s">
        <v>224</v>
      </c>
      <c r="B272" s="151" t="s">
        <v>246</v>
      </c>
      <c r="C272" s="178">
        <v>0</v>
      </c>
      <c r="D272" s="178">
        <v>15000000</v>
      </c>
      <c r="E272" s="185">
        <v>17500000</v>
      </c>
      <c r="F272" s="185">
        <v>25000000</v>
      </c>
      <c r="G272" s="179">
        <v>57500000</v>
      </c>
      <c r="H272" s="164"/>
      <c r="I272" s="179"/>
      <c r="J272" s="179"/>
      <c r="K272" s="179"/>
      <c r="L272" s="179"/>
      <c r="M272" s="179"/>
      <c r="N272" s="164"/>
      <c r="O272" s="169"/>
      <c r="P272" s="166">
        <v>0</v>
      </c>
      <c r="Q272" s="166">
        <v>15000000</v>
      </c>
      <c r="R272" s="166">
        <v>17500000</v>
      </c>
      <c r="S272" s="166">
        <v>25000000</v>
      </c>
      <c r="T272" s="167">
        <v>57500000</v>
      </c>
    </row>
    <row r="273" spans="1:20" hidden="1" outlineLevel="1">
      <c r="A273" s="170" t="s">
        <v>225</v>
      </c>
      <c r="B273" s="151" t="s">
        <v>246</v>
      </c>
      <c r="C273" s="182">
        <v>0</v>
      </c>
      <c r="D273" s="182">
        <v>0</v>
      </c>
      <c r="E273" s="182"/>
      <c r="F273" s="182"/>
      <c r="G273" s="181">
        <v>0</v>
      </c>
      <c r="H273" s="177"/>
      <c r="I273" s="181"/>
      <c r="J273" s="181"/>
      <c r="K273" s="181"/>
      <c r="L273" s="181"/>
      <c r="M273" s="181"/>
      <c r="N273" s="177"/>
      <c r="O273" s="169"/>
      <c r="P273" s="166"/>
      <c r="Q273" s="166"/>
      <c r="R273" s="166"/>
      <c r="S273" s="175"/>
      <c r="T273" s="167"/>
    </row>
    <row r="274" spans="1:20" hidden="1" outlineLevel="1">
      <c r="A274" s="170" t="s">
        <v>226</v>
      </c>
      <c r="B274" s="151" t="s">
        <v>246</v>
      </c>
      <c r="C274" s="180"/>
      <c r="D274" s="180"/>
      <c r="E274" s="180"/>
      <c r="F274" s="180"/>
      <c r="G274" s="181">
        <v>0</v>
      </c>
      <c r="H274" s="177"/>
      <c r="I274" s="181"/>
      <c r="J274" s="181"/>
      <c r="K274" s="181"/>
      <c r="L274" s="181"/>
      <c r="M274" s="181"/>
      <c r="N274" s="177"/>
      <c r="O274" s="169"/>
      <c r="P274" s="166"/>
      <c r="Q274" s="166"/>
      <c r="R274" s="166"/>
      <c r="S274" s="175"/>
      <c r="T274" s="167"/>
    </row>
    <row r="275" spans="1:20" hidden="1" outlineLevel="1">
      <c r="A275" s="170" t="s">
        <v>227</v>
      </c>
      <c r="B275" s="151" t="s">
        <v>246</v>
      </c>
      <c r="C275" s="180"/>
      <c r="D275" s="180"/>
      <c r="E275" s="180"/>
      <c r="F275" s="180"/>
      <c r="G275" s="181">
        <v>0</v>
      </c>
      <c r="H275" s="177"/>
      <c r="I275" s="181"/>
      <c r="J275" s="181"/>
      <c r="K275" s="181"/>
      <c r="L275" s="181"/>
      <c r="M275" s="181"/>
      <c r="N275" s="177"/>
      <c r="O275" s="169"/>
      <c r="P275" s="166"/>
      <c r="Q275" s="166"/>
      <c r="R275" s="166"/>
      <c r="S275" s="175"/>
      <c r="T275" s="167"/>
    </row>
    <row r="276" spans="1:20" hidden="1" outlineLevel="1">
      <c r="A276" s="170" t="s">
        <v>228</v>
      </c>
      <c r="B276" s="151" t="s">
        <v>246</v>
      </c>
      <c r="C276" s="180"/>
      <c r="D276" s="180"/>
      <c r="E276" s="180"/>
      <c r="F276" s="180"/>
      <c r="G276" s="181">
        <v>0</v>
      </c>
      <c r="H276" s="177"/>
      <c r="I276" s="181"/>
      <c r="J276" s="181"/>
      <c r="K276" s="181"/>
      <c r="L276" s="181"/>
      <c r="M276" s="181"/>
      <c r="N276" s="177"/>
      <c r="O276" s="169"/>
      <c r="P276" s="166"/>
      <c r="Q276" s="166"/>
      <c r="R276" s="166"/>
      <c r="S276" s="175"/>
      <c r="T276" s="167"/>
    </row>
    <row r="277" spans="1:20" hidden="1" outlineLevel="1">
      <c r="A277" s="168" t="s">
        <v>229</v>
      </c>
      <c r="B277" s="151" t="s">
        <v>246</v>
      </c>
      <c r="C277" s="178">
        <v>0</v>
      </c>
      <c r="D277" s="178">
        <v>0</v>
      </c>
      <c r="E277" s="178">
        <v>0</v>
      </c>
      <c r="F277" s="178">
        <v>0</v>
      </c>
      <c r="G277" s="179">
        <v>0</v>
      </c>
      <c r="H277" s="164"/>
      <c r="I277" s="179"/>
      <c r="J277" s="179"/>
      <c r="K277" s="179"/>
      <c r="L277" s="179"/>
      <c r="M277" s="179"/>
      <c r="N277" s="164"/>
      <c r="O277" s="169"/>
      <c r="P277" s="166">
        <v>0</v>
      </c>
      <c r="Q277" s="166">
        <v>0</v>
      </c>
      <c r="R277" s="166">
        <v>0</v>
      </c>
      <c r="S277" s="166">
        <v>0</v>
      </c>
      <c r="T277" s="167">
        <v>0</v>
      </c>
    </row>
    <row r="278" spans="1:20" hidden="1" outlineLevel="1">
      <c r="A278" s="170" t="s">
        <v>225</v>
      </c>
      <c r="B278" s="151" t="s">
        <v>246</v>
      </c>
      <c r="C278" s="182"/>
      <c r="D278" s="182"/>
      <c r="E278" s="182"/>
      <c r="F278" s="182"/>
      <c r="G278" s="181">
        <v>0</v>
      </c>
      <c r="H278" s="177"/>
      <c r="I278" s="181"/>
      <c r="J278" s="181"/>
      <c r="K278" s="181"/>
      <c r="L278" s="181"/>
      <c r="M278" s="181"/>
      <c r="N278" s="177"/>
      <c r="O278" s="169"/>
      <c r="P278" s="166"/>
      <c r="Q278" s="166"/>
      <c r="R278" s="166"/>
      <c r="S278" s="175"/>
      <c r="T278" s="167"/>
    </row>
    <row r="279" spans="1:20" hidden="1" outlineLevel="1">
      <c r="A279" s="170" t="s">
        <v>226</v>
      </c>
      <c r="B279" s="151" t="s">
        <v>246</v>
      </c>
      <c r="C279" s="180"/>
      <c r="D279" s="180"/>
      <c r="E279" s="180"/>
      <c r="F279" s="180"/>
      <c r="G279" s="181">
        <v>0</v>
      </c>
      <c r="H279" s="177"/>
      <c r="I279" s="181"/>
      <c r="J279" s="181"/>
      <c r="K279" s="181"/>
      <c r="L279" s="181"/>
      <c r="M279" s="181"/>
      <c r="N279" s="177"/>
      <c r="O279" s="169"/>
      <c r="P279" s="166"/>
      <c r="Q279" s="166"/>
      <c r="R279" s="166"/>
      <c r="S279" s="175"/>
      <c r="T279" s="167"/>
    </row>
    <row r="280" spans="1:20" hidden="1" outlineLevel="1">
      <c r="A280" s="195" t="s">
        <v>228</v>
      </c>
      <c r="B280" s="151" t="s">
        <v>246</v>
      </c>
      <c r="C280" s="180"/>
      <c r="D280" s="180"/>
      <c r="E280" s="180"/>
      <c r="F280" s="180"/>
      <c r="G280" s="181">
        <v>0</v>
      </c>
      <c r="H280" s="177"/>
      <c r="I280" s="181"/>
      <c r="J280" s="181"/>
      <c r="K280" s="181"/>
      <c r="L280" s="181"/>
      <c r="M280" s="181"/>
      <c r="N280" s="177"/>
      <c r="O280" s="169"/>
      <c r="P280" s="166"/>
      <c r="Q280" s="166"/>
      <c r="R280" s="166"/>
      <c r="S280" s="175"/>
      <c r="T280" s="167"/>
    </row>
    <row r="281" spans="1:20" collapsed="1">
      <c r="A281" s="161" t="s">
        <v>15</v>
      </c>
      <c r="B281" s="151" t="s">
        <v>246</v>
      </c>
      <c r="C281" s="178">
        <v>1096750</v>
      </c>
      <c r="D281" s="178">
        <v>4841750</v>
      </c>
      <c r="E281" s="178">
        <v>10191750</v>
      </c>
      <c r="F281" s="178">
        <v>10191750</v>
      </c>
      <c r="G281" s="179">
        <v>26322000</v>
      </c>
      <c r="H281" s="164"/>
      <c r="I281" s="162">
        <f>C281*(1-$O281)</f>
        <v>329025.00000000006</v>
      </c>
      <c r="J281" s="162">
        <f>D281*(1-$O281)</f>
        <v>1452525.0000000002</v>
      </c>
      <c r="K281" s="162">
        <f t="shared" ref="K281" si="42">E281*(1-$O281)</f>
        <v>3057525.0000000005</v>
      </c>
      <c r="L281" s="162">
        <f>F281*(1-$O281)</f>
        <v>3057525.0000000005</v>
      </c>
      <c r="M281" s="162">
        <f>SUM(I281:L281)</f>
        <v>7896600.0000000019</v>
      </c>
      <c r="N281" s="164"/>
      <c r="O281" s="165">
        <v>0.7</v>
      </c>
      <c r="P281" s="166">
        <v>767725</v>
      </c>
      <c r="Q281" s="166">
        <v>3389225</v>
      </c>
      <c r="R281" s="166">
        <v>7134225</v>
      </c>
      <c r="S281" s="166">
        <v>7134225</v>
      </c>
      <c r="T281" s="167">
        <v>18425400</v>
      </c>
    </row>
    <row r="282" spans="1:20" hidden="1" outlineLevel="1">
      <c r="A282" s="168" t="s">
        <v>224</v>
      </c>
      <c r="B282" s="151" t="s">
        <v>246</v>
      </c>
      <c r="C282" s="178">
        <v>1025000</v>
      </c>
      <c r="D282" s="178">
        <v>4525000</v>
      </c>
      <c r="E282" s="185">
        <v>9525000</v>
      </c>
      <c r="F282" s="185">
        <v>9525000</v>
      </c>
      <c r="G282" s="179">
        <v>24600000</v>
      </c>
      <c r="H282" s="164"/>
      <c r="I282" s="162">
        <f>C282*(1-$O281)</f>
        <v>307500.00000000006</v>
      </c>
      <c r="J282" s="162">
        <f t="shared" ref="J282:L282" si="43">D282*(1-$O281)</f>
        <v>1357500.0000000002</v>
      </c>
      <c r="K282" s="162">
        <f t="shared" si="43"/>
        <v>2857500.0000000005</v>
      </c>
      <c r="L282" s="162">
        <f t="shared" si="43"/>
        <v>2857500.0000000005</v>
      </c>
      <c r="M282" s="162">
        <f>SUM(I282:L282)</f>
        <v>7380000.0000000019</v>
      </c>
      <c r="N282" s="164"/>
      <c r="O282" s="169"/>
      <c r="P282" s="166">
        <v>717500</v>
      </c>
      <c r="Q282" s="166">
        <v>3167500</v>
      </c>
      <c r="R282" s="166">
        <v>6667500</v>
      </c>
      <c r="S282" s="166">
        <v>6667500</v>
      </c>
      <c r="T282" s="167">
        <v>17220000</v>
      </c>
    </row>
    <row r="283" spans="1:20" hidden="1" outlineLevel="1">
      <c r="A283" s="170" t="s">
        <v>225</v>
      </c>
      <c r="B283" s="151" t="s">
        <v>246</v>
      </c>
      <c r="C283" s="182">
        <v>0</v>
      </c>
      <c r="D283" s="182">
        <v>0</v>
      </c>
      <c r="E283" s="182"/>
      <c r="F283" s="182"/>
      <c r="G283" s="181">
        <v>0</v>
      </c>
      <c r="H283" s="177"/>
      <c r="I283" s="181"/>
      <c r="J283" s="181"/>
      <c r="K283" s="181"/>
      <c r="L283" s="181"/>
      <c r="M283" s="181"/>
      <c r="N283" s="177"/>
      <c r="O283" s="169"/>
      <c r="P283" s="166"/>
      <c r="Q283" s="166"/>
      <c r="R283" s="166"/>
      <c r="S283" s="175"/>
      <c r="T283" s="167"/>
    </row>
    <row r="284" spans="1:20" hidden="1" outlineLevel="1">
      <c r="A284" s="170" t="s">
        <v>226</v>
      </c>
      <c r="B284" s="151" t="s">
        <v>246</v>
      </c>
      <c r="C284" s="180"/>
      <c r="D284" s="180"/>
      <c r="E284" s="180"/>
      <c r="F284" s="180"/>
      <c r="G284" s="181">
        <v>0</v>
      </c>
      <c r="H284" s="177"/>
      <c r="I284" s="181"/>
      <c r="J284" s="181"/>
      <c r="K284" s="181"/>
      <c r="L284" s="181"/>
      <c r="M284" s="181"/>
      <c r="N284" s="177"/>
      <c r="O284" s="169"/>
      <c r="P284" s="166"/>
      <c r="Q284" s="166"/>
      <c r="R284" s="166"/>
      <c r="S284" s="175"/>
      <c r="T284" s="167"/>
    </row>
    <row r="285" spans="1:20" hidden="1" outlineLevel="1">
      <c r="A285" s="170" t="s">
        <v>227</v>
      </c>
      <c r="B285" s="151" t="s">
        <v>246</v>
      </c>
      <c r="C285" s="180"/>
      <c r="D285" s="180"/>
      <c r="E285" s="180"/>
      <c r="F285" s="180"/>
      <c r="G285" s="181">
        <v>0</v>
      </c>
      <c r="H285" s="177"/>
      <c r="I285" s="181"/>
      <c r="J285" s="181"/>
      <c r="K285" s="181"/>
      <c r="L285" s="181"/>
      <c r="M285" s="181"/>
      <c r="N285" s="177"/>
      <c r="O285" s="169"/>
      <c r="P285" s="166"/>
      <c r="Q285" s="166"/>
      <c r="R285" s="166"/>
      <c r="S285" s="175"/>
      <c r="T285" s="167"/>
    </row>
    <row r="286" spans="1:20" hidden="1" outlineLevel="1">
      <c r="A286" s="170" t="s">
        <v>228</v>
      </c>
      <c r="B286" s="151" t="s">
        <v>246</v>
      </c>
      <c r="C286" s="180"/>
      <c r="D286" s="180"/>
      <c r="E286" s="180"/>
      <c r="F286" s="180"/>
      <c r="G286" s="181">
        <v>0</v>
      </c>
      <c r="H286" s="177"/>
      <c r="I286" s="181"/>
      <c r="J286" s="181"/>
      <c r="K286" s="181"/>
      <c r="L286" s="181"/>
      <c r="M286" s="181"/>
      <c r="N286" s="177"/>
      <c r="O286" s="169"/>
      <c r="P286" s="166"/>
      <c r="Q286" s="166"/>
      <c r="R286" s="166"/>
      <c r="S286" s="175"/>
      <c r="T286" s="167"/>
    </row>
    <row r="287" spans="1:20" hidden="1" outlineLevel="1">
      <c r="A287" s="168" t="s">
        <v>229</v>
      </c>
      <c r="B287" s="151" t="s">
        <v>246</v>
      </c>
      <c r="C287" s="178">
        <v>71750</v>
      </c>
      <c r="D287" s="178">
        <v>316750</v>
      </c>
      <c r="E287" s="178">
        <v>666750</v>
      </c>
      <c r="F287" s="178">
        <v>666750</v>
      </c>
      <c r="G287" s="179">
        <v>1722000</v>
      </c>
      <c r="H287" s="164"/>
      <c r="I287" s="162">
        <f>C287*(1-$O281)</f>
        <v>21525.000000000004</v>
      </c>
      <c r="J287" s="162">
        <f t="shared" ref="J287:L287" si="44">D287*(1-$O281)</f>
        <v>95025.000000000015</v>
      </c>
      <c r="K287" s="162">
        <f t="shared" si="44"/>
        <v>200025.00000000003</v>
      </c>
      <c r="L287" s="162">
        <f t="shared" si="44"/>
        <v>200025.00000000003</v>
      </c>
      <c r="M287" s="162">
        <f>SUM(I287:L287)</f>
        <v>516600.00000000012</v>
      </c>
      <c r="N287" s="164"/>
      <c r="O287" s="169"/>
      <c r="P287" s="166">
        <v>50225</v>
      </c>
      <c r="Q287" s="166">
        <v>221725</v>
      </c>
      <c r="R287" s="166">
        <v>466724.99999999994</v>
      </c>
      <c r="S287" s="166">
        <v>466724.99999999994</v>
      </c>
      <c r="T287" s="167">
        <v>1205400</v>
      </c>
    </row>
    <row r="288" spans="1:20" hidden="1" outlineLevel="1">
      <c r="A288" s="170" t="s">
        <v>225</v>
      </c>
      <c r="B288" s="151" t="s">
        <v>246</v>
      </c>
      <c r="C288" s="182"/>
      <c r="D288" s="182"/>
      <c r="E288" s="182"/>
      <c r="F288" s="182"/>
      <c r="G288" s="181">
        <v>0</v>
      </c>
      <c r="H288" s="177"/>
      <c r="I288" s="181"/>
      <c r="J288" s="181"/>
      <c r="K288" s="181"/>
      <c r="L288" s="181"/>
      <c r="M288" s="181"/>
      <c r="N288" s="177"/>
      <c r="O288" s="169"/>
      <c r="P288" s="166"/>
      <c r="Q288" s="166"/>
      <c r="R288" s="166"/>
      <c r="S288" s="175"/>
      <c r="T288" s="167"/>
    </row>
    <row r="289" spans="1:75" hidden="1" outlineLevel="1">
      <c r="A289" s="170" t="s">
        <v>226</v>
      </c>
      <c r="B289" s="151" t="s">
        <v>246</v>
      </c>
      <c r="C289" s="180"/>
      <c r="D289" s="180"/>
      <c r="E289" s="180"/>
      <c r="F289" s="180"/>
      <c r="G289" s="181">
        <v>0</v>
      </c>
      <c r="H289" s="177"/>
      <c r="I289" s="181"/>
      <c r="J289" s="181"/>
      <c r="K289" s="181"/>
      <c r="L289" s="181"/>
      <c r="M289" s="181"/>
      <c r="N289" s="177"/>
      <c r="O289" s="169"/>
      <c r="P289" s="166"/>
      <c r="Q289" s="166"/>
      <c r="R289" s="166"/>
      <c r="S289" s="175"/>
      <c r="T289" s="167"/>
    </row>
    <row r="290" spans="1:75" hidden="1" outlineLevel="1">
      <c r="A290" s="195" t="s">
        <v>228</v>
      </c>
      <c r="B290" s="151" t="s">
        <v>246</v>
      </c>
      <c r="C290" s="180"/>
      <c r="D290" s="180"/>
      <c r="E290" s="180"/>
      <c r="F290" s="180"/>
      <c r="G290" s="181">
        <v>0</v>
      </c>
      <c r="H290" s="177"/>
      <c r="I290" s="181"/>
      <c r="J290" s="181"/>
      <c r="K290" s="181"/>
      <c r="L290" s="181"/>
      <c r="M290" s="181"/>
      <c r="N290" s="177"/>
      <c r="O290" s="169"/>
      <c r="P290" s="166"/>
      <c r="Q290" s="166"/>
      <c r="R290" s="166"/>
      <c r="S290" s="175"/>
      <c r="T290" s="167"/>
    </row>
    <row r="291" spans="1:75" collapsed="1">
      <c r="A291" s="161" t="s">
        <v>292</v>
      </c>
      <c r="B291" s="151" t="s">
        <v>246</v>
      </c>
      <c r="C291" s="178">
        <f>C292+C297</f>
        <v>127102021</v>
      </c>
      <c r="D291" s="178">
        <f t="shared" ref="D291:F291" si="45">D292+D297</f>
        <v>249249343</v>
      </c>
      <c r="E291" s="178">
        <f t="shared" si="45"/>
        <v>294250740</v>
      </c>
      <c r="F291" s="178">
        <f t="shared" si="45"/>
        <v>308060849</v>
      </c>
      <c r="G291" s="179">
        <f>SUM(C291:F291)</f>
        <v>978662953</v>
      </c>
      <c r="H291" s="164"/>
      <c r="I291" s="162">
        <f>C291*(1-$O291)</f>
        <v>127102021</v>
      </c>
      <c r="J291" s="162">
        <f>D291*(1-$O291)</f>
        <v>249249343</v>
      </c>
      <c r="K291" s="162">
        <f t="shared" ref="K291" si="46">E291*(1-$O291)</f>
        <v>294250740</v>
      </c>
      <c r="L291" s="162">
        <f>F291*(1-$O291)</f>
        <v>308060849</v>
      </c>
      <c r="M291" s="162">
        <f>SUM(I291:L291)</f>
        <v>978662953</v>
      </c>
      <c r="N291" s="164"/>
      <c r="O291" s="165">
        <v>0</v>
      </c>
      <c r="P291" s="166">
        <v>0</v>
      </c>
      <c r="Q291" s="166">
        <v>0</v>
      </c>
      <c r="R291" s="166">
        <v>0</v>
      </c>
      <c r="S291" s="166">
        <v>0</v>
      </c>
      <c r="T291" s="167">
        <v>0</v>
      </c>
    </row>
    <row r="292" spans="1:75" hidden="1" outlineLevel="1">
      <c r="A292" s="168" t="s">
        <v>224</v>
      </c>
      <c r="B292" s="151" t="s">
        <v>246</v>
      </c>
      <c r="C292" s="178">
        <v>124614816</v>
      </c>
      <c r="D292" s="178">
        <v>246787199</v>
      </c>
      <c r="E292" s="185">
        <v>291750805</v>
      </c>
      <c r="F292" s="185">
        <v>305522351</v>
      </c>
      <c r="G292" s="179">
        <f>SUM(C292:F292)</f>
        <v>968675171</v>
      </c>
      <c r="H292" s="164"/>
      <c r="I292" s="162">
        <f>C292*(1-$O291)</f>
        <v>124614816</v>
      </c>
      <c r="J292" s="162">
        <f t="shared" ref="J292:L292" si="47">D292*(1-$O291)</f>
        <v>246787199</v>
      </c>
      <c r="K292" s="162">
        <f t="shared" si="47"/>
        <v>291750805</v>
      </c>
      <c r="L292" s="162">
        <f t="shared" si="47"/>
        <v>305522351</v>
      </c>
      <c r="M292" s="162">
        <f>SUM(I292:L292)</f>
        <v>968675171</v>
      </c>
      <c r="N292" s="164"/>
      <c r="O292" s="169">
        <v>0</v>
      </c>
      <c r="P292" s="166">
        <v>0</v>
      </c>
      <c r="Q292" s="166">
        <v>0</v>
      </c>
      <c r="R292" s="166">
        <v>0</v>
      </c>
      <c r="S292" s="166">
        <v>0</v>
      </c>
      <c r="T292" s="167">
        <v>0</v>
      </c>
    </row>
    <row r="293" spans="1:75" hidden="1" outlineLevel="1">
      <c r="A293" s="170" t="s">
        <v>225</v>
      </c>
      <c r="B293" s="151" t="s">
        <v>246</v>
      </c>
      <c r="C293" s="182">
        <v>0</v>
      </c>
      <c r="D293" s="182">
        <v>0</v>
      </c>
      <c r="E293" s="182"/>
      <c r="F293" s="182"/>
      <c r="G293" s="181">
        <v>0</v>
      </c>
      <c r="H293" s="177"/>
      <c r="I293" s="181"/>
      <c r="J293" s="181"/>
      <c r="K293" s="181"/>
      <c r="L293" s="181"/>
      <c r="M293" s="181"/>
      <c r="N293" s="177"/>
      <c r="O293" s="169"/>
      <c r="P293" s="166"/>
      <c r="Q293" s="166"/>
      <c r="R293" s="166"/>
      <c r="S293" s="175"/>
      <c r="T293" s="167"/>
    </row>
    <row r="294" spans="1:75" hidden="1" outlineLevel="1">
      <c r="A294" s="170" t="s">
        <v>226</v>
      </c>
      <c r="B294" s="151" t="s">
        <v>246</v>
      </c>
      <c r="C294" s="180"/>
      <c r="D294" s="180"/>
      <c r="E294" s="180"/>
      <c r="F294" s="180"/>
      <c r="G294" s="181">
        <v>0</v>
      </c>
      <c r="H294" s="177"/>
      <c r="I294" s="181"/>
      <c r="J294" s="181"/>
      <c r="K294" s="181"/>
      <c r="L294" s="181"/>
      <c r="M294" s="181"/>
      <c r="N294" s="177"/>
      <c r="O294" s="169"/>
      <c r="P294" s="166"/>
      <c r="Q294" s="166"/>
      <c r="R294" s="166"/>
      <c r="S294" s="175"/>
      <c r="T294" s="167"/>
    </row>
    <row r="295" spans="1:75" hidden="1" outlineLevel="1">
      <c r="A295" s="170" t="s">
        <v>227</v>
      </c>
      <c r="B295" s="151" t="s">
        <v>246</v>
      </c>
      <c r="C295" s="180"/>
      <c r="D295" s="180"/>
      <c r="E295" s="180"/>
      <c r="F295" s="180"/>
      <c r="G295" s="181">
        <v>0</v>
      </c>
      <c r="H295" s="177"/>
      <c r="I295" s="181"/>
      <c r="J295" s="181"/>
      <c r="K295" s="181"/>
      <c r="L295" s="181"/>
      <c r="M295" s="181"/>
      <c r="N295" s="177"/>
      <c r="O295" s="169"/>
      <c r="P295" s="166"/>
      <c r="Q295" s="166"/>
      <c r="R295" s="166"/>
      <c r="S295" s="175"/>
      <c r="T295" s="167"/>
    </row>
    <row r="296" spans="1:75" hidden="1" outlineLevel="1">
      <c r="A296" s="170" t="s">
        <v>228</v>
      </c>
      <c r="B296" s="151" t="s">
        <v>246</v>
      </c>
      <c r="C296" s="180"/>
      <c r="D296" s="180"/>
      <c r="E296" s="180"/>
      <c r="F296" s="180"/>
      <c r="G296" s="181">
        <v>0</v>
      </c>
      <c r="H296" s="177"/>
      <c r="I296" s="181"/>
      <c r="J296" s="181"/>
      <c r="K296" s="181"/>
      <c r="L296" s="181"/>
      <c r="M296" s="181"/>
      <c r="N296" s="177"/>
      <c r="O296" s="169"/>
      <c r="P296" s="166"/>
      <c r="Q296" s="166"/>
      <c r="R296" s="166"/>
      <c r="S296" s="175"/>
      <c r="T296" s="167"/>
    </row>
    <row r="297" spans="1:75" hidden="1" outlineLevel="1">
      <c r="A297" s="168" t="s">
        <v>229</v>
      </c>
      <c r="B297" s="151" t="s">
        <v>246</v>
      </c>
      <c r="C297" s="178">
        <v>2487205</v>
      </c>
      <c r="D297" s="178">
        <v>2462144</v>
      </c>
      <c r="E297" s="178">
        <v>2499935</v>
      </c>
      <c r="F297" s="178">
        <v>2538498</v>
      </c>
      <c r="G297" s="179">
        <f>SUM(C297:F297)</f>
        <v>9987782</v>
      </c>
      <c r="H297" s="164"/>
      <c r="I297" s="179"/>
      <c r="J297" s="179"/>
      <c r="K297" s="179"/>
      <c r="L297" s="179"/>
      <c r="M297" s="179"/>
      <c r="N297" s="164"/>
      <c r="O297" s="169"/>
      <c r="P297" s="166"/>
      <c r="Q297" s="166"/>
      <c r="R297" s="166"/>
      <c r="S297" s="166"/>
      <c r="T297" s="167"/>
    </row>
    <row r="298" spans="1:75" hidden="1" outlineLevel="1">
      <c r="A298" s="170" t="s">
        <v>225</v>
      </c>
      <c r="B298" s="151" t="s">
        <v>246</v>
      </c>
      <c r="C298" s="182"/>
      <c r="D298" s="182"/>
      <c r="E298" s="182"/>
      <c r="F298" s="182"/>
      <c r="G298" s="181">
        <v>0</v>
      </c>
      <c r="H298" s="177"/>
      <c r="I298" s="181"/>
      <c r="J298" s="181"/>
      <c r="K298" s="181"/>
      <c r="L298" s="181"/>
      <c r="M298" s="181"/>
      <c r="N298" s="177"/>
      <c r="O298" s="169"/>
      <c r="P298" s="166"/>
      <c r="Q298" s="166"/>
      <c r="R298" s="166"/>
      <c r="S298" s="175"/>
      <c r="T298" s="167"/>
    </row>
    <row r="299" spans="1:75" hidden="1" outlineLevel="1">
      <c r="A299" s="170" t="s">
        <v>226</v>
      </c>
      <c r="B299" s="151" t="s">
        <v>246</v>
      </c>
      <c r="C299" s="180"/>
      <c r="D299" s="180"/>
      <c r="E299" s="180"/>
      <c r="F299" s="180"/>
      <c r="G299" s="181">
        <v>0</v>
      </c>
      <c r="H299" s="177"/>
      <c r="I299" s="181"/>
      <c r="J299" s="181"/>
      <c r="K299" s="181"/>
      <c r="L299" s="181"/>
      <c r="M299" s="181"/>
      <c r="N299" s="177"/>
      <c r="O299" s="169"/>
      <c r="P299" s="166"/>
      <c r="Q299" s="166"/>
      <c r="R299" s="166"/>
      <c r="S299" s="175"/>
      <c r="T299" s="167"/>
    </row>
    <row r="300" spans="1:75" hidden="1" outlineLevel="1">
      <c r="A300" s="195" t="s">
        <v>228</v>
      </c>
      <c r="B300" s="151" t="s">
        <v>246</v>
      </c>
      <c r="C300" s="180"/>
      <c r="D300" s="180"/>
      <c r="E300" s="180"/>
      <c r="F300" s="180"/>
      <c r="G300" s="181">
        <v>0</v>
      </c>
      <c r="H300" s="177"/>
      <c r="I300" s="181"/>
      <c r="J300" s="181"/>
      <c r="K300" s="181"/>
      <c r="L300" s="181"/>
      <c r="M300" s="181"/>
      <c r="N300" s="177"/>
      <c r="O300" s="169"/>
      <c r="P300" s="166"/>
      <c r="Q300" s="166"/>
      <c r="R300" s="166"/>
      <c r="S300" s="175"/>
      <c r="T300" s="167"/>
    </row>
    <row r="301" spans="1:75" collapsed="1">
      <c r="A301" s="210" t="s">
        <v>278</v>
      </c>
      <c r="B301" s="211"/>
      <c r="C301" s="212">
        <f>C261+C271+C281+C291</f>
        <v>133823771</v>
      </c>
      <c r="D301" s="212">
        <f t="shared" ref="D301:T302" si="48">D261+D271+D281+D291</f>
        <v>284091093</v>
      </c>
      <c r="E301" s="212">
        <f t="shared" si="48"/>
        <v>343942489.99999958</v>
      </c>
      <c r="F301" s="212">
        <f t="shared" si="48"/>
        <v>365252598.99999958</v>
      </c>
      <c r="G301" s="212">
        <f t="shared" si="48"/>
        <v>1127109952.9999993</v>
      </c>
      <c r="H301" s="177"/>
      <c r="I301" s="212">
        <f>I261+I271+I281+I291</f>
        <v>129456046</v>
      </c>
      <c r="J301" s="212">
        <f t="shared" ref="J301:M302" si="49">J261+J271+J281+J291</f>
        <v>256101868</v>
      </c>
      <c r="K301" s="212">
        <f t="shared" si="49"/>
        <v>305228264.99999988</v>
      </c>
      <c r="L301" s="212">
        <f t="shared" si="49"/>
        <v>319038373.99999988</v>
      </c>
      <c r="M301" s="212">
        <f t="shared" si="49"/>
        <v>1009824552.9999998</v>
      </c>
      <c r="N301" s="212"/>
      <c r="O301" s="212"/>
      <c r="P301" s="212">
        <f>P261+P271+P281+P291</f>
        <v>4367725</v>
      </c>
      <c r="Q301" s="212">
        <f>Q261+Q271+Q281+Q291</f>
        <v>27989225</v>
      </c>
      <c r="R301" s="212">
        <f t="shared" si="48"/>
        <v>38714224.999999747</v>
      </c>
      <c r="S301" s="212">
        <f t="shared" si="48"/>
        <v>46214224.999999747</v>
      </c>
      <c r="T301" s="212">
        <f t="shared" si="48"/>
        <v>117285399.99999949</v>
      </c>
    </row>
    <row r="302" spans="1:75" s="199" customFormat="1" ht="13.5" customHeight="1">
      <c r="A302" s="199" t="s">
        <v>224</v>
      </c>
      <c r="B302" s="197"/>
      <c r="C302" s="198">
        <f>C262+C272+C282+C292</f>
        <v>131264816</v>
      </c>
      <c r="D302" s="198">
        <f t="shared" si="48"/>
        <v>281312199</v>
      </c>
      <c r="E302" s="198">
        <f t="shared" si="48"/>
        <v>340775804.99999958</v>
      </c>
      <c r="F302" s="198">
        <f t="shared" si="48"/>
        <v>362047350.99999958</v>
      </c>
      <c r="G302" s="198">
        <f t="shared" si="48"/>
        <v>1115400170.9999993</v>
      </c>
      <c r="H302" s="198"/>
      <c r="I302" s="198">
        <f>I262+I272+I282+I292</f>
        <v>126947316</v>
      </c>
      <c r="J302" s="198">
        <f t="shared" si="49"/>
        <v>253544699</v>
      </c>
      <c r="K302" s="198">
        <f t="shared" si="49"/>
        <v>302528304.99999988</v>
      </c>
      <c r="L302" s="198">
        <f t="shared" si="49"/>
        <v>316299850.99999988</v>
      </c>
      <c r="M302" s="198">
        <f t="shared" si="49"/>
        <v>999320170.99999976</v>
      </c>
      <c r="N302" s="198"/>
      <c r="O302" s="198"/>
      <c r="P302" s="198">
        <f t="shared" si="48"/>
        <v>4317500</v>
      </c>
      <c r="Q302" s="198">
        <f t="shared" si="48"/>
        <v>27767500</v>
      </c>
      <c r="R302" s="198">
        <f t="shared" si="48"/>
        <v>38247499.999999747</v>
      </c>
      <c r="S302" s="198">
        <f t="shared" si="48"/>
        <v>45747499.999999747</v>
      </c>
      <c r="T302" s="198">
        <f t="shared" si="48"/>
        <v>116079999.99999949</v>
      </c>
      <c r="U302" s="158"/>
      <c r="V302" s="158"/>
      <c r="W302" s="158"/>
      <c r="X302" s="158"/>
      <c r="Y302" s="158"/>
      <c r="Z302" s="158"/>
      <c r="AA302" s="158"/>
      <c r="AB302" s="158"/>
      <c r="AC302" s="158"/>
      <c r="AD302" s="158"/>
      <c r="AE302" s="158"/>
      <c r="AF302" s="158"/>
      <c r="AG302" s="158"/>
      <c r="AH302" s="158"/>
      <c r="AI302" s="158"/>
      <c r="AJ302" s="158"/>
      <c r="AK302" s="158"/>
      <c r="AL302" s="158"/>
      <c r="AM302" s="158"/>
      <c r="AN302" s="158"/>
      <c r="AO302" s="158"/>
      <c r="AP302" s="158"/>
      <c r="AQ302" s="158"/>
      <c r="AR302" s="158"/>
      <c r="AS302" s="158"/>
      <c r="AT302" s="158"/>
      <c r="AU302" s="158"/>
      <c r="AV302" s="158"/>
      <c r="AW302" s="158"/>
      <c r="AX302" s="158"/>
      <c r="AY302" s="158"/>
      <c r="AZ302" s="158"/>
      <c r="BA302" s="158"/>
      <c r="BB302" s="158"/>
      <c r="BC302" s="158"/>
      <c r="BD302" s="158"/>
      <c r="BE302" s="158"/>
      <c r="BF302" s="158"/>
      <c r="BG302" s="158"/>
      <c r="BH302" s="158"/>
      <c r="BI302" s="158"/>
      <c r="BJ302" s="158"/>
      <c r="BK302" s="158"/>
      <c r="BL302" s="158"/>
      <c r="BM302" s="158"/>
      <c r="BN302" s="158"/>
      <c r="BO302" s="158"/>
      <c r="BP302" s="158"/>
      <c r="BQ302" s="158"/>
      <c r="BR302" s="158"/>
      <c r="BS302" s="158"/>
      <c r="BT302" s="158"/>
      <c r="BU302" s="158"/>
      <c r="BV302" s="158"/>
      <c r="BW302" s="158"/>
    </row>
    <row r="303" spans="1:75" s="199" customFormat="1">
      <c r="A303" s="199" t="s">
        <v>229</v>
      </c>
      <c r="B303" s="197"/>
      <c r="C303" s="198">
        <f>C287</f>
        <v>71750</v>
      </c>
      <c r="D303" s="198">
        <f t="shared" ref="D303:T303" si="50">D287</f>
        <v>316750</v>
      </c>
      <c r="E303" s="198">
        <f t="shared" si="50"/>
        <v>666750</v>
      </c>
      <c r="F303" s="198">
        <f t="shared" si="50"/>
        <v>666750</v>
      </c>
      <c r="G303" s="198">
        <f t="shared" si="50"/>
        <v>1722000</v>
      </c>
      <c r="H303" s="198"/>
      <c r="I303" s="198">
        <f>I287</f>
        <v>21525.000000000004</v>
      </c>
      <c r="J303" s="198">
        <f t="shared" ref="J303:M303" si="51">J287</f>
        <v>95025.000000000015</v>
      </c>
      <c r="K303" s="198">
        <f t="shared" si="51"/>
        <v>200025.00000000003</v>
      </c>
      <c r="L303" s="198">
        <f t="shared" si="51"/>
        <v>200025.00000000003</v>
      </c>
      <c r="M303" s="198">
        <f t="shared" si="51"/>
        <v>516600.00000000012</v>
      </c>
      <c r="N303" s="198"/>
      <c r="O303" s="198"/>
      <c r="P303" s="198">
        <f t="shared" si="50"/>
        <v>50225</v>
      </c>
      <c r="Q303" s="198">
        <f t="shared" si="50"/>
        <v>221725</v>
      </c>
      <c r="R303" s="198">
        <f t="shared" si="50"/>
        <v>466724.99999999994</v>
      </c>
      <c r="S303" s="198">
        <f t="shared" si="50"/>
        <v>466724.99999999994</v>
      </c>
      <c r="T303" s="198">
        <f t="shared" si="50"/>
        <v>1205400</v>
      </c>
      <c r="U303" s="158"/>
      <c r="V303" s="158"/>
      <c r="W303" s="158"/>
      <c r="X303" s="158"/>
      <c r="Y303" s="158"/>
      <c r="Z303" s="158"/>
      <c r="AA303" s="158"/>
      <c r="AB303" s="158"/>
      <c r="AC303" s="158"/>
      <c r="AD303" s="158"/>
      <c r="AE303" s="158"/>
      <c r="AF303" s="158"/>
      <c r="AG303" s="158"/>
      <c r="AH303" s="158"/>
      <c r="AI303" s="158"/>
      <c r="AJ303" s="158"/>
      <c r="AK303" s="158"/>
      <c r="AL303" s="158"/>
      <c r="AM303" s="158"/>
      <c r="AN303" s="158"/>
      <c r="AO303" s="158"/>
      <c r="AP303" s="158"/>
      <c r="AQ303" s="158"/>
      <c r="AR303" s="158"/>
      <c r="AS303" s="158"/>
      <c r="AT303" s="158"/>
      <c r="AU303" s="158"/>
      <c r="AV303" s="158"/>
      <c r="AW303" s="158"/>
      <c r="AX303" s="158"/>
      <c r="AY303" s="158"/>
      <c r="AZ303" s="158"/>
      <c r="BA303" s="158"/>
      <c r="BB303" s="158"/>
      <c r="BC303" s="158"/>
      <c r="BD303" s="158"/>
      <c r="BE303" s="158"/>
      <c r="BF303" s="158"/>
      <c r="BG303" s="158"/>
      <c r="BH303" s="158"/>
      <c r="BI303" s="158"/>
      <c r="BJ303" s="158"/>
      <c r="BK303" s="158"/>
      <c r="BL303" s="158"/>
      <c r="BM303" s="158"/>
      <c r="BN303" s="158"/>
      <c r="BO303" s="158"/>
      <c r="BP303" s="158"/>
      <c r="BQ303" s="158"/>
      <c r="BR303" s="158"/>
      <c r="BS303" s="158"/>
      <c r="BT303" s="158"/>
      <c r="BU303" s="158"/>
      <c r="BV303" s="158"/>
      <c r="BW303" s="158"/>
    </row>
    <row r="304" spans="1:75">
      <c r="A304" s="213"/>
      <c r="B304" s="213"/>
      <c r="C304" s="213"/>
      <c r="D304" s="213"/>
      <c r="E304" s="213"/>
      <c r="F304" s="213"/>
      <c r="G304" s="213"/>
      <c r="H304" s="214"/>
      <c r="I304" s="213"/>
      <c r="J304" s="213"/>
      <c r="K304" s="213"/>
      <c r="L304" s="213"/>
      <c r="M304" s="213"/>
      <c r="N304" s="214"/>
      <c r="O304" s="215"/>
      <c r="P304" s="213"/>
      <c r="Q304" s="213"/>
      <c r="R304" s="213"/>
      <c r="S304" s="213"/>
      <c r="T304" s="213"/>
    </row>
    <row r="305" spans="1:20">
      <c r="A305" s="213"/>
      <c r="B305" s="213"/>
      <c r="C305" s="213"/>
      <c r="D305" s="213"/>
      <c r="E305" s="213"/>
      <c r="F305" s="213"/>
      <c r="G305" s="213"/>
      <c r="H305" s="213"/>
      <c r="I305" s="213"/>
      <c r="J305" s="213"/>
      <c r="K305" s="213"/>
      <c r="L305" s="213"/>
      <c r="M305" s="213"/>
      <c r="N305" s="215"/>
      <c r="O305" s="215"/>
      <c r="P305" s="213"/>
      <c r="Q305" s="213"/>
      <c r="R305" s="213"/>
      <c r="S305" s="213"/>
      <c r="T305" s="213"/>
    </row>
    <row r="306" spans="1:20">
      <c r="A306" s="213"/>
      <c r="B306" s="213"/>
      <c r="C306" s="213"/>
      <c r="D306" s="213"/>
      <c r="E306" s="213"/>
      <c r="F306" s="213"/>
      <c r="G306" s="213"/>
      <c r="H306" s="213"/>
      <c r="I306" s="213"/>
      <c r="J306" s="213"/>
      <c r="K306" s="213"/>
      <c r="L306" s="213"/>
      <c r="M306" s="213"/>
      <c r="N306" s="215"/>
      <c r="O306" s="215"/>
      <c r="P306" s="213"/>
      <c r="Q306" s="213"/>
      <c r="R306" s="213"/>
      <c r="S306" s="213"/>
      <c r="T306" s="213"/>
    </row>
    <row r="307" spans="1:20">
      <c r="A307" s="213"/>
      <c r="B307" s="213"/>
      <c r="C307" s="213"/>
      <c r="D307" s="213"/>
      <c r="E307" s="213"/>
      <c r="F307" s="213"/>
      <c r="G307" s="213"/>
      <c r="H307" s="213"/>
      <c r="I307" s="213"/>
      <c r="J307" s="213"/>
      <c r="K307" s="213"/>
      <c r="L307" s="213"/>
      <c r="M307" s="213"/>
      <c r="N307" s="215"/>
      <c r="O307" s="215"/>
      <c r="P307" s="213"/>
      <c r="Q307" s="213"/>
      <c r="R307" s="213"/>
      <c r="S307" s="213"/>
      <c r="T307" s="213"/>
    </row>
    <row r="308" spans="1:20">
      <c r="A308" s="213"/>
      <c r="B308" s="213"/>
      <c r="C308" s="213"/>
      <c r="D308" s="213"/>
      <c r="E308" s="213"/>
      <c r="F308" s="213"/>
      <c r="G308" s="213"/>
      <c r="H308" s="213"/>
      <c r="I308" s="213"/>
      <c r="J308" s="213"/>
      <c r="K308" s="213"/>
      <c r="L308" s="213"/>
      <c r="M308" s="213"/>
      <c r="N308" s="215"/>
      <c r="O308" s="215"/>
      <c r="P308" s="213"/>
      <c r="Q308" s="213"/>
      <c r="R308" s="213"/>
      <c r="S308" s="213"/>
      <c r="T308" s="213"/>
    </row>
    <row r="309" spans="1:20">
      <c r="A309" s="213"/>
      <c r="B309" s="213"/>
      <c r="C309" s="213"/>
      <c r="D309" s="213"/>
      <c r="E309" s="213"/>
      <c r="F309" s="213"/>
      <c r="G309" s="213"/>
      <c r="H309" s="213"/>
      <c r="I309" s="213"/>
      <c r="J309" s="213"/>
      <c r="K309" s="213"/>
      <c r="L309" s="213"/>
      <c r="M309" s="213"/>
      <c r="N309" s="215"/>
      <c r="O309" s="215"/>
      <c r="P309" s="213"/>
      <c r="Q309" s="213"/>
      <c r="R309" s="213"/>
      <c r="S309" s="213"/>
      <c r="T309" s="213"/>
    </row>
    <row r="310" spans="1:20">
      <c r="A310" s="213"/>
      <c r="B310" s="213"/>
      <c r="C310" s="213"/>
      <c r="D310" s="213"/>
      <c r="E310" s="213"/>
      <c r="F310" s="213"/>
      <c r="G310" s="213"/>
      <c r="H310" s="213"/>
      <c r="I310" s="213"/>
      <c r="J310" s="213"/>
      <c r="K310" s="213"/>
      <c r="L310" s="213"/>
      <c r="M310" s="213"/>
      <c r="N310" s="215"/>
      <c r="O310" s="215"/>
      <c r="P310" s="213"/>
      <c r="Q310" s="213"/>
      <c r="R310" s="213"/>
      <c r="S310" s="213"/>
      <c r="T310" s="213"/>
    </row>
    <row r="311" spans="1:20">
      <c r="A311" s="213"/>
      <c r="B311" s="213"/>
      <c r="C311" s="213"/>
      <c r="D311" s="213"/>
      <c r="E311" s="213"/>
      <c r="F311" s="213"/>
      <c r="G311" s="213"/>
      <c r="H311" s="213"/>
      <c r="I311" s="213"/>
      <c r="J311" s="213"/>
      <c r="K311" s="213"/>
      <c r="L311" s="213"/>
      <c r="M311" s="213"/>
      <c r="N311" s="215"/>
      <c r="O311" s="215"/>
      <c r="P311" s="213"/>
      <c r="Q311" s="213"/>
      <c r="R311" s="213"/>
      <c r="S311" s="213"/>
      <c r="T311" s="213"/>
    </row>
    <row r="312" spans="1:20">
      <c r="A312" s="213"/>
      <c r="B312" s="213"/>
      <c r="C312" s="213"/>
      <c r="D312" s="213"/>
      <c r="E312" s="213"/>
      <c r="F312" s="213"/>
      <c r="G312" s="213"/>
      <c r="H312" s="213"/>
      <c r="I312" s="213"/>
      <c r="J312" s="213"/>
      <c r="K312" s="213"/>
      <c r="L312" s="213"/>
      <c r="M312" s="213"/>
      <c r="N312" s="215"/>
      <c r="O312" s="215"/>
      <c r="P312" s="213"/>
      <c r="Q312" s="213"/>
      <c r="R312" s="213"/>
      <c r="S312" s="213"/>
      <c r="T312" s="213"/>
    </row>
    <row r="313" spans="1:20">
      <c r="A313" s="213"/>
      <c r="B313" s="213"/>
      <c r="C313" s="213"/>
      <c r="D313" s="213"/>
      <c r="E313" s="213"/>
      <c r="F313" s="213"/>
      <c r="G313" s="213"/>
      <c r="H313" s="213"/>
      <c r="I313" s="213"/>
      <c r="J313" s="213"/>
      <c r="K313" s="213"/>
      <c r="L313" s="213"/>
      <c r="M313" s="213"/>
      <c r="N313" s="215"/>
      <c r="O313" s="215"/>
      <c r="P313" s="213"/>
      <c r="Q313" s="213"/>
      <c r="R313" s="213"/>
      <c r="S313" s="213"/>
      <c r="T313" s="213"/>
    </row>
    <row r="314" spans="1:20">
      <c r="A314" s="213"/>
      <c r="B314" s="213"/>
      <c r="C314" s="213"/>
      <c r="D314" s="213"/>
      <c r="E314" s="213"/>
      <c r="F314" s="213"/>
      <c r="G314" s="213"/>
      <c r="H314" s="213"/>
      <c r="I314" s="213"/>
      <c r="J314" s="213"/>
      <c r="K314" s="213"/>
      <c r="L314" s="213"/>
      <c r="M314" s="213"/>
      <c r="N314" s="215"/>
      <c r="O314" s="215"/>
      <c r="P314" s="213"/>
      <c r="Q314" s="213"/>
      <c r="R314" s="213"/>
      <c r="S314" s="213"/>
      <c r="T314" s="213"/>
    </row>
    <row r="315" spans="1:20">
      <c r="A315" s="213"/>
      <c r="B315" s="213"/>
      <c r="C315" s="213"/>
      <c r="D315" s="213"/>
      <c r="E315" s="213"/>
      <c r="F315" s="213"/>
      <c r="G315" s="213"/>
      <c r="H315" s="213"/>
      <c r="I315" s="213"/>
      <c r="J315" s="213"/>
      <c r="K315" s="213"/>
      <c r="L315" s="213"/>
      <c r="M315" s="213"/>
      <c r="N315" s="215"/>
      <c r="O315" s="215"/>
      <c r="P315" s="213"/>
      <c r="Q315" s="213"/>
      <c r="R315" s="213"/>
      <c r="S315" s="213"/>
      <c r="T315" s="213"/>
    </row>
    <row r="316" spans="1:20">
      <c r="A316" s="213"/>
      <c r="B316" s="213"/>
      <c r="C316" s="213"/>
      <c r="D316" s="213"/>
      <c r="E316" s="213"/>
      <c r="F316" s="213"/>
      <c r="G316" s="213"/>
      <c r="H316" s="213"/>
      <c r="I316" s="213"/>
      <c r="J316" s="213"/>
      <c r="K316" s="213"/>
      <c r="L316" s="213"/>
      <c r="M316" s="213"/>
      <c r="N316" s="215"/>
      <c r="O316" s="215"/>
      <c r="P316" s="213"/>
      <c r="Q316" s="213"/>
      <c r="R316" s="213"/>
      <c r="S316" s="213"/>
      <c r="T316" s="213"/>
    </row>
    <row r="317" spans="1:20">
      <c r="A317" s="213"/>
      <c r="B317" s="213"/>
      <c r="C317" s="213"/>
      <c r="D317" s="213"/>
      <c r="E317" s="213"/>
      <c r="F317" s="213"/>
      <c r="G317" s="213"/>
      <c r="H317" s="213"/>
      <c r="I317" s="213"/>
      <c r="J317" s="213"/>
      <c r="K317" s="213"/>
      <c r="L317" s="213"/>
      <c r="M317" s="213"/>
      <c r="N317" s="215"/>
      <c r="O317" s="215"/>
      <c r="P317" s="213"/>
      <c r="Q317" s="213"/>
      <c r="R317" s="213"/>
      <c r="S317" s="213"/>
      <c r="T317" s="213"/>
    </row>
    <row r="318" spans="1:20">
      <c r="A318" s="213"/>
      <c r="B318" s="213"/>
      <c r="C318" s="213"/>
      <c r="D318" s="213"/>
      <c r="E318" s="213"/>
      <c r="F318" s="213"/>
      <c r="G318" s="213"/>
      <c r="H318" s="213"/>
      <c r="I318" s="213"/>
      <c r="J318" s="213"/>
      <c r="K318" s="213"/>
      <c r="L318" s="213"/>
      <c r="M318" s="213"/>
      <c r="N318" s="215"/>
      <c r="O318" s="215"/>
      <c r="P318" s="213"/>
      <c r="Q318" s="213"/>
      <c r="R318" s="213"/>
      <c r="S318" s="213"/>
      <c r="T318" s="213"/>
    </row>
    <row r="319" spans="1:20">
      <c r="A319" s="213"/>
      <c r="B319" s="213"/>
      <c r="C319" s="213"/>
      <c r="D319" s="213"/>
      <c r="E319" s="213"/>
      <c r="F319" s="213"/>
      <c r="G319" s="213"/>
      <c r="H319" s="213"/>
      <c r="I319" s="213"/>
      <c r="J319" s="213"/>
      <c r="K319" s="213"/>
      <c r="L319" s="213"/>
      <c r="M319" s="213"/>
      <c r="N319" s="215"/>
      <c r="O319" s="215"/>
      <c r="P319" s="213"/>
      <c r="Q319" s="213"/>
      <c r="R319" s="213"/>
      <c r="S319" s="213"/>
      <c r="T319" s="213"/>
    </row>
    <row r="320" spans="1:20">
      <c r="A320" s="213"/>
      <c r="B320" s="213"/>
      <c r="C320" s="213"/>
      <c r="D320" s="213"/>
      <c r="E320" s="213"/>
      <c r="F320" s="213"/>
      <c r="G320" s="213"/>
      <c r="H320" s="213"/>
      <c r="I320" s="213"/>
      <c r="J320" s="213"/>
      <c r="K320" s="213"/>
      <c r="L320" s="213"/>
      <c r="M320" s="213"/>
      <c r="N320" s="215"/>
      <c r="O320" s="215"/>
      <c r="P320" s="213"/>
      <c r="Q320" s="213"/>
      <c r="R320" s="213"/>
      <c r="S320" s="213"/>
      <c r="T320" s="213"/>
    </row>
    <row r="321" spans="1:20">
      <c r="A321" s="213"/>
      <c r="B321" s="213"/>
      <c r="C321" s="213"/>
      <c r="D321" s="213"/>
      <c r="E321" s="213"/>
      <c r="F321" s="213"/>
      <c r="G321" s="213"/>
      <c r="H321" s="213"/>
      <c r="I321" s="213"/>
      <c r="J321" s="213"/>
      <c r="K321" s="213"/>
      <c r="L321" s="213"/>
      <c r="M321" s="213"/>
      <c r="N321" s="215"/>
      <c r="O321" s="215"/>
      <c r="P321" s="213"/>
      <c r="Q321" s="213"/>
      <c r="R321" s="213"/>
      <c r="S321" s="213"/>
      <c r="T321" s="213"/>
    </row>
    <row r="322" spans="1:20">
      <c r="A322" s="213"/>
      <c r="B322" s="213"/>
      <c r="C322" s="213"/>
      <c r="D322" s="213"/>
      <c r="E322" s="213"/>
      <c r="F322" s="213"/>
      <c r="G322" s="213"/>
      <c r="H322" s="213"/>
      <c r="I322" s="213"/>
      <c r="J322" s="213"/>
      <c r="K322" s="213"/>
      <c r="L322" s="213"/>
      <c r="M322" s="213"/>
      <c r="N322" s="215"/>
      <c r="O322" s="215"/>
      <c r="P322" s="213"/>
      <c r="Q322" s="213"/>
      <c r="R322" s="213"/>
      <c r="S322" s="213"/>
      <c r="T322" s="213"/>
    </row>
    <row r="323" spans="1:20">
      <c r="A323" s="213"/>
      <c r="B323" s="213"/>
      <c r="C323" s="213"/>
      <c r="D323" s="213"/>
      <c r="E323" s="213"/>
      <c r="F323" s="213"/>
      <c r="G323" s="213"/>
      <c r="H323" s="213"/>
      <c r="I323" s="213"/>
      <c r="J323" s="213"/>
      <c r="K323" s="213"/>
      <c r="L323" s="213"/>
      <c r="M323" s="213"/>
      <c r="N323" s="215"/>
      <c r="O323" s="215"/>
      <c r="P323" s="213"/>
      <c r="Q323" s="213"/>
      <c r="R323" s="213"/>
      <c r="S323" s="213"/>
      <c r="T323" s="213"/>
    </row>
    <row r="324" spans="1:20">
      <c r="A324" s="213"/>
      <c r="B324" s="213"/>
      <c r="C324" s="213"/>
      <c r="D324" s="213"/>
      <c r="E324" s="213"/>
      <c r="F324" s="213"/>
      <c r="G324" s="213"/>
      <c r="H324" s="213"/>
      <c r="I324" s="213"/>
      <c r="J324" s="213"/>
      <c r="K324" s="213"/>
      <c r="L324" s="213"/>
      <c r="M324" s="213"/>
      <c r="N324" s="215"/>
      <c r="O324" s="215"/>
      <c r="P324" s="213"/>
      <c r="Q324" s="213"/>
      <c r="R324" s="213"/>
      <c r="S324" s="213"/>
      <c r="T324" s="213"/>
    </row>
    <row r="325" spans="1:20">
      <c r="A325" s="213"/>
      <c r="B325" s="213"/>
      <c r="C325" s="213"/>
      <c r="D325" s="213"/>
      <c r="E325" s="213"/>
      <c r="F325" s="213"/>
      <c r="G325" s="213"/>
      <c r="H325" s="213"/>
      <c r="I325" s="213"/>
      <c r="J325" s="213"/>
      <c r="K325" s="213"/>
      <c r="L325" s="213"/>
      <c r="M325" s="213"/>
      <c r="N325" s="215"/>
      <c r="O325" s="215"/>
      <c r="P325" s="213"/>
      <c r="Q325" s="213"/>
      <c r="R325" s="213"/>
      <c r="S325" s="213"/>
      <c r="T325" s="213"/>
    </row>
    <row r="326" spans="1:20">
      <c r="A326" s="213"/>
      <c r="B326" s="213"/>
      <c r="C326" s="213"/>
      <c r="D326" s="213"/>
      <c r="E326" s="213"/>
      <c r="F326" s="213"/>
      <c r="G326" s="213"/>
      <c r="H326" s="213"/>
      <c r="I326" s="213"/>
      <c r="J326" s="213"/>
      <c r="K326" s="213"/>
      <c r="L326" s="213"/>
      <c r="M326" s="213"/>
      <c r="N326" s="215"/>
      <c r="O326" s="215"/>
      <c r="P326" s="213"/>
      <c r="Q326" s="213"/>
      <c r="R326" s="213"/>
      <c r="S326" s="213"/>
      <c r="T326" s="213"/>
    </row>
    <row r="327" spans="1:20">
      <c r="A327" s="213"/>
      <c r="B327" s="213"/>
      <c r="C327" s="213"/>
      <c r="D327" s="213"/>
      <c r="E327" s="213"/>
      <c r="F327" s="213"/>
      <c r="G327" s="213"/>
      <c r="H327" s="213"/>
      <c r="I327" s="213"/>
      <c r="J327" s="213"/>
      <c r="K327" s="213"/>
      <c r="L327" s="213"/>
      <c r="M327" s="213"/>
      <c r="N327" s="215"/>
      <c r="O327" s="215"/>
      <c r="P327" s="213"/>
      <c r="Q327" s="213"/>
      <c r="R327" s="213"/>
      <c r="S327" s="213"/>
      <c r="T327" s="213"/>
    </row>
    <row r="328" spans="1:20">
      <c r="A328" s="213"/>
      <c r="B328" s="213"/>
      <c r="C328" s="213"/>
      <c r="D328" s="213"/>
      <c r="E328" s="213"/>
      <c r="F328" s="213"/>
      <c r="G328" s="213"/>
      <c r="H328" s="213"/>
      <c r="I328" s="213"/>
      <c r="J328" s="213"/>
      <c r="K328" s="213"/>
      <c r="L328" s="213"/>
      <c r="M328" s="213"/>
      <c r="N328" s="215"/>
      <c r="O328" s="215"/>
      <c r="P328" s="213"/>
      <c r="Q328" s="213"/>
      <c r="R328" s="213"/>
      <c r="S328" s="213"/>
      <c r="T328" s="213"/>
    </row>
    <row r="329" spans="1:20">
      <c r="A329" s="213"/>
      <c r="B329" s="213"/>
      <c r="C329" s="213"/>
      <c r="D329" s="213"/>
      <c r="E329" s="213"/>
      <c r="F329" s="213"/>
      <c r="G329" s="213"/>
      <c r="H329" s="213"/>
      <c r="I329" s="213"/>
      <c r="J329" s="213"/>
      <c r="K329" s="213"/>
      <c r="L329" s="213"/>
      <c r="M329" s="213"/>
      <c r="N329" s="215"/>
      <c r="O329" s="215"/>
      <c r="P329" s="213"/>
      <c r="Q329" s="213"/>
      <c r="R329" s="213"/>
      <c r="S329" s="213"/>
      <c r="T329" s="213"/>
    </row>
    <row r="330" spans="1:20">
      <c r="A330" s="213"/>
      <c r="B330" s="213"/>
      <c r="C330" s="213"/>
      <c r="D330" s="213"/>
      <c r="E330" s="213"/>
      <c r="F330" s="213"/>
      <c r="G330" s="213"/>
      <c r="H330" s="213"/>
      <c r="I330" s="213"/>
      <c r="J330" s="213"/>
      <c r="K330" s="213"/>
      <c r="L330" s="213"/>
      <c r="M330" s="213"/>
      <c r="N330" s="215"/>
      <c r="O330" s="215"/>
      <c r="P330" s="213"/>
      <c r="Q330" s="213"/>
      <c r="R330" s="213"/>
      <c r="S330" s="213"/>
      <c r="T330" s="213"/>
    </row>
    <row r="331" spans="1:20">
      <c r="A331" s="213"/>
      <c r="B331" s="213"/>
      <c r="C331" s="213"/>
      <c r="D331" s="213"/>
      <c r="E331" s="213"/>
      <c r="F331" s="213"/>
      <c r="G331" s="213"/>
      <c r="H331" s="213"/>
      <c r="I331" s="213"/>
      <c r="J331" s="213"/>
      <c r="K331" s="213"/>
      <c r="L331" s="213"/>
      <c r="M331" s="213"/>
      <c r="N331" s="215"/>
      <c r="O331" s="215"/>
      <c r="P331" s="213"/>
      <c r="Q331" s="213"/>
      <c r="R331" s="213"/>
      <c r="S331" s="213"/>
      <c r="T331" s="213"/>
    </row>
    <row r="332" spans="1:20">
      <c r="A332" s="213"/>
      <c r="B332" s="213"/>
      <c r="C332" s="213"/>
      <c r="D332" s="213"/>
      <c r="E332" s="213"/>
      <c r="F332" s="213"/>
      <c r="G332" s="213"/>
      <c r="H332" s="213"/>
      <c r="I332" s="213"/>
      <c r="J332" s="213"/>
      <c r="K332" s="213"/>
      <c r="L332" s="213"/>
      <c r="M332" s="213"/>
      <c r="N332" s="215"/>
      <c r="O332" s="215"/>
      <c r="P332" s="213"/>
      <c r="Q332" s="213"/>
      <c r="R332" s="213"/>
      <c r="S332" s="213"/>
      <c r="T332" s="213"/>
    </row>
    <row r="333" spans="1:20">
      <c r="A333" s="213"/>
      <c r="B333" s="213"/>
      <c r="C333" s="213"/>
      <c r="D333" s="213"/>
      <c r="E333" s="213"/>
      <c r="F333" s="213"/>
      <c r="G333" s="213"/>
      <c r="H333" s="213"/>
      <c r="I333" s="213"/>
      <c r="J333" s="213"/>
      <c r="K333" s="213"/>
      <c r="L333" s="213"/>
      <c r="M333" s="213"/>
      <c r="N333" s="215"/>
      <c r="O333" s="215"/>
      <c r="P333" s="213"/>
      <c r="Q333" s="213"/>
      <c r="R333" s="213"/>
      <c r="S333" s="213"/>
      <c r="T333" s="213"/>
    </row>
    <row r="334" spans="1:20">
      <c r="A334" s="213"/>
      <c r="B334" s="213"/>
      <c r="C334" s="213"/>
      <c r="D334" s="213"/>
      <c r="E334" s="213"/>
      <c r="F334" s="213"/>
      <c r="G334" s="213"/>
      <c r="H334" s="213"/>
      <c r="I334" s="213"/>
      <c r="J334" s="213"/>
      <c r="K334" s="213"/>
      <c r="L334" s="213"/>
      <c r="M334" s="213"/>
      <c r="N334" s="215"/>
      <c r="O334" s="215"/>
      <c r="P334" s="213"/>
      <c r="Q334" s="213"/>
      <c r="R334" s="213"/>
      <c r="S334" s="213"/>
      <c r="T334" s="213"/>
    </row>
    <row r="335" spans="1:20">
      <c r="A335" s="213"/>
      <c r="B335" s="213"/>
      <c r="C335" s="213"/>
      <c r="D335" s="213"/>
      <c r="E335" s="213"/>
      <c r="F335" s="213"/>
      <c r="G335" s="213"/>
      <c r="H335" s="213"/>
      <c r="I335" s="213"/>
      <c r="J335" s="213"/>
      <c r="K335" s="213"/>
      <c r="L335" s="213"/>
      <c r="M335" s="213"/>
      <c r="N335" s="215"/>
      <c r="O335" s="215"/>
      <c r="P335" s="213"/>
      <c r="Q335" s="213"/>
      <c r="R335" s="213"/>
      <c r="S335" s="213"/>
      <c r="T335" s="213"/>
    </row>
    <row r="336" spans="1:20">
      <c r="A336" s="213"/>
      <c r="B336" s="213"/>
      <c r="C336" s="213"/>
      <c r="D336" s="213"/>
      <c r="E336" s="213"/>
      <c r="F336" s="213"/>
      <c r="G336" s="213"/>
      <c r="H336" s="213"/>
      <c r="I336" s="213"/>
      <c r="J336" s="213"/>
      <c r="K336" s="213"/>
      <c r="L336" s="213"/>
      <c r="M336" s="213"/>
      <c r="N336" s="215"/>
      <c r="O336" s="215"/>
      <c r="P336" s="213"/>
      <c r="Q336" s="213"/>
      <c r="R336" s="213"/>
      <c r="S336" s="213"/>
      <c r="T336" s="213"/>
    </row>
    <row r="337" spans="1:20">
      <c r="A337" s="213"/>
      <c r="B337" s="213"/>
      <c r="C337" s="213"/>
      <c r="D337" s="213"/>
      <c r="E337" s="213"/>
      <c r="F337" s="213"/>
      <c r="G337" s="213"/>
      <c r="H337" s="213"/>
      <c r="I337" s="213"/>
      <c r="J337" s="213"/>
      <c r="K337" s="213"/>
      <c r="L337" s="213"/>
      <c r="M337" s="213"/>
      <c r="N337" s="215"/>
      <c r="O337" s="215"/>
      <c r="P337" s="213"/>
      <c r="Q337" s="213"/>
      <c r="R337" s="213"/>
      <c r="S337" s="213"/>
      <c r="T337" s="213"/>
    </row>
    <row r="338" spans="1:20">
      <c r="A338" s="213"/>
      <c r="B338" s="213"/>
      <c r="C338" s="213"/>
      <c r="D338" s="213"/>
      <c r="E338" s="213"/>
      <c r="F338" s="213"/>
      <c r="G338" s="213"/>
      <c r="H338" s="213"/>
      <c r="I338" s="213"/>
      <c r="J338" s="213"/>
      <c r="K338" s="213"/>
      <c r="L338" s="213"/>
      <c r="M338" s="213"/>
      <c r="N338" s="215"/>
      <c r="O338" s="215"/>
      <c r="P338" s="213"/>
      <c r="Q338" s="213"/>
      <c r="R338" s="213"/>
      <c r="S338" s="213"/>
      <c r="T338" s="213"/>
    </row>
    <row r="339" spans="1:20">
      <c r="A339" s="213"/>
      <c r="B339" s="213"/>
      <c r="C339" s="213"/>
      <c r="D339" s="213"/>
      <c r="E339" s="213"/>
      <c r="F339" s="213"/>
      <c r="G339" s="213"/>
      <c r="H339" s="213"/>
      <c r="I339" s="213"/>
      <c r="J339" s="213"/>
      <c r="K339" s="213"/>
      <c r="L339" s="213"/>
      <c r="M339" s="213"/>
      <c r="N339" s="215"/>
      <c r="O339" s="215"/>
      <c r="P339" s="213"/>
      <c r="Q339" s="213"/>
      <c r="R339" s="213"/>
      <c r="S339" s="213"/>
      <c r="T339" s="213"/>
    </row>
    <row r="340" spans="1:20">
      <c r="A340" s="213"/>
      <c r="B340" s="213"/>
      <c r="C340" s="213"/>
      <c r="D340" s="213"/>
      <c r="E340" s="213"/>
      <c r="F340" s="213"/>
      <c r="G340" s="213"/>
      <c r="H340" s="213"/>
      <c r="I340" s="213"/>
      <c r="J340" s="213"/>
      <c r="K340" s="213"/>
      <c r="L340" s="213"/>
      <c r="M340" s="213"/>
      <c r="N340" s="215"/>
      <c r="O340" s="215"/>
      <c r="P340" s="213"/>
      <c r="Q340" s="213"/>
      <c r="R340" s="213"/>
      <c r="S340" s="213"/>
      <c r="T340" s="213"/>
    </row>
    <row r="341" spans="1:20">
      <c r="A341" s="213"/>
      <c r="B341" s="213"/>
      <c r="C341" s="213"/>
      <c r="D341" s="213"/>
      <c r="E341" s="213"/>
      <c r="F341" s="213"/>
      <c r="G341" s="213"/>
      <c r="H341" s="213"/>
      <c r="I341" s="213"/>
      <c r="J341" s="213"/>
      <c r="K341" s="213"/>
      <c r="L341" s="213"/>
      <c r="M341" s="213"/>
      <c r="N341" s="215"/>
      <c r="O341" s="215"/>
      <c r="P341" s="213"/>
      <c r="Q341" s="213"/>
      <c r="R341" s="213"/>
      <c r="S341" s="213"/>
      <c r="T341" s="213"/>
    </row>
    <row r="342" spans="1:20">
      <c r="A342" s="213"/>
      <c r="B342" s="213"/>
      <c r="C342" s="213"/>
      <c r="D342" s="213"/>
      <c r="E342" s="213"/>
      <c r="F342" s="213"/>
      <c r="G342" s="213"/>
      <c r="H342" s="213"/>
      <c r="I342" s="213"/>
      <c r="J342" s="213"/>
      <c r="K342" s="213"/>
      <c r="L342" s="213"/>
      <c r="M342" s="213"/>
      <c r="N342" s="215"/>
      <c r="O342" s="215"/>
      <c r="P342" s="213"/>
      <c r="Q342" s="213"/>
      <c r="R342" s="213"/>
      <c r="S342" s="213"/>
      <c r="T342" s="213"/>
    </row>
    <row r="343" spans="1:20">
      <c r="A343" s="213"/>
      <c r="B343" s="213"/>
      <c r="C343" s="213"/>
      <c r="D343" s="213"/>
      <c r="E343" s="213"/>
      <c r="F343" s="213"/>
      <c r="G343" s="213"/>
      <c r="H343" s="213"/>
      <c r="I343" s="213"/>
      <c r="J343" s="213"/>
      <c r="K343" s="213"/>
      <c r="L343" s="213"/>
      <c r="M343" s="213"/>
      <c r="N343" s="215"/>
      <c r="O343" s="215"/>
      <c r="P343" s="213"/>
      <c r="Q343" s="213"/>
      <c r="R343" s="213"/>
      <c r="S343" s="213"/>
      <c r="T343" s="213"/>
    </row>
  </sheetData>
  <mergeCells count="3">
    <mergeCell ref="C1:G1"/>
    <mergeCell ref="I1:M1"/>
    <mergeCell ref="P1:T1"/>
  </mergeCells>
  <conditionalFormatting sqref="I215:M215">
    <cfRule type="expression" dxfId="22" priority="17">
      <formula>IF($G215=0,TRUE,FALSE)</formula>
    </cfRule>
  </conditionalFormatting>
  <conditionalFormatting sqref="I231:M231">
    <cfRule type="expression" dxfId="21" priority="12">
      <formula>IF($G231=0,TRUE,FALSE)</formula>
    </cfRule>
  </conditionalFormatting>
  <conditionalFormatting sqref="I232:M232">
    <cfRule type="expression" dxfId="20" priority="11">
      <formula>IF($G232=0,TRUE,FALSE)</formula>
    </cfRule>
  </conditionalFormatting>
  <conditionalFormatting sqref="I235:M236">
    <cfRule type="expression" dxfId="19" priority="10">
      <formula>IF($G235=0,TRUE,FALSE)</formula>
    </cfRule>
  </conditionalFormatting>
  <conditionalFormatting sqref="I245:M245">
    <cfRule type="expression" dxfId="18" priority="9">
      <formula>IF($G245=0,TRUE,FALSE)</formula>
    </cfRule>
  </conditionalFormatting>
  <conditionalFormatting sqref="I261:M262">
    <cfRule type="expression" dxfId="17" priority="8">
      <formula>IF($G261=0,TRUE,FALSE)</formula>
    </cfRule>
  </conditionalFormatting>
  <conditionalFormatting sqref="I271:M271">
    <cfRule type="expression" dxfId="16" priority="7">
      <formula>IF($G271=0,TRUE,FALSE)</formula>
    </cfRule>
  </conditionalFormatting>
  <conditionalFormatting sqref="I281:M282">
    <cfRule type="expression" dxfId="15" priority="6">
      <formula>IF($G281=0,TRUE,FALSE)</formula>
    </cfRule>
  </conditionalFormatting>
  <conditionalFormatting sqref="I287:M287">
    <cfRule type="expression" dxfId="14" priority="5">
      <formula>IF($G287=0,TRUE,FALSE)</formula>
    </cfRule>
  </conditionalFormatting>
  <conditionalFormatting sqref="I292:M292">
    <cfRule type="expression" dxfId="13" priority="4">
      <formula>IF($G292=0,TRUE,FALSE)</formula>
    </cfRule>
  </conditionalFormatting>
  <conditionalFormatting sqref="C291:F291">
    <cfRule type="expression" dxfId="12" priority="3">
      <formula>IF($G291=0,TRUE,FALSE)</formula>
    </cfRule>
  </conditionalFormatting>
  <conditionalFormatting sqref="I291:M291">
    <cfRule type="expression" dxfId="11" priority="2">
      <formula>IF($G291=0,TRUE,FALSE)</formula>
    </cfRule>
  </conditionalFormatting>
  <conditionalFormatting sqref="G291">
    <cfRule type="expression" dxfId="10" priority="1">
      <formula>IF($G291=0,TRUE,FALSE)</formula>
    </cfRule>
  </conditionalFormatting>
  <conditionalFormatting sqref="C195:G197 D198:G198 C5:G184 C199:G254 C261:G270 I246:M254 I237:M244 I233:M234 I229:M229 I227:M227 I216:M224 I5:M184 I263:M270 I195:M214">
    <cfRule type="expression" dxfId="9" priority="23">
      <formula>IF($G5=0,TRUE,FALSE)</formula>
    </cfRule>
  </conditionalFormatting>
  <conditionalFormatting sqref="C271:G280 I272:M280">
    <cfRule type="expression" dxfId="8" priority="22">
      <formula>IF($G271=0,TRUE,FALSE)</formula>
    </cfRule>
  </conditionalFormatting>
  <conditionalFormatting sqref="I293:M300 C292:G300">
    <cfRule type="expression" dxfId="7" priority="21">
      <formula>IF($G292=0,TRUE,FALSE)</formula>
    </cfRule>
  </conditionalFormatting>
  <conditionalFormatting sqref="C185:G194 I187:M194">
    <cfRule type="expression" dxfId="6" priority="20">
      <formula>IF($G185=0,TRUE,FALSE)</formula>
    </cfRule>
  </conditionalFormatting>
  <conditionalFormatting sqref="C281:G290 I288:M290 I283:M286">
    <cfRule type="expression" dxfId="5" priority="19">
      <formula>IF($G281=0,TRUE,FALSE)</formula>
    </cfRule>
  </conditionalFormatting>
  <conditionalFormatting sqref="I185:M186">
    <cfRule type="expression" dxfId="4" priority="18">
      <formula>IF($G185=0,TRUE,FALSE)</formula>
    </cfRule>
  </conditionalFormatting>
  <conditionalFormatting sqref="I225:M225">
    <cfRule type="expression" dxfId="3" priority="16">
      <formula>IF($G225=0,TRUE,FALSE)</formula>
    </cfRule>
  </conditionalFormatting>
  <conditionalFormatting sqref="I226:M226">
    <cfRule type="expression" dxfId="2" priority="15">
      <formula>IF($G226=0,TRUE,FALSE)</formula>
    </cfRule>
  </conditionalFormatting>
  <conditionalFormatting sqref="I228:M228">
    <cfRule type="expression" dxfId="1" priority="14">
      <formula>IF($G228=0,TRUE,FALSE)</formula>
    </cfRule>
  </conditionalFormatting>
  <conditionalFormatting sqref="I230:M230">
    <cfRule type="expression" dxfId="0" priority="13">
      <formula>IF($G230=0,TRUE,FALSE)</formula>
    </cfRule>
  </conditionalFormatting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4"/>
  <sheetViews>
    <sheetView view="pageLayout" zoomScaleNormal="85" workbookViewId="0">
      <selection activeCell="A82" sqref="A82"/>
    </sheetView>
  </sheetViews>
  <sheetFormatPr defaultRowHeight="15"/>
  <cols>
    <col min="1" max="1" width="80.140625" customWidth="1"/>
    <col min="2" max="2" width="59.5703125" style="6" customWidth="1"/>
    <col min="3" max="3" width="67.85546875" style="73" customWidth="1"/>
    <col min="4" max="4" width="32.5703125" bestFit="1" customWidth="1"/>
    <col min="5" max="5" width="12.42578125" customWidth="1"/>
    <col min="6" max="6" width="15.7109375" customWidth="1"/>
    <col min="7" max="7" width="16" customWidth="1"/>
    <col min="8" max="8" width="15" customWidth="1"/>
  </cols>
  <sheetData>
    <row r="3" spans="1:8">
      <c r="A3" s="5" t="s">
        <v>18</v>
      </c>
    </row>
    <row r="5" spans="1:8" ht="15.75" thickBot="1">
      <c r="A5" s="23" t="s">
        <v>60</v>
      </c>
    </row>
    <row r="6" spans="1:8" ht="15.75" thickBot="1">
      <c r="A6" s="24" t="s">
        <v>61</v>
      </c>
      <c r="B6" s="58" t="s">
        <v>62</v>
      </c>
      <c r="C6" s="74" t="s">
        <v>63</v>
      </c>
      <c r="D6" s="25" t="s">
        <v>64</v>
      </c>
      <c r="E6" s="25">
        <v>2022</v>
      </c>
      <c r="F6" s="25">
        <v>2023</v>
      </c>
      <c r="G6" s="25">
        <v>2024</v>
      </c>
      <c r="H6" s="26">
        <v>2025</v>
      </c>
    </row>
    <row r="7" spans="1:8" ht="75">
      <c r="A7" s="27" t="s">
        <v>65</v>
      </c>
      <c r="B7" s="59" t="s">
        <v>66</v>
      </c>
      <c r="C7" s="75" t="s">
        <v>67</v>
      </c>
      <c r="D7" s="28" t="s">
        <v>68</v>
      </c>
      <c r="E7" s="29">
        <v>50000</v>
      </c>
      <c r="F7" s="29">
        <v>325000</v>
      </c>
      <c r="G7" s="29">
        <v>325000</v>
      </c>
      <c r="H7" s="30">
        <v>100000</v>
      </c>
    </row>
    <row r="8" spans="1:8" ht="30">
      <c r="A8" s="31" t="s">
        <v>69</v>
      </c>
      <c r="B8" s="60" t="s">
        <v>70</v>
      </c>
      <c r="C8" s="76" t="s">
        <v>71</v>
      </c>
      <c r="D8" s="32" t="s">
        <v>72</v>
      </c>
      <c r="E8" s="33">
        <v>50000</v>
      </c>
      <c r="F8" s="33">
        <v>100000</v>
      </c>
      <c r="G8" s="33">
        <v>50000</v>
      </c>
      <c r="H8" s="34">
        <v>50000</v>
      </c>
    </row>
    <row r="9" spans="1:8" ht="30">
      <c r="A9" s="31" t="s">
        <v>73</v>
      </c>
      <c r="B9" s="60" t="s">
        <v>74</v>
      </c>
      <c r="C9" s="76" t="s">
        <v>75</v>
      </c>
      <c r="D9" s="32" t="s">
        <v>76</v>
      </c>
      <c r="E9" s="33">
        <v>0</v>
      </c>
      <c r="F9" s="33">
        <v>1500000</v>
      </c>
      <c r="G9" s="33">
        <v>1500000</v>
      </c>
      <c r="H9" s="34">
        <v>1500000</v>
      </c>
    </row>
    <row r="10" spans="1:8" ht="30">
      <c r="A10" s="31" t="s">
        <v>77</v>
      </c>
      <c r="B10" s="60"/>
      <c r="C10" s="76" t="s">
        <v>75</v>
      </c>
      <c r="D10" s="32" t="s">
        <v>76</v>
      </c>
      <c r="E10" s="33">
        <v>0</v>
      </c>
      <c r="F10" s="33">
        <v>200000</v>
      </c>
      <c r="G10" s="33">
        <v>200000</v>
      </c>
      <c r="H10" s="34">
        <v>200000</v>
      </c>
    </row>
    <row r="11" spans="1:8" ht="75">
      <c r="A11" s="31" t="s">
        <v>78</v>
      </c>
      <c r="B11" s="60" t="s">
        <v>79</v>
      </c>
      <c r="C11" s="76" t="s">
        <v>80</v>
      </c>
      <c r="D11" s="32" t="s">
        <v>81</v>
      </c>
      <c r="E11" s="33">
        <v>100000</v>
      </c>
      <c r="F11" s="33">
        <v>2540000</v>
      </c>
      <c r="G11" s="33">
        <v>2540000</v>
      </c>
      <c r="H11" s="34">
        <v>2540000</v>
      </c>
    </row>
    <row r="12" spans="1:8" ht="30">
      <c r="A12" s="31" t="s">
        <v>82</v>
      </c>
      <c r="B12" s="60" t="s">
        <v>83</v>
      </c>
      <c r="C12" s="76" t="s">
        <v>84</v>
      </c>
      <c r="D12" s="32"/>
      <c r="E12" s="33">
        <v>0</v>
      </c>
      <c r="F12" s="33">
        <v>2000000</v>
      </c>
      <c r="G12" s="33">
        <v>2000000</v>
      </c>
      <c r="H12" s="34">
        <v>2000000</v>
      </c>
    </row>
    <row r="13" spans="1:8" ht="45">
      <c r="A13" s="31" t="s">
        <v>85</v>
      </c>
      <c r="B13" s="60" t="s">
        <v>86</v>
      </c>
      <c r="C13" s="76" t="s">
        <v>87</v>
      </c>
      <c r="D13" s="32"/>
      <c r="E13" s="33">
        <v>0</v>
      </c>
      <c r="F13" s="33">
        <v>500000</v>
      </c>
      <c r="G13" s="33">
        <v>500000</v>
      </c>
      <c r="H13" s="34">
        <v>500000</v>
      </c>
    </row>
    <row r="14" spans="1:8" ht="60">
      <c r="A14" s="31" t="s">
        <v>88</v>
      </c>
      <c r="B14" s="60" t="s">
        <v>168</v>
      </c>
      <c r="C14" s="76" t="s">
        <v>169</v>
      </c>
      <c r="D14" s="32" t="s">
        <v>89</v>
      </c>
      <c r="E14" s="33">
        <v>0</v>
      </c>
      <c r="F14" s="33">
        <v>120000</v>
      </c>
      <c r="G14" s="33">
        <v>180000</v>
      </c>
      <c r="H14" s="34">
        <v>300000</v>
      </c>
    </row>
    <row r="15" spans="1:8">
      <c r="A15" s="31" t="s">
        <v>90</v>
      </c>
      <c r="B15" s="60"/>
      <c r="C15" s="76" t="s">
        <v>91</v>
      </c>
      <c r="D15" s="32"/>
      <c r="E15" s="33">
        <v>0</v>
      </c>
      <c r="F15" s="33">
        <v>120000</v>
      </c>
      <c r="G15" s="33">
        <v>120000</v>
      </c>
      <c r="H15" s="34">
        <v>120000</v>
      </c>
    </row>
    <row r="16" spans="1:8">
      <c r="A16" s="31" t="s">
        <v>170</v>
      </c>
      <c r="B16" s="60"/>
      <c r="C16" s="76" t="s">
        <v>92</v>
      </c>
      <c r="D16" s="32" t="s">
        <v>93</v>
      </c>
      <c r="E16" s="33">
        <v>50000</v>
      </c>
      <c r="F16" s="33">
        <v>110000</v>
      </c>
      <c r="G16" s="33">
        <v>110000</v>
      </c>
      <c r="H16" s="34">
        <v>110000</v>
      </c>
    </row>
    <row r="17" spans="1:8" ht="30">
      <c r="A17" s="31" t="s">
        <v>94</v>
      </c>
      <c r="B17" s="60" t="s">
        <v>95</v>
      </c>
      <c r="C17" s="76" t="s">
        <v>96</v>
      </c>
      <c r="D17" s="32"/>
      <c r="E17" s="33">
        <v>0</v>
      </c>
      <c r="F17" s="33">
        <v>444105</v>
      </c>
      <c r="G17" s="33">
        <v>444105</v>
      </c>
      <c r="H17" s="34">
        <v>444105</v>
      </c>
    </row>
    <row r="18" spans="1:8">
      <c r="A18" s="31" t="s">
        <v>97</v>
      </c>
      <c r="B18" s="60"/>
      <c r="C18" s="76" t="s">
        <v>98</v>
      </c>
      <c r="D18" s="32"/>
      <c r="E18" s="33">
        <v>0</v>
      </c>
      <c r="F18" s="33">
        <v>7000</v>
      </c>
      <c r="G18" s="33">
        <v>7000</v>
      </c>
      <c r="H18" s="34">
        <v>7000</v>
      </c>
    </row>
    <row r="19" spans="1:8">
      <c r="A19" s="31" t="s">
        <v>99</v>
      </c>
      <c r="B19" s="60"/>
      <c r="C19" s="76" t="s">
        <v>98</v>
      </c>
      <c r="D19" s="32"/>
      <c r="E19" s="33">
        <v>0</v>
      </c>
      <c r="F19" s="33">
        <v>6000</v>
      </c>
      <c r="G19" s="33">
        <v>7500</v>
      </c>
      <c r="H19" s="34">
        <v>7500</v>
      </c>
    </row>
    <row r="20" spans="1:8" ht="15.75" thickBot="1">
      <c r="A20" s="35" t="s">
        <v>100</v>
      </c>
      <c r="B20" s="61" t="s">
        <v>101</v>
      </c>
      <c r="C20" s="77" t="s">
        <v>96</v>
      </c>
      <c r="D20" s="36"/>
      <c r="E20" s="37">
        <v>0</v>
      </c>
      <c r="F20" s="37">
        <v>814192.5</v>
      </c>
      <c r="G20" s="37">
        <v>962227.5</v>
      </c>
      <c r="H20" s="38">
        <v>1258297.5</v>
      </c>
    </row>
    <row r="21" spans="1:8" ht="16.5" thickTop="1" thickBot="1">
      <c r="A21" s="39" t="s">
        <v>102</v>
      </c>
      <c r="B21" s="62"/>
      <c r="C21" s="78"/>
      <c r="D21" s="40"/>
      <c r="E21" s="41">
        <v>250000</v>
      </c>
      <c r="F21" s="41">
        <v>8786297.5</v>
      </c>
      <c r="G21" s="41">
        <v>8945832.5</v>
      </c>
      <c r="H21" s="42">
        <v>9136902.5</v>
      </c>
    </row>
    <row r="23" spans="1:8" ht="15.75" thickBot="1">
      <c r="A23" s="23" t="s">
        <v>103</v>
      </c>
    </row>
    <row r="24" spans="1:8" ht="15.75" thickBot="1">
      <c r="A24" s="24" t="s">
        <v>61</v>
      </c>
      <c r="B24" s="58" t="s">
        <v>62</v>
      </c>
      <c r="C24" s="74" t="s">
        <v>63</v>
      </c>
      <c r="D24" s="25" t="s">
        <v>64</v>
      </c>
      <c r="E24" s="25">
        <v>2022</v>
      </c>
      <c r="F24" s="25">
        <v>2023</v>
      </c>
      <c r="G24" s="25">
        <v>2024</v>
      </c>
      <c r="H24" s="26">
        <v>2025</v>
      </c>
    </row>
    <row r="25" spans="1:8" ht="15.75" thickBot="1">
      <c r="A25" s="2"/>
      <c r="B25" s="63"/>
      <c r="C25" s="79"/>
      <c r="D25" s="3"/>
      <c r="E25" s="3"/>
      <c r="F25" s="3"/>
      <c r="G25" s="3"/>
      <c r="H25" s="4"/>
    </row>
    <row r="26" spans="1:8">
      <c r="A26" s="27" t="s">
        <v>104</v>
      </c>
      <c r="B26" s="59" t="s">
        <v>105</v>
      </c>
      <c r="C26" s="75" t="s">
        <v>106</v>
      </c>
      <c r="D26" s="29">
        <v>1600</v>
      </c>
      <c r="E26" s="29">
        <v>1600</v>
      </c>
      <c r="F26" s="29">
        <v>1600</v>
      </c>
      <c r="G26" s="29">
        <v>1600</v>
      </c>
      <c r="H26" s="43">
        <v>1600</v>
      </c>
    </row>
    <row r="27" spans="1:8">
      <c r="A27" s="31" t="s">
        <v>107</v>
      </c>
      <c r="B27" s="60" t="s">
        <v>108</v>
      </c>
      <c r="C27" s="76" t="s">
        <v>106</v>
      </c>
      <c r="D27" s="33">
        <v>2500</v>
      </c>
      <c r="E27" s="33">
        <v>10000</v>
      </c>
      <c r="F27" s="33">
        <v>10000</v>
      </c>
      <c r="G27" s="33">
        <v>10000</v>
      </c>
      <c r="H27" s="44">
        <v>10000</v>
      </c>
    </row>
    <row r="28" spans="1:8">
      <c r="A28" s="31" t="s">
        <v>109</v>
      </c>
      <c r="B28" s="60" t="s">
        <v>108</v>
      </c>
      <c r="C28" s="76"/>
      <c r="D28" s="33">
        <v>2250</v>
      </c>
      <c r="E28" s="33">
        <v>9000</v>
      </c>
      <c r="F28" s="33">
        <v>9000</v>
      </c>
      <c r="G28" s="33">
        <v>9000</v>
      </c>
      <c r="H28" s="44">
        <v>9000</v>
      </c>
    </row>
    <row r="29" spans="1:8">
      <c r="A29" s="31" t="s">
        <v>110</v>
      </c>
      <c r="B29" s="60" t="s">
        <v>111</v>
      </c>
      <c r="C29" s="76">
        <v>2022</v>
      </c>
      <c r="D29" s="33">
        <v>1500</v>
      </c>
      <c r="E29" s="33">
        <v>4500</v>
      </c>
      <c r="F29" s="33"/>
      <c r="G29" s="33">
        <v>4500</v>
      </c>
      <c r="H29" s="44">
        <v>4500</v>
      </c>
    </row>
    <row r="30" spans="1:8">
      <c r="A30" s="31" t="s">
        <v>112</v>
      </c>
      <c r="B30" s="60" t="s">
        <v>105</v>
      </c>
      <c r="C30" s="76"/>
      <c r="D30" s="33">
        <v>1100</v>
      </c>
      <c r="E30" s="33">
        <v>1100</v>
      </c>
      <c r="F30" s="33">
        <v>1100</v>
      </c>
      <c r="G30" s="33">
        <v>1100</v>
      </c>
      <c r="H30" s="44">
        <v>1100</v>
      </c>
    </row>
    <row r="31" spans="1:8" ht="30">
      <c r="A31" s="31" t="s">
        <v>113</v>
      </c>
      <c r="B31" s="60" t="s">
        <v>114</v>
      </c>
      <c r="C31" s="76"/>
      <c r="D31" s="33">
        <v>3000</v>
      </c>
      <c r="E31" s="33">
        <v>45000</v>
      </c>
      <c r="F31" s="33">
        <v>0</v>
      </c>
      <c r="G31" s="33">
        <v>45000</v>
      </c>
      <c r="H31" s="44">
        <v>45000</v>
      </c>
    </row>
    <row r="32" spans="1:8">
      <c r="A32" s="31" t="s">
        <v>115</v>
      </c>
      <c r="B32" s="60"/>
      <c r="C32" s="76"/>
      <c r="D32" s="33">
        <v>5000</v>
      </c>
      <c r="E32" s="33">
        <v>5000</v>
      </c>
      <c r="F32" s="33">
        <v>5000</v>
      </c>
      <c r="G32" s="33">
        <v>5000</v>
      </c>
      <c r="H32" s="44">
        <v>5000</v>
      </c>
    </row>
    <row r="33" spans="1:8">
      <c r="A33" s="31" t="s">
        <v>116</v>
      </c>
      <c r="B33" s="60" t="s">
        <v>117</v>
      </c>
      <c r="C33" s="76"/>
      <c r="D33" s="33">
        <v>1200</v>
      </c>
      <c r="E33" s="33">
        <v>8400</v>
      </c>
      <c r="F33" s="33">
        <v>8400</v>
      </c>
      <c r="G33" s="33">
        <v>8400</v>
      </c>
      <c r="H33" s="44">
        <v>8400</v>
      </c>
    </row>
    <row r="34" spans="1:8">
      <c r="A34" s="31"/>
      <c r="B34" s="60"/>
      <c r="C34" s="76"/>
      <c r="D34" s="33"/>
      <c r="E34" s="33"/>
      <c r="F34" s="33"/>
      <c r="G34" s="33"/>
      <c r="H34" s="44">
        <v>0</v>
      </c>
    </row>
    <row r="35" spans="1:8">
      <c r="A35" s="31" t="s">
        <v>118</v>
      </c>
      <c r="B35" s="60"/>
      <c r="C35" s="76"/>
      <c r="D35" s="33">
        <v>12000</v>
      </c>
      <c r="E35" s="33">
        <v>12000</v>
      </c>
      <c r="F35" s="33">
        <v>12000</v>
      </c>
      <c r="G35" s="33">
        <v>12000</v>
      </c>
      <c r="H35" s="44">
        <v>12000</v>
      </c>
    </row>
    <row r="36" spans="1:8" ht="30">
      <c r="A36" s="31" t="s">
        <v>119</v>
      </c>
      <c r="B36" s="60" t="s">
        <v>120</v>
      </c>
      <c r="C36" s="76"/>
      <c r="D36" s="33">
        <v>2000</v>
      </c>
      <c r="E36" s="33">
        <v>2000</v>
      </c>
      <c r="F36" s="33">
        <v>2000</v>
      </c>
      <c r="G36" s="33">
        <v>2000</v>
      </c>
      <c r="H36" s="44">
        <v>2000</v>
      </c>
    </row>
    <row r="37" spans="1:8">
      <c r="A37" s="31" t="s">
        <v>121</v>
      </c>
      <c r="B37" s="60" t="s">
        <v>122</v>
      </c>
      <c r="C37" s="76"/>
      <c r="D37" s="33">
        <v>1500</v>
      </c>
      <c r="E37" s="33">
        <v>1500</v>
      </c>
      <c r="F37" s="33">
        <v>1500</v>
      </c>
      <c r="G37" s="33">
        <v>1500</v>
      </c>
      <c r="H37" s="44">
        <v>1500</v>
      </c>
    </row>
    <row r="38" spans="1:8">
      <c r="A38" s="31" t="s">
        <v>123</v>
      </c>
      <c r="B38" s="60"/>
      <c r="C38" s="76"/>
      <c r="D38" s="33">
        <v>20000</v>
      </c>
      <c r="E38" s="33">
        <v>20000</v>
      </c>
      <c r="F38" s="33">
        <v>20000</v>
      </c>
      <c r="G38" s="33">
        <v>20000</v>
      </c>
      <c r="H38" s="44">
        <v>20000</v>
      </c>
    </row>
    <row r="39" spans="1:8">
      <c r="A39" s="31"/>
      <c r="B39" s="60"/>
      <c r="C39" s="76"/>
      <c r="D39" s="33"/>
      <c r="E39" s="33"/>
      <c r="F39" s="33"/>
      <c r="G39" s="33"/>
      <c r="H39" s="44">
        <v>0</v>
      </c>
    </row>
    <row r="40" spans="1:8">
      <c r="A40" s="31" t="s">
        <v>124</v>
      </c>
      <c r="B40" s="60" t="s">
        <v>125</v>
      </c>
      <c r="C40" s="76">
        <v>2022</v>
      </c>
      <c r="D40" s="33">
        <v>50000</v>
      </c>
      <c r="E40" s="33">
        <v>50000</v>
      </c>
      <c r="F40" s="33"/>
      <c r="G40" s="33">
        <v>50000</v>
      </c>
      <c r="H40" s="44">
        <v>50000</v>
      </c>
    </row>
    <row r="41" spans="1:8">
      <c r="A41" s="31" t="s">
        <v>126</v>
      </c>
      <c r="B41" s="60"/>
      <c r="C41" s="76" t="s">
        <v>127</v>
      </c>
      <c r="D41" s="33">
        <v>33000</v>
      </c>
      <c r="E41" s="33">
        <v>0</v>
      </c>
      <c r="F41" s="33">
        <v>33000</v>
      </c>
      <c r="G41" s="33">
        <v>33000</v>
      </c>
      <c r="H41" s="44">
        <v>33000</v>
      </c>
    </row>
    <row r="42" spans="1:8">
      <c r="A42" s="31"/>
      <c r="B42" s="60"/>
      <c r="C42" s="76"/>
      <c r="D42" s="33"/>
      <c r="E42" s="33"/>
      <c r="F42" s="33"/>
      <c r="G42" s="33"/>
      <c r="H42" s="44">
        <v>0</v>
      </c>
    </row>
    <row r="43" spans="1:8">
      <c r="A43" s="31" t="s">
        <v>128</v>
      </c>
      <c r="B43" s="60" t="s">
        <v>129</v>
      </c>
      <c r="C43" s="76"/>
      <c r="D43" s="33">
        <v>12600</v>
      </c>
      <c r="E43" s="33">
        <v>12600</v>
      </c>
      <c r="F43" s="33">
        <v>12600</v>
      </c>
      <c r="G43" s="33">
        <v>12600</v>
      </c>
      <c r="H43" s="44">
        <v>12600</v>
      </c>
    </row>
    <row r="44" spans="1:8">
      <c r="A44" s="31" t="s">
        <v>130</v>
      </c>
      <c r="B44" s="60" t="s">
        <v>131</v>
      </c>
      <c r="C44" s="76"/>
      <c r="D44" s="33">
        <v>2000</v>
      </c>
      <c r="E44" s="33">
        <v>8000</v>
      </c>
      <c r="F44" s="33">
        <v>8000</v>
      </c>
      <c r="G44" s="33">
        <v>8000</v>
      </c>
      <c r="H44" s="44">
        <v>8000</v>
      </c>
    </row>
    <row r="45" spans="1:8">
      <c r="A45" s="31" t="s">
        <v>132</v>
      </c>
      <c r="B45" s="60" t="s">
        <v>133</v>
      </c>
      <c r="C45" s="76" t="s">
        <v>105</v>
      </c>
      <c r="D45" s="33">
        <v>2000</v>
      </c>
      <c r="E45" s="33">
        <v>2000</v>
      </c>
      <c r="F45" s="33">
        <v>2000</v>
      </c>
      <c r="G45" s="33">
        <v>2000</v>
      </c>
      <c r="H45" s="44">
        <v>2000</v>
      </c>
    </row>
    <row r="46" spans="1:8">
      <c r="A46" s="31" t="s">
        <v>134</v>
      </c>
      <c r="B46" s="60" t="s">
        <v>135</v>
      </c>
      <c r="C46" s="76"/>
      <c r="D46" s="33">
        <v>840</v>
      </c>
      <c r="E46" s="33">
        <v>840</v>
      </c>
      <c r="F46" s="33">
        <v>840</v>
      </c>
      <c r="G46" s="33">
        <v>840</v>
      </c>
      <c r="H46" s="44">
        <v>840</v>
      </c>
    </row>
    <row r="47" spans="1:8">
      <c r="A47" s="31" t="s">
        <v>136</v>
      </c>
      <c r="B47" s="60" t="s">
        <v>135</v>
      </c>
      <c r="C47" s="76"/>
      <c r="D47" s="33">
        <v>5000</v>
      </c>
      <c r="E47" s="33">
        <v>5000</v>
      </c>
      <c r="F47" s="33"/>
      <c r="G47" s="33">
        <v>5000</v>
      </c>
      <c r="H47" s="44">
        <v>5000</v>
      </c>
    </row>
    <row r="48" spans="1:8">
      <c r="A48" s="31" t="s">
        <v>137</v>
      </c>
      <c r="B48" s="60" t="s">
        <v>138</v>
      </c>
      <c r="C48" s="76">
        <v>2023</v>
      </c>
      <c r="D48" s="33">
        <v>305000</v>
      </c>
      <c r="E48" s="33"/>
      <c r="F48" s="33">
        <v>305000</v>
      </c>
      <c r="G48" s="33">
        <v>305000</v>
      </c>
      <c r="H48" s="44">
        <v>305000</v>
      </c>
    </row>
    <row r="49" spans="1:8">
      <c r="A49" s="31"/>
      <c r="B49" s="60"/>
      <c r="C49" s="76"/>
      <c r="D49" s="33"/>
      <c r="E49" s="33"/>
      <c r="F49" s="33"/>
      <c r="G49" s="33"/>
      <c r="H49" s="44">
        <v>0</v>
      </c>
    </row>
    <row r="50" spans="1:8">
      <c r="A50" s="31"/>
      <c r="B50" s="60"/>
      <c r="C50" s="76"/>
      <c r="D50" s="33"/>
      <c r="E50" s="33"/>
      <c r="F50" s="33"/>
      <c r="G50" s="33"/>
      <c r="H50" s="44">
        <v>0</v>
      </c>
    </row>
    <row r="51" spans="1:8">
      <c r="A51" s="31" t="s">
        <v>139</v>
      </c>
      <c r="B51" s="60"/>
      <c r="C51" s="76" t="s">
        <v>140</v>
      </c>
      <c r="D51" s="33">
        <v>2000</v>
      </c>
      <c r="E51" s="33">
        <v>32000</v>
      </c>
      <c r="F51" s="33">
        <v>32000</v>
      </c>
      <c r="G51" s="33">
        <v>32000</v>
      </c>
      <c r="H51" s="44">
        <v>32000</v>
      </c>
    </row>
    <row r="52" spans="1:8">
      <c r="A52" s="31" t="s">
        <v>141</v>
      </c>
      <c r="B52" s="60">
        <v>8</v>
      </c>
      <c r="C52" s="76" t="s">
        <v>142</v>
      </c>
      <c r="D52" s="33">
        <v>12000</v>
      </c>
      <c r="E52" s="33">
        <v>96000</v>
      </c>
      <c r="F52" s="33"/>
      <c r="G52" s="33">
        <v>96000</v>
      </c>
      <c r="H52" s="44">
        <v>96000</v>
      </c>
    </row>
    <row r="53" spans="1:8">
      <c r="A53" s="31" t="s">
        <v>143</v>
      </c>
      <c r="B53" s="60" t="s">
        <v>144</v>
      </c>
      <c r="C53" s="76" t="s">
        <v>142</v>
      </c>
      <c r="D53" s="33">
        <v>20000</v>
      </c>
      <c r="E53" s="33">
        <v>0</v>
      </c>
      <c r="F53" s="33">
        <v>160000</v>
      </c>
      <c r="G53" s="33">
        <v>160000</v>
      </c>
      <c r="H53" s="44">
        <v>160000</v>
      </c>
    </row>
    <row r="54" spans="1:8">
      <c r="A54" s="31" t="s">
        <v>145</v>
      </c>
      <c r="B54" s="60"/>
      <c r="C54" s="76" t="s">
        <v>146</v>
      </c>
      <c r="D54" s="33">
        <v>5000</v>
      </c>
      <c r="E54" s="33">
        <v>10000</v>
      </c>
      <c r="F54" s="33">
        <v>10000</v>
      </c>
      <c r="G54" s="33">
        <v>10000</v>
      </c>
      <c r="H54" s="44">
        <v>10000</v>
      </c>
    </row>
    <row r="55" spans="1:8">
      <c r="A55" s="31" t="s">
        <v>147</v>
      </c>
      <c r="B55" s="60" t="s">
        <v>122</v>
      </c>
      <c r="C55" s="76" t="s">
        <v>135</v>
      </c>
      <c r="D55" s="33">
        <v>6000</v>
      </c>
      <c r="E55" s="33">
        <v>30000</v>
      </c>
      <c r="F55" s="33">
        <v>30000</v>
      </c>
      <c r="G55" s="33">
        <v>30000</v>
      </c>
      <c r="H55" s="44">
        <v>30000</v>
      </c>
    </row>
    <row r="56" spans="1:8">
      <c r="A56" s="31" t="s">
        <v>148</v>
      </c>
      <c r="B56" s="60"/>
      <c r="C56" s="76" t="s">
        <v>135</v>
      </c>
      <c r="D56" s="33">
        <v>6000</v>
      </c>
      <c r="E56" s="33">
        <v>6000</v>
      </c>
      <c r="F56" s="33">
        <v>6000</v>
      </c>
      <c r="G56" s="33">
        <v>6000</v>
      </c>
      <c r="H56" s="44">
        <v>6000</v>
      </c>
    </row>
    <row r="57" spans="1:8">
      <c r="A57" s="31" t="s">
        <v>149</v>
      </c>
      <c r="B57" s="60"/>
      <c r="C57" s="76" t="s">
        <v>105</v>
      </c>
      <c r="D57" s="33">
        <v>9000</v>
      </c>
      <c r="E57" s="33">
        <v>9000</v>
      </c>
      <c r="F57" s="33">
        <v>9000</v>
      </c>
      <c r="G57" s="33">
        <v>9000</v>
      </c>
      <c r="H57" s="44">
        <v>9000</v>
      </c>
    </row>
    <row r="58" spans="1:8">
      <c r="A58" s="31" t="s">
        <v>150</v>
      </c>
      <c r="B58" s="60"/>
      <c r="C58" s="76" t="s">
        <v>146</v>
      </c>
      <c r="D58" s="33">
        <v>7000</v>
      </c>
      <c r="E58" s="33">
        <v>14000</v>
      </c>
      <c r="F58" s="33">
        <v>14000</v>
      </c>
      <c r="G58" s="33">
        <v>14000</v>
      </c>
      <c r="H58" s="44">
        <v>14000</v>
      </c>
    </row>
    <row r="59" spans="1:8">
      <c r="A59" s="31" t="s">
        <v>151</v>
      </c>
      <c r="B59" s="60"/>
      <c r="C59" s="76" t="s">
        <v>152</v>
      </c>
      <c r="D59" s="33">
        <v>928.84615384615381</v>
      </c>
      <c r="E59" s="33">
        <v>48300</v>
      </c>
      <c r="F59" s="33">
        <v>48300</v>
      </c>
      <c r="G59" s="33">
        <v>48300</v>
      </c>
      <c r="H59" s="44">
        <v>48300</v>
      </c>
    </row>
    <row r="60" spans="1:8">
      <c r="A60" s="31" t="s">
        <v>153</v>
      </c>
      <c r="B60" s="60"/>
      <c r="C60" s="76" t="s">
        <v>135</v>
      </c>
      <c r="D60" s="33">
        <v>17500</v>
      </c>
      <c r="E60" s="33">
        <v>17500</v>
      </c>
      <c r="F60" s="33">
        <v>17500</v>
      </c>
      <c r="G60" s="33">
        <v>17500</v>
      </c>
      <c r="H60" s="44">
        <v>17500</v>
      </c>
    </row>
    <row r="61" spans="1:8" ht="15.75" thickBot="1">
      <c r="A61" s="35" t="s">
        <v>154</v>
      </c>
      <c r="B61" s="61"/>
      <c r="C61" s="77">
        <v>2022</v>
      </c>
      <c r="D61" s="37">
        <v>10000</v>
      </c>
      <c r="E61" s="37">
        <v>10000</v>
      </c>
      <c r="F61" s="37"/>
      <c r="G61" s="37">
        <v>10000</v>
      </c>
      <c r="H61" s="45">
        <v>10000</v>
      </c>
    </row>
    <row r="62" spans="1:8" ht="16.5" thickTop="1" thickBot="1">
      <c r="A62" s="39" t="s">
        <v>41</v>
      </c>
      <c r="B62" s="62"/>
      <c r="C62" s="78"/>
      <c r="D62" s="41"/>
      <c r="E62" s="41">
        <v>471340</v>
      </c>
      <c r="F62" s="41">
        <v>758840</v>
      </c>
      <c r="G62" s="41">
        <v>969340</v>
      </c>
      <c r="H62" s="46">
        <v>969340</v>
      </c>
    </row>
    <row r="64" spans="1:8" ht="15.75" thickBot="1">
      <c r="A64" s="23" t="s">
        <v>155</v>
      </c>
    </row>
    <row r="65" spans="1:8" ht="15.75" thickBot="1">
      <c r="A65" s="47" t="s">
        <v>61</v>
      </c>
      <c r="B65" s="64" t="s">
        <v>62</v>
      </c>
      <c r="C65" s="80" t="s">
        <v>63</v>
      </c>
      <c r="D65" s="48" t="s">
        <v>64</v>
      </c>
      <c r="E65" s="47">
        <v>2022</v>
      </c>
      <c r="F65" s="47">
        <v>2023</v>
      </c>
      <c r="G65" s="47">
        <v>2024</v>
      </c>
      <c r="H65" s="47">
        <v>2025</v>
      </c>
    </row>
    <row r="66" spans="1:8" ht="30">
      <c r="A66" s="49" t="s">
        <v>156</v>
      </c>
      <c r="B66" s="65" t="s">
        <v>157</v>
      </c>
      <c r="C66" s="81" t="s">
        <v>158</v>
      </c>
      <c r="D66" s="50">
        <v>21250</v>
      </c>
      <c r="E66" s="50">
        <v>170000</v>
      </c>
      <c r="F66" s="50">
        <v>170000</v>
      </c>
      <c r="G66" s="50">
        <v>170000</v>
      </c>
      <c r="H66" s="50">
        <v>170000</v>
      </c>
    </row>
    <row r="67" spans="1:8">
      <c r="A67" s="51" t="s">
        <v>159</v>
      </c>
      <c r="B67" s="66" t="s">
        <v>160</v>
      </c>
      <c r="C67" s="82" t="s">
        <v>161</v>
      </c>
      <c r="D67" s="52">
        <v>100</v>
      </c>
      <c r="E67" s="52">
        <v>800</v>
      </c>
      <c r="F67" s="52">
        <v>200</v>
      </c>
      <c r="G67" s="52"/>
      <c r="H67" s="52"/>
    </row>
    <row r="68" spans="1:8">
      <c r="A68" s="51"/>
      <c r="B68" s="66" t="s">
        <v>162</v>
      </c>
      <c r="C68" s="82" t="s">
        <v>163</v>
      </c>
      <c r="D68" s="52">
        <v>5800</v>
      </c>
      <c r="E68" s="52">
        <v>0</v>
      </c>
      <c r="F68" s="52">
        <v>34800</v>
      </c>
      <c r="G68" s="52">
        <v>46400</v>
      </c>
      <c r="H68" s="52">
        <v>46400</v>
      </c>
    </row>
    <row r="69" spans="1:8">
      <c r="A69" s="51" t="s">
        <v>164</v>
      </c>
      <c r="B69" s="66"/>
      <c r="C69" s="82"/>
      <c r="D69" s="52">
        <v>48000</v>
      </c>
      <c r="E69" s="52">
        <v>48000</v>
      </c>
      <c r="F69" s="52">
        <v>48000</v>
      </c>
      <c r="G69" s="52">
        <v>48000</v>
      </c>
      <c r="H69" s="52">
        <v>48000</v>
      </c>
    </row>
    <row r="70" spans="1:8">
      <c r="A70" s="51" t="s">
        <v>165</v>
      </c>
      <c r="B70" s="66"/>
      <c r="C70" s="82"/>
      <c r="D70" s="52">
        <v>19500</v>
      </c>
      <c r="E70" s="52">
        <v>19500</v>
      </c>
      <c r="F70" s="52">
        <v>19500</v>
      </c>
      <c r="G70" s="52">
        <v>19500</v>
      </c>
      <c r="H70" s="52">
        <v>19500</v>
      </c>
    </row>
    <row r="71" spans="1:8" ht="15.75" thickBot="1">
      <c r="A71" s="53" t="s">
        <v>166</v>
      </c>
      <c r="B71" s="67" t="s">
        <v>167</v>
      </c>
      <c r="C71" s="83"/>
      <c r="D71" s="54">
        <v>2000</v>
      </c>
      <c r="E71" s="54"/>
      <c r="F71" s="54">
        <v>12000</v>
      </c>
      <c r="G71" s="54">
        <v>16000</v>
      </c>
      <c r="H71" s="54">
        <v>16000</v>
      </c>
    </row>
    <row r="72" spans="1:8" ht="16.5" thickTop="1" thickBot="1">
      <c r="A72" s="55" t="s">
        <v>102</v>
      </c>
      <c r="B72" s="68"/>
      <c r="C72" s="84"/>
      <c r="D72" s="56"/>
      <c r="E72" s="57">
        <v>238300</v>
      </c>
      <c r="F72" s="57">
        <v>284500</v>
      </c>
      <c r="G72" s="57">
        <v>299900</v>
      </c>
      <c r="H72" s="57">
        <v>299900</v>
      </c>
    </row>
    <row r="73" spans="1:8" ht="15.75" thickBot="1"/>
    <row r="74" spans="1:8" ht="15.75" thickBot="1">
      <c r="A74" s="69" t="s">
        <v>41</v>
      </c>
      <c r="B74" s="70"/>
      <c r="C74" s="85"/>
      <c r="D74" s="71"/>
      <c r="E74" s="72">
        <v>959640</v>
      </c>
      <c r="F74" s="72">
        <v>9829637.5</v>
      </c>
      <c r="G74" s="72">
        <v>10215072.5</v>
      </c>
      <c r="H74" s="72">
        <v>10406142.5</v>
      </c>
    </row>
  </sheetData>
  <pageMargins left="0.7" right="0.7" top="0.75" bottom="0.75" header="0.3" footer="0.3"/>
  <pageSetup orientation="portrait" horizontalDpi="90" verticalDpi="90" r:id="rId1"/>
  <headerFooter>
    <oddHeader>&amp;LAppendix F: Detailed Costs by Program Area&amp;RFinal Clean Energy Implementation Plan</oddHeader>
    <oddFooter>&amp;LDECEMBER 17, 2021&amp;C&amp;P of &amp;N&amp;RPuget Sound Energy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Layout" zoomScaleNormal="100" workbookViewId="0">
      <selection activeCell="B47" sqref="B47"/>
    </sheetView>
  </sheetViews>
  <sheetFormatPr defaultRowHeight="15"/>
  <cols>
    <col min="1" max="1" width="47.42578125" customWidth="1"/>
    <col min="2" max="2" width="39" bestFit="1" customWidth="1"/>
    <col min="3" max="3" width="32.5703125" customWidth="1"/>
    <col min="4" max="4" width="74.7109375" customWidth="1"/>
    <col min="5" max="5" width="36" customWidth="1"/>
  </cols>
  <sheetData>
    <row r="1" spans="1:5">
      <c r="A1" t="s">
        <v>58</v>
      </c>
    </row>
    <row r="2" spans="1:5">
      <c r="A2" t="s">
        <v>12</v>
      </c>
      <c r="B2" s="1" t="s">
        <v>14</v>
      </c>
    </row>
    <row r="7" spans="1:5" ht="15.75" thickBot="1">
      <c r="A7" s="5" t="s">
        <v>17</v>
      </c>
    </row>
    <row r="8" spans="1:5">
      <c r="A8" s="27"/>
      <c r="B8" s="28"/>
      <c r="C8" s="28"/>
      <c r="D8" s="89" t="s">
        <v>21</v>
      </c>
      <c r="E8" s="90" t="s">
        <v>22</v>
      </c>
    </row>
    <row r="9" spans="1:5" ht="90">
      <c r="A9" s="31" t="s">
        <v>19</v>
      </c>
      <c r="B9" s="32"/>
      <c r="C9" s="88">
        <f>705925+465910+(3*170000)</f>
        <v>1681835</v>
      </c>
      <c r="D9" s="60" t="s">
        <v>24</v>
      </c>
      <c r="E9" s="91" t="s">
        <v>25</v>
      </c>
    </row>
    <row r="10" spans="1:5">
      <c r="A10" s="31" t="s">
        <v>23</v>
      </c>
      <c r="B10" s="32"/>
      <c r="C10" s="88">
        <v>130000</v>
      </c>
      <c r="D10" s="32" t="s">
        <v>31</v>
      </c>
      <c r="E10" s="91" t="s">
        <v>26</v>
      </c>
    </row>
    <row r="11" spans="1:5">
      <c r="A11" s="31" t="s">
        <v>20</v>
      </c>
      <c r="B11" s="32"/>
      <c r="C11" s="88">
        <v>160000</v>
      </c>
      <c r="D11" s="32" t="s">
        <v>32</v>
      </c>
      <c r="E11" s="91" t="s">
        <v>27</v>
      </c>
    </row>
    <row r="12" spans="1:5" ht="15.75" thickBot="1">
      <c r="A12" s="92" t="s">
        <v>29</v>
      </c>
      <c r="B12" s="93"/>
      <c r="C12" s="94">
        <v>86400</v>
      </c>
      <c r="D12" s="93" t="s">
        <v>30</v>
      </c>
      <c r="E12" s="95" t="s">
        <v>171</v>
      </c>
    </row>
    <row r="13" spans="1:5" ht="16.5" thickTop="1" thickBot="1">
      <c r="A13" s="96" t="s">
        <v>28</v>
      </c>
      <c r="B13" s="40"/>
      <c r="C13" s="97">
        <f>SUM(C9:C12)</f>
        <v>2058235</v>
      </c>
      <c r="D13" s="40"/>
      <c r="E13" s="98"/>
    </row>
  </sheetData>
  <pageMargins left="0.7" right="0.7" top="0.75" bottom="0.75" header="0.3" footer="0.3"/>
  <pageSetup orientation="portrait" r:id="rId1"/>
  <headerFooter>
    <oddHeader>&amp;LAppendix F: Detailed Costs by Program Area&amp;RFinal Clean Energy Implementation Plan</oddHeader>
    <oddFooter>&amp;LDECEMBER 15, 2021&amp;C&amp;P of &amp;N&amp;RPuget Sound Energy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2021-12-17T08:00:00+00:00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E58A0CB-CE6E-4080-8798-340AB41242F8}"/>
</file>

<file path=customXml/itemProps2.xml><?xml version="1.0" encoding="utf-8"?>
<ds:datastoreItem xmlns:ds="http://schemas.openxmlformats.org/officeDocument/2006/customXml" ds:itemID="{41317C4F-FE12-43B0-BD16-27C8B0AF1D76}"/>
</file>

<file path=customXml/itemProps3.xml><?xml version="1.0" encoding="utf-8"?>
<ds:datastoreItem xmlns:ds="http://schemas.openxmlformats.org/officeDocument/2006/customXml" ds:itemID="{CBCCF4A8-BD87-4D4B-BD6F-D6A10CA9D622}"/>
</file>

<file path=customXml/itemProps4.xml><?xml version="1.0" encoding="utf-8"?>
<ds:datastoreItem xmlns:ds="http://schemas.openxmlformats.org/officeDocument/2006/customXml" ds:itemID="{CD02A1F3-BFD7-4BB9-8F5C-37214DD10B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 F Cost Documents</vt:lpstr>
      <vt:lpstr>F1</vt:lpstr>
      <vt:lpstr>F2</vt:lpstr>
      <vt:lpstr>F3</vt:lpstr>
      <vt:lpstr>F4</vt:lpstr>
      <vt:lpstr>F5</vt:lpstr>
      <vt:lpstr>F6</vt:lpstr>
      <vt:lpstr>F7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2021-12-17T19:21:32Z</dcterms:created>
  <dcterms:modified xsi:type="dcterms:W3CDTF">2021-12-17T19:21:40Z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