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5" yWindow="-90" windowWidth="1326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6" i="1"/>
  <c r="D9"/>
  <c r="C8"/>
  <c r="E8" s="1"/>
  <c r="C7"/>
  <c r="E7" s="1"/>
  <c r="C6"/>
  <c r="E6" s="1"/>
  <c r="E9" l="1"/>
  <c r="H9" s="1"/>
  <c r="E10"/>
  <c r="H13" l="1"/>
  <c r="H23" l="1"/>
  <c r="H26" s="1"/>
  <c r="H22"/>
  <c r="H25" s="1"/>
</calcChain>
</file>

<file path=xl/sharedStrings.xml><?xml version="1.0" encoding="utf-8"?>
<sst xmlns="http://schemas.openxmlformats.org/spreadsheetml/2006/main" count="40" uniqueCount="40">
  <si>
    <t>Existing Wattage</t>
  </si>
  <si>
    <t>Calculation of watts displaced</t>
  </si>
  <si>
    <t>New Wattage</t>
  </si>
  <si>
    <t>Watts Displaced</t>
  </si>
  <si>
    <t>Number of bulbs</t>
  </si>
  <si>
    <t>=&gt;</t>
  </si>
  <si>
    <t>Total:</t>
  </si>
  <si>
    <t>Energy Star Lamp/Bulb - any interior or exterior application, all Res dwelling types, new or existing construction</t>
  </si>
  <si>
    <t>Delivery Mechanism - Manufacturer, retailer or consumer rebate, coupon or other incentive and direct installation.  Unit must comply with Energy Star specifications and wattage must be more than 5 Watts.</t>
  </si>
  <si>
    <t>Weighted avg int/ext removal factor</t>
  </si>
  <si>
    <t>Weighted avg int/ext space conditioning interaction</t>
  </si>
  <si>
    <t>Weighted avg int/ext take-back factor</t>
  </si>
  <si>
    <t>kWh/yr w/o take-back (TRC)</t>
  </si>
  <si>
    <t>kWh/yr w/ take-back (Utility)</t>
  </si>
  <si>
    <t>Total Watts Displaced</t>
  </si>
  <si>
    <t>W</t>
  </si>
  <si>
    <t>Units</t>
  </si>
  <si>
    <t>hr/day</t>
  </si>
  <si>
    <t>hr</t>
  </si>
  <si>
    <t>yr</t>
  </si>
  <si>
    <t>Weighted avg int/ext adjusted lifetime with given on time</t>
  </si>
  <si>
    <t>kWh/yr</t>
  </si>
  <si>
    <t>Avista Box</t>
  </si>
  <si>
    <t>Weighted avg int/ext consumption reduced</t>
  </si>
  <si>
    <t>Weighted avg int/ext hours on/day</t>
  </si>
  <si>
    <t>Weighted avg int/ext adjusted lifetime with given on-time</t>
  </si>
  <si>
    <t>Additional assumptions included in the 6th Plan calculations:</t>
  </si>
  <si>
    <t>-Consistent lighting density between incandescent and CFL applications</t>
  </si>
  <si>
    <t>-Consistent wattage replacement</t>
  </si>
  <si>
    <t>-Post-installation removal of 12%</t>
  </si>
  <si>
    <t>-Take-back of 5%</t>
  </si>
  <si>
    <t>-Interactive effects of 13.3%</t>
  </si>
  <si>
    <t>-Initital failure rate that would include breakage</t>
  </si>
  <si>
    <t>-Housing stock type and average square footage (single family, multifamily, manufactured homes)</t>
  </si>
  <si>
    <t>-Average hours of operation by room type (interior/exterior)</t>
  </si>
  <si>
    <t>-Space conditioning system &amp; fuel by housing stock type and vintage</t>
  </si>
  <si>
    <t>Source:  EStarLighting_ExistingFY09v1_1.xls found in the Conservation Supply Curves on NPCC's 6th Plan site</t>
  </si>
  <si>
    <t>Average displacement/bulb:</t>
  </si>
  <si>
    <t>Site savings per lamp w/o take-back (TRC)</t>
  </si>
  <si>
    <t>Site savings per lamp w/ take-back (Utility)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</si>
</sst>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0" borderId="0" xfId="0" applyFont="1" applyFill="1" applyBorder="1"/>
    <xf numFmtId="0" fontId="3" fillId="0" borderId="0" xfId="3" applyFont="1" applyFill="1" applyBorder="1"/>
    <xf numFmtId="0" fontId="4" fillId="0" borderId="0" xfId="3" applyFont="1" applyFill="1" applyBorder="1"/>
    <xf numFmtId="164" fontId="4" fillId="0" borderId="0" xfId="1" applyNumberFormat="1" applyFont="1" applyFill="1" applyBorder="1"/>
    <xf numFmtId="0" fontId="4" fillId="0" borderId="0" xfId="3" quotePrefix="1" applyFont="1" applyFill="1" applyBorder="1" applyAlignment="1">
      <alignment horizontal="right"/>
    </xf>
    <xf numFmtId="1" fontId="3" fillId="0" borderId="0" xfId="3" applyNumberFormat="1" applyFont="1" applyFill="1" applyBorder="1"/>
    <xf numFmtId="0" fontId="4" fillId="0" borderId="0" xfId="3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164" fontId="3" fillId="0" borderId="0" xfId="2" applyNumberFormat="1" applyFont="1" applyFill="1" applyBorder="1"/>
    <xf numFmtId="165" fontId="4" fillId="0" borderId="0" xfId="3" applyNumberFormat="1" applyFont="1" applyFill="1" applyBorder="1"/>
    <xf numFmtId="1" fontId="4" fillId="0" borderId="0" xfId="3" applyNumberFormat="1" applyFont="1" applyFill="1" applyBorder="1"/>
    <xf numFmtId="0" fontId="0" fillId="0" borderId="4" xfId="0" applyFill="1" applyBorder="1"/>
    <xf numFmtId="0" fontId="0" fillId="0" borderId="5" xfId="0" applyFont="1" applyFill="1" applyBorder="1"/>
    <xf numFmtId="164" fontId="0" fillId="0" borderId="6" xfId="1" applyNumberFormat="1" applyFont="1" applyFill="1" applyBorder="1"/>
    <xf numFmtId="0" fontId="0" fillId="2" borderId="1" xfId="0" applyFill="1" applyBorder="1"/>
    <xf numFmtId="0" fontId="0" fillId="2" borderId="2" xfId="0" applyFont="1" applyFill="1" applyBorder="1"/>
    <xf numFmtId="164" fontId="0" fillId="2" borderId="3" xfId="1" applyNumberFormat="1" applyFont="1" applyFill="1" applyBorder="1"/>
    <xf numFmtId="164" fontId="6" fillId="0" borderId="0" xfId="1" applyNumberFormat="1" applyFont="1" applyFill="1" applyBorder="1"/>
    <xf numFmtId="0" fontId="7" fillId="0" borderId="0" xfId="3" applyFont="1" applyFill="1" applyBorder="1"/>
    <xf numFmtId="0" fontId="0" fillId="0" borderId="0" xfId="0" applyFill="1" applyBorder="1"/>
    <xf numFmtId="165" fontId="0" fillId="0" borderId="0" xfId="0" applyNumberFormat="1" applyFont="1" applyFill="1" applyBorder="1"/>
    <xf numFmtId="166" fontId="0" fillId="0" borderId="0" xfId="2" applyNumberFormat="1" applyFont="1" applyFill="1" applyBorder="1"/>
    <xf numFmtId="0" fontId="3" fillId="0" borderId="5" xfId="3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quotePrefix="1" applyFont="1" applyFill="1" applyBorder="1"/>
    <xf numFmtId="43" fontId="0" fillId="0" borderId="0" xfId="0" applyNumberFormat="1" applyFont="1" applyFill="1" applyBorder="1"/>
    <xf numFmtId="0" fontId="0" fillId="0" borderId="0" xfId="0" applyFont="1" applyFill="1" applyBorder="1" applyAlignment="1">
      <alignment horizontal="left" wrapText="1"/>
    </xf>
  </cellXfs>
  <cellStyles count="4">
    <cellStyle name="Comma" xfId="1" builtinId="3"/>
    <cellStyle name="Normal" xfId="0" builtinId="0"/>
    <cellStyle name="Normal_EStarCFLBulbs&amp;FixturesFY07v1_4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sqref="A1:H1"/>
    </sheetView>
  </sheetViews>
  <sheetFormatPr defaultRowHeight="15"/>
  <cols>
    <col min="1" max="2" width="9.140625" style="1"/>
    <col min="3" max="3" width="10" style="1" customWidth="1"/>
    <col min="4" max="4" width="9.140625" style="1"/>
    <col min="5" max="5" width="10" style="1" customWidth="1"/>
    <col min="6" max="7" width="9.140625" style="1"/>
    <col min="8" max="8" width="9.5703125" style="1" bestFit="1" customWidth="1"/>
    <col min="9" max="16384" width="9.140625" style="1"/>
  </cols>
  <sheetData>
    <row r="1" spans="1:10" ht="30.75" customHeight="1">
      <c r="A1" s="28" t="s">
        <v>7</v>
      </c>
      <c r="B1" s="28"/>
      <c r="C1" s="28"/>
      <c r="D1" s="28"/>
      <c r="E1" s="28"/>
      <c r="F1" s="28"/>
      <c r="G1" s="28"/>
      <c r="H1" s="28"/>
    </row>
    <row r="2" spans="1:10" ht="44.25" customHeight="1">
      <c r="A2" s="28" t="s">
        <v>8</v>
      </c>
      <c r="B2" s="28"/>
      <c r="C2" s="28"/>
      <c r="D2" s="28"/>
      <c r="E2" s="28"/>
      <c r="F2" s="28"/>
      <c r="G2" s="28"/>
      <c r="H2" s="28"/>
    </row>
    <row r="4" spans="1:10">
      <c r="A4" s="3" t="s">
        <v>1</v>
      </c>
      <c r="B4" s="3"/>
      <c r="C4" s="3"/>
      <c r="D4" s="3"/>
      <c r="E4" s="3"/>
      <c r="F4" s="3"/>
      <c r="G4" s="3"/>
      <c r="H4" s="3"/>
    </row>
    <row r="5" spans="1:10" ht="45">
      <c r="A5" s="23" t="s">
        <v>0</v>
      </c>
      <c r="B5" s="23" t="s">
        <v>2</v>
      </c>
      <c r="C5" s="23" t="s">
        <v>3</v>
      </c>
      <c r="D5" s="23" t="s">
        <v>4</v>
      </c>
      <c r="E5" s="23" t="s">
        <v>14</v>
      </c>
      <c r="F5" s="23"/>
      <c r="G5" s="23"/>
      <c r="H5" s="23" t="s">
        <v>22</v>
      </c>
      <c r="I5" s="24" t="s">
        <v>16</v>
      </c>
    </row>
    <row r="6" spans="1:10">
      <c r="A6" s="3">
        <v>60</v>
      </c>
      <c r="B6" s="3">
        <v>13</v>
      </c>
      <c r="C6" s="3">
        <f>A6-B6</f>
        <v>47</v>
      </c>
      <c r="D6" s="3">
        <v>2</v>
      </c>
      <c r="E6" s="4">
        <f>C6*D6</f>
        <v>94</v>
      </c>
      <c r="F6" s="3"/>
    </row>
    <row r="7" spans="1:10">
      <c r="A7" s="3">
        <v>75</v>
      </c>
      <c r="B7" s="3">
        <v>19</v>
      </c>
      <c r="C7" s="3">
        <f>A7-B7</f>
        <v>56</v>
      </c>
      <c r="D7" s="3">
        <v>3</v>
      </c>
      <c r="E7" s="4">
        <f t="shared" ref="E7:E8" si="0">C7*D7</f>
        <v>168</v>
      </c>
      <c r="F7" s="3"/>
      <c r="G7" s="7"/>
      <c r="H7" s="3"/>
    </row>
    <row r="8" spans="1:10" ht="17.25">
      <c r="A8" s="3">
        <v>100</v>
      </c>
      <c r="B8" s="3">
        <v>23</v>
      </c>
      <c r="C8" s="3">
        <f>A8-B8</f>
        <v>77</v>
      </c>
      <c r="D8" s="19">
        <v>3</v>
      </c>
      <c r="E8" s="18">
        <f t="shared" si="0"/>
        <v>231</v>
      </c>
      <c r="F8" s="3"/>
      <c r="G8" s="2"/>
      <c r="H8" s="2"/>
    </row>
    <row r="9" spans="1:10">
      <c r="A9" s="8" t="s">
        <v>6</v>
      </c>
      <c r="B9" s="2"/>
      <c r="C9" s="2"/>
      <c r="D9" s="2">
        <f>SUM(D6:D8)</f>
        <v>8</v>
      </c>
      <c r="E9" s="9">
        <f>SUM(E6:E8)</f>
        <v>493</v>
      </c>
      <c r="F9" s="3"/>
      <c r="G9" s="5" t="s">
        <v>5</v>
      </c>
      <c r="H9" s="6">
        <f>E9</f>
        <v>493</v>
      </c>
      <c r="I9" s="20" t="s">
        <v>15</v>
      </c>
      <c r="J9" s="20"/>
    </row>
    <row r="10" spans="1:10">
      <c r="A10" s="3" t="s">
        <v>37</v>
      </c>
      <c r="B10" s="3"/>
      <c r="C10" s="3"/>
      <c r="D10" s="3"/>
      <c r="E10" s="4">
        <f>E9/D9</f>
        <v>61.625</v>
      </c>
      <c r="F10" s="3"/>
      <c r="G10" s="3"/>
      <c r="H10" s="3"/>
    </row>
    <row r="12" spans="1:10">
      <c r="A12" s="20" t="s">
        <v>24</v>
      </c>
      <c r="H12" s="1">
        <v>2.3199999999999998</v>
      </c>
      <c r="I12" s="20" t="s">
        <v>17</v>
      </c>
    </row>
    <row r="13" spans="1:10">
      <c r="A13" s="20" t="s">
        <v>23</v>
      </c>
      <c r="H13" s="21">
        <f>H9/1000*H12*365</f>
        <v>417.47239999999994</v>
      </c>
      <c r="I13" s="20" t="s">
        <v>21</v>
      </c>
    </row>
    <row r="14" spans="1:10">
      <c r="I14" s="20"/>
    </row>
    <row r="15" spans="1:10">
      <c r="A15" s="20" t="s">
        <v>25</v>
      </c>
      <c r="H15" s="1">
        <v>3927</v>
      </c>
      <c r="I15" s="20" t="s">
        <v>18</v>
      </c>
    </row>
    <row r="16" spans="1:10">
      <c r="A16" s="20" t="s">
        <v>20</v>
      </c>
      <c r="H16" s="10">
        <f>H15/(H12*365)</f>
        <v>4.6374586679263112</v>
      </c>
      <c r="I16" s="20" t="s">
        <v>19</v>
      </c>
    </row>
    <row r="17" spans="1:9">
      <c r="A17" s="20"/>
      <c r="H17" s="10"/>
      <c r="I17" s="20"/>
    </row>
    <row r="18" spans="1:9">
      <c r="A18" s="1" t="s">
        <v>9</v>
      </c>
      <c r="H18" s="22">
        <v>0.12</v>
      </c>
    </row>
    <row r="19" spans="1:9">
      <c r="A19" s="1" t="s">
        <v>11</v>
      </c>
      <c r="H19" s="22">
        <v>0.05</v>
      </c>
    </row>
    <row r="20" spans="1:9">
      <c r="A20" s="1" t="s">
        <v>10</v>
      </c>
      <c r="H20" s="22">
        <v>0.13347999999999999</v>
      </c>
    </row>
    <row r="22" spans="1:9">
      <c r="A22" s="1" t="s">
        <v>12</v>
      </c>
      <c r="H22" s="11">
        <f>H13*(1-H18)</f>
        <v>367.37571199999996</v>
      </c>
    </row>
    <row r="23" spans="1:9">
      <c r="A23" s="1" t="s">
        <v>13</v>
      </c>
      <c r="H23" s="11">
        <f>H13*(1-H18)*(1-H20)*(1-H19)</f>
        <v>302.42148186412794</v>
      </c>
    </row>
    <row r="25" spans="1:9">
      <c r="A25" s="15" t="s">
        <v>38</v>
      </c>
      <c r="B25" s="16"/>
      <c r="C25" s="16"/>
      <c r="D25" s="16"/>
      <c r="E25" s="16"/>
      <c r="F25" s="16"/>
      <c r="G25" s="16"/>
      <c r="H25" s="17">
        <f>H22/$D$9</f>
        <v>45.921963999999996</v>
      </c>
    </row>
    <row r="26" spans="1:9">
      <c r="A26" s="12" t="s">
        <v>39</v>
      </c>
      <c r="B26" s="13"/>
      <c r="C26" s="13"/>
      <c r="D26" s="13"/>
      <c r="E26" s="13"/>
      <c r="F26" s="13"/>
      <c r="G26" s="13"/>
      <c r="H26" s="14">
        <f>H23/$D$9</f>
        <v>37.802685233015993</v>
      </c>
      <c r="I26" s="27"/>
    </row>
    <row r="28" spans="1:9">
      <c r="A28" s="1" t="s">
        <v>26</v>
      </c>
    </row>
    <row r="29" spans="1:9">
      <c r="A29" s="25" t="s">
        <v>33</v>
      </c>
    </row>
    <row r="30" spans="1:9">
      <c r="A30" s="25" t="s">
        <v>35</v>
      </c>
    </row>
    <row r="31" spans="1:9">
      <c r="A31" s="25" t="s">
        <v>34</v>
      </c>
    </row>
    <row r="32" spans="1:9">
      <c r="A32" s="26" t="s">
        <v>27</v>
      </c>
    </row>
    <row r="33" spans="1:1">
      <c r="A33" s="26" t="s">
        <v>28</v>
      </c>
    </row>
    <row r="34" spans="1:1">
      <c r="A34" s="26" t="s">
        <v>29</v>
      </c>
    </row>
    <row r="35" spans="1:1">
      <c r="A35" s="26" t="s">
        <v>30</v>
      </c>
    </row>
    <row r="36" spans="1:1">
      <c r="A36" s="26" t="s">
        <v>31</v>
      </c>
    </row>
    <row r="37" spans="1:1">
      <c r="A37" s="26" t="s">
        <v>32</v>
      </c>
    </row>
    <row r="39" spans="1:1">
      <c r="A39" s="20" t="s">
        <v>36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2011-06-22T07:00:00+00:00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100176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B777AB53222F48ABE74CFDB1F2A548" ma:contentTypeVersion="131" ma:contentTypeDescription="" ma:contentTypeScope="" ma:versionID="d6bd52c79baaa7ba80cbe1a3fc250d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603B90-0680-4D24-B8E1-F32A30ADFD61}"/>
</file>

<file path=customXml/itemProps2.xml><?xml version="1.0" encoding="utf-8"?>
<ds:datastoreItem xmlns:ds="http://schemas.openxmlformats.org/officeDocument/2006/customXml" ds:itemID="{B611541E-B934-4653-A08C-91B5CBFD9A88}"/>
</file>

<file path=customXml/itemProps3.xml><?xml version="1.0" encoding="utf-8"?>
<ds:datastoreItem xmlns:ds="http://schemas.openxmlformats.org/officeDocument/2006/customXml" ds:itemID="{30405A91-C744-494C-ACE0-CDFBC6061620}"/>
</file>

<file path=customXml/itemProps4.xml><?xml version="1.0" encoding="utf-8"?>
<ds:datastoreItem xmlns:ds="http://schemas.openxmlformats.org/officeDocument/2006/customXml" ds:itemID="{BBBAD622-82C2-42E9-916C-42FF8A29B8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dcterms:created xsi:type="dcterms:W3CDTF">2011-06-17T23:17:50Z</dcterms:created>
  <dcterms:modified xsi:type="dcterms:W3CDTF">2011-06-22T20:41:55Z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0x0101006E56B4D1795A2E4DB2F0B01679ED314A00B8B777AB53222F48ABE74CFDB1F2A548</vt:lpwstr>
  </property>
  <property fmtid="{D5CDD505-2E9C-101B-9397-08002B2CF9AE}" pid="3" name="_docset_NoMedatataSyncRequired">
    <vt:lpwstr>False</vt:lpwstr>
  </property>
</Properties>
</file>