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Sumcost Exhibits" sheetId="1" r:id="rId1"/>
  </sheets>
  <definedNames>
    <definedName name="columnheader">SUBSTITUTE(ADDRESS(1,COLUMN(),4),1,"")</definedName>
    <definedName name="_xlnm.Print_Area" localSheetId="0">'Sumcost Exhibits'!$A$1:$Q$201</definedName>
    <definedName name="Summary_1">'Sumcost Exhibits'!$A$1:$Q$65</definedName>
    <definedName name="Summary_2">'Sumcost Exhibits'!$A$66:$Q$137</definedName>
    <definedName name="Summary_3">'Sumcost Exhibits'!$A$138:$Q$202</definedName>
  </definedNames>
  <calcPr fullCalcOnLoad="1"/>
</workbook>
</file>

<file path=xl/sharedStrings.xml><?xml version="1.0" encoding="utf-8"?>
<sst xmlns="http://schemas.openxmlformats.org/spreadsheetml/2006/main" count="231" uniqueCount="126">
  <si>
    <t>Sumcost</t>
  </si>
  <si>
    <t>AVISTA UTILITIES</t>
  </si>
  <si>
    <t>Cost of Service Basic Summary</t>
  </si>
  <si>
    <t>Electric Utility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</si>
  <si>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</si>
  <si>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</si>
  <si>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</si>
  <si>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</si>
  <si>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</si>
  <si>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</si>
  <si>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</si>
  <si>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</si>
  <si>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</si>
  <si>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</si>
  <si>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</si>
  <si>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</si>
  <si>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</si>
  <si>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</si>
  <si>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</si>
  <si>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</si>
  <si>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 xml:space="preserve"> </t>
  </si>
  <si>
    <t>System</t>
  </si>
  <si>
    <t>Description</t>
  </si>
  <si>
    <t>Total</t>
  </si>
  <si>
    <t>Plant In Service</t>
  </si>
  <si>
    <t xml:space="preserve"> Production Plant</t>
  </si>
  <si>
    <t xml:space="preserve"> Transmission Plant</t>
  </si>
  <si>
    <t xml:space="preserve"> Distribution Plant</t>
  </si>
  <si>
    <t xml:space="preserve"> Intangible Plant</t>
  </si>
  <si>
    <t xml:space="preserve"> General Plant</t>
  </si>
  <si>
    <t xml:space="preserve">   Total Plant In Service</t>
  </si>
  <si>
    <t>Accum Depreciation</t>
  </si>
  <si>
    <t xml:space="preserve">   Total Accumulated Depreciation</t>
  </si>
  <si>
    <t>Net Plant</t>
  </si>
  <si>
    <t>Accumulated Deferred FIT</t>
  </si>
  <si>
    <t>Miscellaneous Rate Base</t>
  </si>
  <si>
    <t xml:space="preserve">   Total Rate Base</t>
  </si>
  <si>
    <t>Revenue From Retail Rates</t>
  </si>
  <si>
    <t>Other Operating Revenues</t>
  </si>
  <si>
    <t xml:space="preserve">   Total Revenues</t>
  </si>
  <si>
    <t>Operating Expenses</t>
  </si>
  <si>
    <t xml:space="preserve"> Production Expenses</t>
  </si>
  <si>
    <t xml:space="preserve"> Transmission Expenses</t>
  </si>
  <si>
    <t xml:space="preserve"> Distribution Expenses</t>
  </si>
  <si>
    <t xml:space="preserve"> Customer Accounting Expenses</t>
  </si>
  <si>
    <t xml:space="preserve"> Customer Information Expenses</t>
  </si>
  <si>
    <t xml:space="preserve"> Sales Expenses</t>
  </si>
  <si>
    <t xml:space="preserve"> Admin &amp; General Expenses</t>
  </si>
  <si>
    <t xml:space="preserve">   Total O&amp;M Expenses</t>
  </si>
  <si>
    <t>Taxes Other Than Income Taxes</t>
  </si>
  <si>
    <t>Other Income Related Items</t>
  </si>
  <si>
    <t>Depreciation Expense</t>
  </si>
  <si>
    <t xml:space="preserve"> Production Plant Depreciation</t>
  </si>
  <si>
    <t xml:space="preserve"> Transmission Plant Depreciation</t>
  </si>
  <si>
    <t xml:space="preserve"> Distribution Plant Depreciation</t>
  </si>
  <si>
    <t xml:space="preserve"> General Plant Depreciation</t>
  </si>
  <si>
    <t xml:space="preserve"> Amortization Expense</t>
  </si>
  <si>
    <t xml:space="preserve">   Total Depreciation Expense</t>
  </si>
  <si>
    <t>Income Tax</t>
  </si>
  <si>
    <t xml:space="preserve">   Total Operating Expenses</t>
  </si>
  <si>
    <t>Net Income</t>
  </si>
  <si>
    <t>Rate of Return</t>
  </si>
  <si>
    <t>Return Ratio</t>
  </si>
  <si>
    <t>Interest Expense</t>
  </si>
  <si>
    <t>File:  WA 08 Elec Case / Elec COS Base Case / Sumcost Exhibits</t>
  </si>
  <si>
    <t>Page 1 of 3</t>
  </si>
  <si>
    <t>Revenue to Cost by Functional Component Summary</t>
  </si>
  <si>
    <t>Functional Cost Components at Current Return by Schedule</t>
  </si>
  <si>
    <t>Production</t>
  </si>
  <si>
    <t>Transmission</t>
  </si>
  <si>
    <t xml:space="preserve">Distribution </t>
  </si>
  <si>
    <t>Common</t>
  </si>
  <si>
    <t xml:space="preserve">     Total Current Rate Revenue</t>
  </si>
  <si>
    <t>Expressed as $/kWh</t>
  </si>
  <si>
    <t xml:space="preserve">     Total Current Melded Rates</t>
  </si>
  <si>
    <t>Functional Cost Components at Uniform Current Return</t>
  </si>
  <si>
    <t xml:space="preserve">     Total Uniform Current Cost</t>
  </si>
  <si>
    <t xml:space="preserve">     Total Current Uniform Melded Rates</t>
  </si>
  <si>
    <t>Revenue to Cost Ratio at Current Rates</t>
  </si>
  <si>
    <t>Functional Cost Components at Proposed Return by Schedule</t>
  </si>
  <si>
    <t xml:space="preserve">     Total Proposed Rate Revenue</t>
  </si>
  <si>
    <t xml:space="preserve">     Total Proposed Melded Rates</t>
  </si>
  <si>
    <t>Functional Cost Components at Uniform Requested Return</t>
  </si>
  <si>
    <t xml:space="preserve">     Total Uniform Cost</t>
  </si>
  <si>
    <t xml:space="preserve">     Total Uniform Melded Rates</t>
  </si>
  <si>
    <t>Revenue to Cost Ratio at Proposed Rates</t>
  </si>
  <si>
    <t>Current Revenue to Proposed Cost Ratio</t>
  </si>
  <si>
    <t>Page 2 of 3</t>
  </si>
  <si>
    <t>Revenue to Cost By Classification Summary</t>
  </si>
  <si>
    <t>Cost Classifications at Current Return by Schedule</t>
  </si>
  <si>
    <t>Energy</t>
  </si>
  <si>
    <t>Demand</t>
  </si>
  <si>
    <t>Customer</t>
  </si>
  <si>
    <t>Expressed as Unit Cost</t>
  </si>
  <si>
    <t>$/kWh</t>
  </si>
  <si>
    <t>$/kW/mo</t>
  </si>
  <si>
    <t>$/Cust/mo</t>
  </si>
  <si>
    <t>Cost Classifications at Uniform Current Return</t>
  </si>
  <si>
    <t>Cost Classifications at Proposed Return by Schedule</t>
  </si>
  <si>
    <t>Cost Classifications at Uniform Requested Return</t>
  </si>
  <si>
    <t>Page 3 of 3</t>
  </si>
  <si>
    <t>Washington Jurisdiction</t>
  </si>
  <si>
    <t>Scenario: Company Base Case</t>
  </si>
  <si>
    <t>UE-011595 Methodology/Dist Land-Primary</t>
  </si>
  <si>
    <t>For the Year Ended December 31, 2007</t>
  </si>
  <si>
    <t>Residential</t>
  </si>
  <si>
    <t>General</t>
  </si>
  <si>
    <t>Large Gen</t>
  </si>
  <si>
    <t>Extra Large</t>
  </si>
  <si>
    <t>Pumping</t>
  </si>
  <si>
    <t>Street &amp;</t>
  </si>
  <si>
    <t>Service</t>
  </si>
  <si>
    <t>Gen Service</t>
  </si>
  <si>
    <t>Area Lights</t>
  </si>
  <si>
    <t>Sch 1</t>
  </si>
  <si>
    <t>Sch 11-12</t>
  </si>
  <si>
    <t>Sch 21-22</t>
  </si>
  <si>
    <t>Sch 25</t>
  </si>
  <si>
    <t>Sch 31-32</t>
  </si>
  <si>
    <t>Sch 41-49</t>
  </si>
  <si>
    <t>Exhibit No. ___(TLK-4)</t>
  </si>
  <si>
    <t>Open 1</t>
  </si>
  <si>
    <t>Open 2</t>
  </si>
  <si>
    <t>Open 3</t>
  </si>
  <si>
    <t>Open 4</t>
  </si>
  <si>
    <t>Open 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</si>
</sst>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\ ;\(#,##0\)"/>
    <numFmt numFmtId="166" formatCode="#,##0.0_);[Red]\(#,##0.0\)"/>
    <numFmt numFmtId="167" formatCode="0.0"/>
    <numFmt numFmtId="168" formatCode="#,##0.0_);\(#,##0.0\)"/>
    <numFmt numFmtId="169" formatCode="0.0%"/>
    <numFmt numFmtId="170" formatCode="&quot;@&quot;\ 0.00%"/>
    <numFmt numFmtId="171" formatCode="0.00000000"/>
    <numFmt numFmtId="172" formatCode="0.0000000"/>
    <numFmt numFmtId="173" formatCode="0.00000"/>
    <numFmt numFmtId="174" formatCode="0.0000"/>
    <numFmt numFmtId="175" formatCode="&quot;$&quot;#,##0.000_);[Red]\(&quot;$&quot;#,##0.000\)"/>
    <numFmt numFmtId="176" formatCode="&quot;$&quot;#,##0.0000_);[Red]\(&quot;$&quot;#,##0.0000\)"/>
    <numFmt numFmtId="177" formatCode="&quot;$&quot;#,##0.00000_);[Red]\(&quot;$&quot;#,##0.00000\)"/>
    <numFmt numFmtId="178" formatCode="&quot;$&quot;#,##0.000000_);[Red]\(&quot;$&quot;#,##0.000000\)"/>
    <numFmt numFmtId="179" formatCode="&quot;$&quot;#,##0.0_);[Red]\(&quot;$&quot;#,##0.0\)"/>
    <numFmt numFmtId="180" formatCode="0.000%"/>
    <numFmt numFmtId="181" formatCode="0.0000%"/>
    <numFmt numFmtId="182" formatCode="0.00000%"/>
    <numFmt numFmtId="183" formatCode="#,##0.000_);[Red]\(#,##0.000\)"/>
    <numFmt numFmtId="184" formatCode="#,##0.0000_);[Red]\(#,##0.0000\)"/>
    <numFmt numFmtId="185" formatCode="#,##0.00000_);[Red]\(#,##0.00000\)"/>
    <numFmt numFmtId="186" formatCode="#,##0.000000_);[Red]\(#,##0.000000\)"/>
    <numFmt numFmtId="187" formatCode="#,##0.000_);\(#,##0.000\)"/>
    <numFmt numFmtId="188" formatCode="#,##0.0000_);\(#,##0.0000\)"/>
    <numFmt numFmtId="189" formatCode="#,##0.00000_);\(#,##0.00000\)"/>
    <numFmt numFmtId="190" formatCode="mm/dd/yy"/>
    <numFmt numFmtId="191" formatCode="#,##0.0000000_);[Red]\(#,##0.0000000\)"/>
    <numFmt numFmtId="192" formatCode="#,##0.00000000_);[Red]\(#,##0.00000000\)"/>
    <numFmt numFmtId="193" formatCode="0.0000000000"/>
    <numFmt numFmtId="194" formatCode="0.000000000"/>
    <numFmt numFmtId="195" formatCode="&quot;(&quot;0&quot;)&quot;"/>
    <numFmt numFmtId="196" formatCode="&quot;&quot;"/>
    <numFmt numFmtId="197" formatCode="#,##0.0\ ;\(#,##0.0\)"/>
    <numFmt numFmtId="198" formatCode="#,##0.00\ ;\(#,##0.00\)"/>
    <numFmt numFmtId="199" formatCode="#,##0.000000000"/>
    <numFmt numFmtId="200" formatCode="#,##0.0000000"/>
  </numFmts>
  <fonts count="4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 Narrow"/>
      <family val="2"/>
    </font>
    <font>
      <b/>
      <sz val="10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90" fontId="4" fillId="0" borderId="0" xfId="0" applyNumberFormat="1" applyFont="1" applyAlignment="1">
      <alignment/>
    </xf>
    <xf numFmtId="18" fontId="4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37" fontId="4" fillId="0" borderId="10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5" fontId="4" fillId="0" borderId="0" xfId="0" applyNumberFormat="1" applyFont="1" applyAlignment="1">
      <alignment/>
    </xf>
    <xf numFmtId="0" fontId="5" fillId="0" borderId="0" xfId="0" applyFont="1" applyAlignment="1">
      <alignment/>
    </xf>
    <xf numFmtId="177" fontId="4" fillId="0" borderId="0" xfId="44" applyNumberFormat="1" applyFont="1" applyAlignment="1">
      <alignment/>
    </xf>
    <xf numFmtId="177" fontId="4" fillId="0" borderId="1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10" xfId="44" applyNumberFormat="1" applyFont="1" applyBorder="1" applyAlignment="1">
      <alignment/>
    </xf>
    <xf numFmtId="177" fontId="4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40" fontId="4" fillId="0" borderId="0" xfId="42" applyFont="1" applyAlignment="1">
      <alignment/>
    </xf>
    <xf numFmtId="0" fontId="0" fillId="0" borderId="11" xfId="0" applyBorder="1" applyAlignment="1">
      <alignment/>
    </xf>
    <xf numFmtId="40" fontId="5" fillId="0" borderId="0" xfId="42" applyFont="1" applyAlignment="1">
      <alignment/>
    </xf>
    <xf numFmtId="8" fontId="4" fillId="0" borderId="0" xfId="44" applyNumberFormat="1" applyFont="1" applyAlignment="1">
      <alignment/>
    </xf>
    <xf numFmtId="38" fontId="4" fillId="0" borderId="10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tabSelected="1" zoomScalePageLayoutView="0" workbookViewId="0" topLeftCell="A1">
      <selection activeCell="R4" sqref="R4"/>
    </sheetView>
  </sheetViews>
  <sheetFormatPr defaultColWidth="9.00390625" defaultRowHeight="12.75"/>
  <cols>
    <col min="1" max="1" width="5.125" style="0" customWidth="1"/>
    <col min="2" max="2" width="22.625" style="0" customWidth="1"/>
    <col min="3" max="3" width="3.00390625" style="0" customWidth="1"/>
    <col min="4" max="4" width="3.625" style="0" customWidth="1"/>
    <col min="5" max="5" width="3.00390625" style="0" customWidth="1"/>
    <col min="6" max="6" width="12.125" style="0" customWidth="1"/>
    <col min="7" max="7" width="11.625" style="0" customWidth="1"/>
    <col min="8" max="8" width="11.375" style="0" customWidth="1"/>
    <col min="9" max="9" width="10.75390625" style="0" customWidth="1"/>
    <col min="10" max="10" width="10.375" style="0" customWidth="1"/>
    <col min="11" max="11" width="10.875" style="0" customWidth="1"/>
    <col min="12" max="12" width="10.75390625" style="0" customWidth="1"/>
    <col min="13" max="13" width="10.125" style="0" hidden="1" customWidth="1"/>
    <col min="14" max="17" width="9.875" style="0" hidden="1" customWidth="1"/>
    <col min="18" max="18" width="9.875" style="0" customWidth="1"/>
  </cols>
  <sheetData>
    <row r="1" ht="30" customHeight="1">
      <c r="L1" s="1" t="s">
        <v>120</v>
      </c>
    </row>
    <row r="2" spans="1:16" ht="12.75">
      <c r="A2" s="2"/>
      <c r="B2" s="3" t="s">
        <v>0</v>
      </c>
      <c r="C2" s="4"/>
      <c r="D2" s="4"/>
      <c r="F2" s="4" t="s">
        <v>1</v>
      </c>
      <c r="G2" s="4"/>
      <c r="H2" s="4"/>
      <c r="J2" s="5" t="s">
        <v>101</v>
      </c>
      <c r="K2" s="4"/>
      <c r="L2" s="6"/>
      <c r="N2" s="4"/>
      <c r="O2" s="4"/>
      <c r="P2" s="4"/>
    </row>
    <row r="3" spans="1:16" ht="12.75">
      <c r="A3" s="2"/>
      <c r="B3" s="7" t="s">
        <v>102</v>
      </c>
      <c r="C3" s="4"/>
      <c r="D3" s="4"/>
      <c r="F3" s="4" t="s">
        <v>2</v>
      </c>
      <c r="G3" s="4"/>
      <c r="H3" s="4"/>
      <c r="J3" s="5" t="s">
        <v>3</v>
      </c>
      <c r="K3" s="4"/>
      <c r="L3" s="8">
        <v>39500</v>
      </c>
      <c r="N3" s="4"/>
      <c r="O3" s="4"/>
      <c r="P3" s="4"/>
    </row>
    <row r="4" spans="1:16" ht="12.75">
      <c r="A4" s="2"/>
      <c r="B4" s="7" t="s">
        <v>103</v>
      </c>
      <c r="C4" s="4"/>
      <c r="D4" s="4"/>
      <c r="F4" s="4" t="s">
        <v>104</v>
      </c>
      <c r="G4" s="4"/>
      <c r="H4" s="4"/>
      <c r="I4" s="4"/>
      <c r="J4" s="4"/>
      <c r="K4" s="4"/>
      <c r="L4" s="9" t="s">
        <v>20</v>
      </c>
      <c r="N4" s="4"/>
      <c r="O4" s="4"/>
      <c r="P4" s="4"/>
    </row>
    <row r="5" spans="1:17" ht="12.75">
      <c r="A5" s="2"/>
      <c r="B5" s="7" t="s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0"/>
    </row>
    <row r="6" spans="1:17" ht="30" customHeight="1">
      <c r="A6" s="2"/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2" t="s">
        <v>18</v>
      </c>
      <c r="Q6" s="2" t="s">
        <v>19</v>
      </c>
    </row>
    <row r="7" spans="1:17" ht="12.75">
      <c r="A7" s="2"/>
      <c r="B7" s="10" t="s">
        <v>20</v>
      </c>
      <c r="C7" s="10" t="s">
        <v>20</v>
      </c>
      <c r="D7" s="2" t="s">
        <v>20</v>
      </c>
      <c r="E7" s="2" t="s">
        <v>20</v>
      </c>
      <c r="F7" s="2" t="s">
        <v>20</v>
      </c>
      <c r="G7" s="2" t="s">
        <v>105</v>
      </c>
      <c r="H7" s="2" t="s">
        <v>106</v>
      </c>
      <c r="I7" s="2" t="s">
        <v>107</v>
      </c>
      <c r="J7" s="2" t="s">
        <v>108</v>
      </c>
      <c r="K7" s="2" t="s">
        <v>109</v>
      </c>
      <c r="L7" s="2" t="s">
        <v>110</v>
      </c>
      <c r="M7" s="2" t="s">
        <v>20</v>
      </c>
      <c r="N7" s="2" t="s">
        <v>20</v>
      </c>
      <c r="O7" s="2" t="s">
        <v>20</v>
      </c>
      <c r="P7" s="2" t="s">
        <v>20</v>
      </c>
      <c r="Q7" s="2" t="s">
        <v>20</v>
      </c>
    </row>
    <row r="8" spans="1:17" ht="12.75">
      <c r="A8" s="2"/>
      <c r="B8" s="10" t="s">
        <v>20</v>
      </c>
      <c r="C8" s="10" t="s">
        <v>20</v>
      </c>
      <c r="D8" s="2" t="s">
        <v>20</v>
      </c>
      <c r="E8" s="2" t="s">
        <v>20</v>
      </c>
      <c r="F8" s="2" t="s">
        <v>21</v>
      </c>
      <c r="G8" s="2" t="s">
        <v>111</v>
      </c>
      <c r="H8" s="2" t="s">
        <v>111</v>
      </c>
      <c r="I8" s="2" t="s">
        <v>111</v>
      </c>
      <c r="J8" s="2" t="s">
        <v>112</v>
      </c>
      <c r="K8" s="2" t="s">
        <v>111</v>
      </c>
      <c r="L8" s="2" t="s">
        <v>113</v>
      </c>
      <c r="M8" s="2" t="s">
        <v>20</v>
      </c>
      <c r="N8" s="2" t="s">
        <v>20</v>
      </c>
      <c r="O8" s="2" t="s">
        <v>20</v>
      </c>
      <c r="P8" s="2" t="s">
        <v>20</v>
      </c>
      <c r="Q8" s="2" t="s">
        <v>20</v>
      </c>
    </row>
    <row r="9" spans="1:17" ht="12.75">
      <c r="A9" s="2"/>
      <c r="B9" s="10" t="s">
        <v>22</v>
      </c>
      <c r="C9" s="2" t="s">
        <v>20</v>
      </c>
      <c r="D9" s="2" t="s">
        <v>20</v>
      </c>
      <c r="E9" s="2" t="s">
        <v>20</v>
      </c>
      <c r="F9" s="2" t="s">
        <v>23</v>
      </c>
      <c r="G9" s="2" t="s">
        <v>114</v>
      </c>
      <c r="H9" s="2" t="s">
        <v>115</v>
      </c>
      <c r="I9" s="2" t="s">
        <v>116</v>
      </c>
      <c r="J9" s="2" t="s">
        <v>117</v>
      </c>
      <c r="K9" s="2" t="s">
        <v>118</v>
      </c>
      <c r="L9" s="2" t="s">
        <v>119</v>
      </c>
      <c r="M9" s="2" t="s">
        <v>121</v>
      </c>
      <c r="N9" s="2" t="s">
        <v>122</v>
      </c>
      <c r="O9" s="2" t="s">
        <v>123</v>
      </c>
      <c r="P9" s="2" t="s">
        <v>124</v>
      </c>
      <c r="Q9" s="2" t="s">
        <v>125</v>
      </c>
    </row>
    <row r="10" spans="1:17" ht="12.75">
      <c r="A10" s="2"/>
      <c r="B10" s="10" t="s">
        <v>24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2">
        <v>1</v>
      </c>
      <c r="B11" s="10" t="s">
        <v>25</v>
      </c>
      <c r="C11" s="10"/>
      <c r="D11" s="6"/>
      <c r="E11" s="5"/>
      <c r="F11" s="11">
        <f>SUM(G11:Q11)</f>
        <v>710584000</v>
      </c>
      <c r="G11" s="11">
        <v>321848532.52549195</v>
      </c>
      <c r="H11" s="11">
        <v>54976333.64399952</v>
      </c>
      <c r="I11" s="11">
        <v>201235402.2073589</v>
      </c>
      <c r="J11" s="11">
        <v>112896173.26365563</v>
      </c>
      <c r="K11" s="11">
        <v>16718320.144475121</v>
      </c>
      <c r="L11" s="11">
        <v>2909238.2150188345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ht="12.75">
      <c r="A12" s="2">
        <v>2</v>
      </c>
      <c r="B12" s="10" t="s">
        <v>26</v>
      </c>
      <c r="C12" s="10"/>
      <c r="D12" s="6"/>
      <c r="E12" s="5"/>
      <c r="F12" s="11">
        <f>SUM(G12:Q12)</f>
        <v>285666999.99999994</v>
      </c>
      <c r="G12" s="11">
        <v>128733793.19091704</v>
      </c>
      <c r="H12" s="11">
        <v>22079870.228541467</v>
      </c>
      <c r="I12" s="11">
        <v>81147449.86395115</v>
      </c>
      <c r="J12" s="11">
        <v>45744092.95750219</v>
      </c>
      <c r="K12" s="11">
        <v>6764050.980343304</v>
      </c>
      <c r="L12" s="11">
        <v>1197742.7787448252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</row>
    <row r="13" spans="1:17" ht="12.75">
      <c r="A13" s="2">
        <v>3</v>
      </c>
      <c r="B13" s="10" t="s">
        <v>27</v>
      </c>
      <c r="C13" s="10"/>
      <c r="D13" s="6"/>
      <c r="E13" s="5"/>
      <c r="F13" s="11">
        <f>SUM(G13:Q13)</f>
        <v>564193999.9999999</v>
      </c>
      <c r="G13" s="11">
        <v>290595226.9350467</v>
      </c>
      <c r="H13" s="11">
        <v>54656462.564813375</v>
      </c>
      <c r="I13" s="11">
        <v>149356255.68686536</v>
      </c>
      <c r="J13" s="11">
        <v>28188587.177452665</v>
      </c>
      <c r="K13" s="11">
        <v>12533804.798835</v>
      </c>
      <c r="L13" s="11">
        <v>28863662.836986884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</row>
    <row r="14" spans="1:17" ht="12.75">
      <c r="A14" s="2">
        <v>4</v>
      </c>
      <c r="B14" s="10" t="s">
        <v>28</v>
      </c>
      <c r="C14" s="10"/>
      <c r="D14" s="6"/>
      <c r="E14" s="5"/>
      <c r="F14" s="11">
        <f>SUM(G14:Q14)</f>
        <v>44404000</v>
      </c>
      <c r="G14" s="11">
        <v>20282352.91628258</v>
      </c>
      <c r="H14" s="11">
        <v>3521458.897436247</v>
      </c>
      <c r="I14" s="11">
        <v>12520845.943584967</v>
      </c>
      <c r="J14" s="11">
        <v>6641028.422508022</v>
      </c>
      <c r="K14" s="11">
        <v>1046785.9752352468</v>
      </c>
      <c r="L14" s="11">
        <v>391527.8449529393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</row>
    <row r="15" spans="1:17" ht="12.75">
      <c r="A15" s="2">
        <v>5</v>
      </c>
      <c r="B15" s="10" t="s">
        <v>29</v>
      </c>
      <c r="C15" s="10"/>
      <c r="D15" s="6"/>
      <c r="E15" s="5"/>
      <c r="F15" s="11">
        <f>SUM(G15:Q15)</f>
        <v>99070000</v>
      </c>
      <c r="G15" s="11">
        <v>52074828.20216565</v>
      </c>
      <c r="H15" s="11">
        <v>9178177.961645035</v>
      </c>
      <c r="I15" s="11">
        <v>23908855.49505219</v>
      </c>
      <c r="J15" s="11">
        <v>9707742.11604359</v>
      </c>
      <c r="K15" s="11">
        <v>2129501.2346521313</v>
      </c>
      <c r="L15" s="11">
        <v>2070894.9904414052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</row>
    <row r="16" spans="1:17" ht="12.75">
      <c r="A16" s="2">
        <v>6</v>
      </c>
      <c r="B16" s="10" t="s">
        <v>30</v>
      </c>
      <c r="C16" s="10"/>
      <c r="D16" s="10"/>
      <c r="E16" s="2"/>
      <c r="F16" s="12">
        <f aca="true" t="shared" si="0" ref="F16:Q16">SUM(F11:F15)</f>
        <v>1703919000</v>
      </c>
      <c r="G16" s="12">
        <f t="shared" si="0"/>
        <v>813534733.7699038</v>
      </c>
      <c r="H16" s="12">
        <f t="shared" si="0"/>
        <v>144412303.29643565</v>
      </c>
      <c r="I16" s="12">
        <f t="shared" si="0"/>
        <v>468168809.1968125</v>
      </c>
      <c r="J16" s="12">
        <f t="shared" si="0"/>
        <v>203177623.9371621</v>
      </c>
      <c r="K16" s="12">
        <f t="shared" si="0"/>
        <v>39192463.1335408</v>
      </c>
      <c r="L16" s="12">
        <f t="shared" si="0"/>
        <v>35433066.66614489</v>
      </c>
      <c r="M16" s="12">
        <f t="shared" si="0"/>
        <v>0</v>
      </c>
      <c r="N16" s="12">
        <f t="shared" si="0"/>
        <v>0</v>
      </c>
      <c r="O16" s="12">
        <f t="shared" si="0"/>
        <v>0</v>
      </c>
      <c r="P16" s="12">
        <f t="shared" si="0"/>
        <v>0</v>
      </c>
      <c r="Q16" s="12">
        <f t="shared" si="0"/>
        <v>0</v>
      </c>
    </row>
    <row r="17" spans="1:17" ht="12.75">
      <c r="A17" s="2"/>
      <c r="B17" s="10"/>
      <c r="C17" s="10"/>
      <c r="D17" s="10"/>
      <c r="E17" s="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2"/>
      <c r="B18" s="10" t="s">
        <v>31</v>
      </c>
      <c r="C18" s="10"/>
      <c r="D18" s="10"/>
      <c r="E18" s="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2">
        <v>7</v>
      </c>
      <c r="B19" s="10" t="s">
        <v>25</v>
      </c>
      <c r="C19" s="10"/>
      <c r="D19" s="6"/>
      <c r="E19" s="5"/>
      <c r="F19" s="11">
        <f>SUM(G19:Q19)</f>
        <v>-290753000</v>
      </c>
      <c r="G19" s="11">
        <v>-130929687.14810297</v>
      </c>
      <c r="H19" s="11">
        <v>-22469815.60890776</v>
      </c>
      <c r="I19" s="11">
        <v>-82628484.61898994</v>
      </c>
      <c r="J19" s="11">
        <v>-46611024.90863637</v>
      </c>
      <c r="K19" s="11">
        <v>-6890786.191071461</v>
      </c>
      <c r="L19" s="11">
        <v>-1223201.524291514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</row>
    <row r="20" spans="1:17" ht="12.75">
      <c r="A20" s="2">
        <v>8</v>
      </c>
      <c r="B20" s="10" t="s">
        <v>26</v>
      </c>
      <c r="C20" s="10"/>
      <c r="D20" s="6"/>
      <c r="E20" s="5"/>
      <c r="F20" s="11">
        <f>SUM(G20:Q20)</f>
        <v>-96137000</v>
      </c>
      <c r="G20" s="11">
        <v>-43323452.39735493</v>
      </c>
      <c r="H20" s="11">
        <v>-7430653.467713425</v>
      </c>
      <c r="I20" s="11">
        <v>-27308972.991527453</v>
      </c>
      <c r="J20" s="11">
        <v>-15394497.31559959</v>
      </c>
      <c r="K20" s="11">
        <v>-2276341.226313378</v>
      </c>
      <c r="L20" s="11">
        <v>-403082.6014912162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ht="12.75">
      <c r="A21" s="2">
        <v>9</v>
      </c>
      <c r="B21" s="10" t="s">
        <v>27</v>
      </c>
      <c r="C21" s="10"/>
      <c r="D21" s="6"/>
      <c r="E21" s="5"/>
      <c r="F21" s="11">
        <f>SUM(G21:Q21)</f>
        <v>-180955000</v>
      </c>
      <c r="G21" s="11">
        <v>-92023618.64255154</v>
      </c>
      <c r="H21" s="11">
        <v>-16602879.8820721</v>
      </c>
      <c r="I21" s="11">
        <v>-45673354.29182246</v>
      </c>
      <c r="J21" s="11">
        <v>-8030511.290162929</v>
      </c>
      <c r="K21" s="11">
        <v>-3758860.6880567335</v>
      </c>
      <c r="L21" s="11">
        <v>-14865775.205334231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</row>
    <row r="22" spans="1:17" ht="12.75">
      <c r="A22" s="2">
        <v>10</v>
      </c>
      <c r="B22" s="10" t="s">
        <v>28</v>
      </c>
      <c r="C22" s="10"/>
      <c r="D22" s="6"/>
      <c r="E22" s="5"/>
      <c r="F22" s="11">
        <f>SUM(G22:Q22)</f>
        <v>-8466999.999999998</v>
      </c>
      <c r="G22" s="11">
        <v>-3986553.0364097096</v>
      </c>
      <c r="H22" s="11">
        <v>-702858.5466875097</v>
      </c>
      <c r="I22" s="11">
        <v>-2345936.2804759573</v>
      </c>
      <c r="J22" s="11">
        <v>-1091688.441679227</v>
      </c>
      <c r="K22" s="11">
        <v>-196305.36630840067</v>
      </c>
      <c r="L22" s="11">
        <v>-143658.328439194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</row>
    <row r="23" spans="1:17" ht="12.75">
      <c r="A23" s="2">
        <v>11</v>
      </c>
      <c r="B23" s="10" t="s">
        <v>29</v>
      </c>
      <c r="C23" s="10"/>
      <c r="D23" s="6"/>
      <c r="E23" s="5"/>
      <c r="F23" s="11">
        <f>SUM(G23:Q23)</f>
        <v>-43382000</v>
      </c>
      <c r="G23" s="11">
        <v>-22762923.40495529</v>
      </c>
      <c r="H23" s="11">
        <v>-4012958.326444941</v>
      </c>
      <c r="I23" s="11">
        <v>-10498833.301194789</v>
      </c>
      <c r="J23" s="11">
        <v>-4264185.460110132</v>
      </c>
      <c r="K23" s="11">
        <v>-933779.9982825854</v>
      </c>
      <c r="L23" s="11">
        <v>-909319.5090122599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</row>
    <row r="24" spans="1:17" ht="12.75">
      <c r="A24" s="2">
        <v>12</v>
      </c>
      <c r="B24" s="10" t="s">
        <v>32</v>
      </c>
      <c r="C24" s="10"/>
      <c r="D24" s="10"/>
      <c r="E24" s="2"/>
      <c r="F24" s="12">
        <f aca="true" t="shared" si="1" ref="F24:Q24">SUM(F19:F23)</f>
        <v>-619694000</v>
      </c>
      <c r="G24" s="12">
        <f t="shared" si="1"/>
        <v>-293026234.62937444</v>
      </c>
      <c r="H24" s="12">
        <f t="shared" si="1"/>
        <v>-51219165.831825726</v>
      </c>
      <c r="I24" s="12">
        <f t="shared" si="1"/>
        <v>-168455581.4840106</v>
      </c>
      <c r="J24" s="12">
        <f t="shared" si="1"/>
        <v>-75391907.41618824</v>
      </c>
      <c r="K24" s="12">
        <f t="shared" si="1"/>
        <v>-14056073.470032558</v>
      </c>
      <c r="L24" s="12">
        <f t="shared" si="1"/>
        <v>-17545037.168568417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2">
        <f t="shared" si="1"/>
        <v>0</v>
      </c>
      <c r="Q24" s="12">
        <f t="shared" si="1"/>
        <v>0</v>
      </c>
    </row>
    <row r="25" spans="1:17" ht="12.75">
      <c r="A25" s="2"/>
      <c r="B25" s="10"/>
      <c r="C25" s="10"/>
      <c r="D25" s="10"/>
      <c r="E25" s="2"/>
      <c r="F25" s="10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2">
        <v>13</v>
      </c>
      <c r="B26" s="10" t="s">
        <v>33</v>
      </c>
      <c r="C26" s="10"/>
      <c r="D26" s="10"/>
      <c r="E26" s="2"/>
      <c r="F26" s="11">
        <f>F16+F24</f>
        <v>1084225000</v>
      </c>
      <c r="G26" s="11">
        <v>520508499.14052933</v>
      </c>
      <c r="H26" s="11">
        <v>93193137.46460992</v>
      </c>
      <c r="I26" s="11">
        <v>299713227.71280193</v>
      </c>
      <c r="J26" s="11">
        <v>127785716.52097386</v>
      </c>
      <c r="K26" s="11">
        <v>25136389.663508244</v>
      </c>
      <c r="L26" s="11">
        <v>17888029.497576475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</row>
    <row r="27" spans="1:17" ht="12.75">
      <c r="A27" s="2">
        <v>14</v>
      </c>
      <c r="B27" s="10" t="s">
        <v>34</v>
      </c>
      <c r="C27" s="6"/>
      <c r="D27" s="6"/>
      <c r="E27" s="5"/>
      <c r="F27" s="11">
        <f>SUM(G27:Q27)</f>
        <v>-160133000</v>
      </c>
      <c r="G27" s="11">
        <v>-76322466.69154526</v>
      </c>
      <c r="H27" s="11">
        <v>-13487744.477447227</v>
      </c>
      <c r="I27" s="11">
        <v>-43934183.38644499</v>
      </c>
      <c r="J27" s="11">
        <v>-19681481.774078462</v>
      </c>
      <c r="K27" s="11">
        <v>-3682918.679072668</v>
      </c>
      <c r="L27" s="11">
        <v>-3024204.991411383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ht="12.75">
      <c r="A28" s="2">
        <v>15</v>
      </c>
      <c r="B28" s="10" t="s">
        <v>35</v>
      </c>
      <c r="C28" s="10"/>
      <c r="D28" s="6"/>
      <c r="E28" s="5"/>
      <c r="F28" s="11">
        <f>SUM(G28:Q28)</f>
        <v>26852000.000000022</v>
      </c>
      <c r="G28" s="11">
        <v>11921067.89093446</v>
      </c>
      <c r="H28" s="11">
        <v>2058946.3889564686</v>
      </c>
      <c r="I28" s="11">
        <v>7729855.001198761</v>
      </c>
      <c r="J28" s="11">
        <v>4388379.432785211</v>
      </c>
      <c r="K28" s="11">
        <v>643343.6063676546</v>
      </c>
      <c r="L28" s="11">
        <v>110407.6797574698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</row>
    <row r="29" spans="1:17" ht="12.75">
      <c r="A29" s="2">
        <v>16</v>
      </c>
      <c r="B29" s="10" t="s">
        <v>36</v>
      </c>
      <c r="C29" s="10"/>
      <c r="D29" s="10"/>
      <c r="E29" s="2"/>
      <c r="F29" s="12">
        <f aca="true" t="shared" si="2" ref="F29:Q29">SUM(F26:F28)</f>
        <v>950944000</v>
      </c>
      <c r="G29" s="12">
        <f t="shared" si="2"/>
        <v>456107100.33991855</v>
      </c>
      <c r="H29" s="12">
        <f t="shared" si="2"/>
        <v>81764339.37611917</v>
      </c>
      <c r="I29" s="12">
        <f t="shared" si="2"/>
        <v>263508899.32755572</v>
      </c>
      <c r="J29" s="12">
        <f t="shared" si="2"/>
        <v>112492614.17968062</v>
      </c>
      <c r="K29" s="12">
        <f t="shared" si="2"/>
        <v>22096814.590803232</v>
      </c>
      <c r="L29" s="12">
        <f t="shared" si="2"/>
        <v>14974232.185922563</v>
      </c>
      <c r="M29" s="12">
        <f t="shared" si="2"/>
        <v>0</v>
      </c>
      <c r="N29" s="12">
        <f t="shared" si="2"/>
        <v>0</v>
      </c>
      <c r="O29" s="12">
        <f t="shared" si="2"/>
        <v>0</v>
      </c>
      <c r="P29" s="12">
        <f t="shared" si="2"/>
        <v>0</v>
      </c>
      <c r="Q29" s="12">
        <f t="shared" si="2"/>
        <v>0</v>
      </c>
    </row>
    <row r="30" spans="1:17" ht="12.75">
      <c r="A30" s="2"/>
      <c r="B30" s="10"/>
      <c r="C30" s="10"/>
      <c r="D30" s="10"/>
      <c r="E30" s="2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2">
        <v>17</v>
      </c>
      <c r="B31" s="10" t="s">
        <v>37</v>
      </c>
      <c r="C31" s="10"/>
      <c r="D31" s="6"/>
      <c r="E31" s="5"/>
      <c r="F31" s="11">
        <f>SUM(G31:Q31)</f>
        <v>355999000</v>
      </c>
      <c r="G31" s="11">
        <v>155272000</v>
      </c>
      <c r="H31" s="11">
        <v>37753000</v>
      </c>
      <c r="I31" s="11">
        <v>107361000</v>
      </c>
      <c r="J31" s="11">
        <v>42477000</v>
      </c>
      <c r="K31" s="11">
        <v>7944000</v>
      </c>
      <c r="L31" s="11">
        <v>5192000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</row>
    <row r="32" spans="1:17" ht="12.75">
      <c r="A32" s="2">
        <v>18</v>
      </c>
      <c r="B32" s="10" t="s">
        <v>38</v>
      </c>
      <c r="C32" s="10"/>
      <c r="D32" s="6"/>
      <c r="E32" s="5"/>
      <c r="F32" s="11">
        <f>SUM(G32:Q32)</f>
        <v>55152000</v>
      </c>
      <c r="G32" s="11">
        <v>25173144.020847768</v>
      </c>
      <c r="H32" s="11">
        <v>4327803.59504801</v>
      </c>
      <c r="I32" s="11">
        <v>15561623.171564028</v>
      </c>
      <c r="J32" s="11">
        <v>8423233.16506067</v>
      </c>
      <c r="K32" s="11">
        <v>1293560.432482576</v>
      </c>
      <c r="L32" s="11">
        <v>372635.6149969455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</row>
    <row r="33" spans="1:17" ht="12.75">
      <c r="A33" s="2">
        <v>19</v>
      </c>
      <c r="B33" s="10" t="s">
        <v>39</v>
      </c>
      <c r="C33" s="10"/>
      <c r="D33" s="10"/>
      <c r="E33" s="2"/>
      <c r="F33" s="12">
        <f aca="true" t="shared" si="3" ref="F33:Q33">SUM(F31:F32)</f>
        <v>411151000</v>
      </c>
      <c r="G33" s="12">
        <f t="shared" si="3"/>
        <v>180445144.02084777</v>
      </c>
      <c r="H33" s="12">
        <f t="shared" si="3"/>
        <v>42080803.59504801</v>
      </c>
      <c r="I33" s="12">
        <f t="shared" si="3"/>
        <v>122922623.17156403</v>
      </c>
      <c r="J33" s="12">
        <f t="shared" si="3"/>
        <v>50900233.16506067</v>
      </c>
      <c r="K33" s="12">
        <f t="shared" si="3"/>
        <v>9237560.432482576</v>
      </c>
      <c r="L33" s="12">
        <f t="shared" si="3"/>
        <v>5564635.6149969455</v>
      </c>
      <c r="M33" s="12">
        <f t="shared" si="3"/>
        <v>0</v>
      </c>
      <c r="N33" s="12">
        <f t="shared" si="3"/>
        <v>0</v>
      </c>
      <c r="O33" s="12">
        <f t="shared" si="3"/>
        <v>0</v>
      </c>
      <c r="P33" s="12">
        <f t="shared" si="3"/>
        <v>0</v>
      </c>
      <c r="Q33" s="12">
        <f t="shared" si="3"/>
        <v>0</v>
      </c>
    </row>
    <row r="34" spans="1:17" ht="12.75">
      <c r="A34" s="2"/>
      <c r="B34" s="10"/>
      <c r="C34" s="10"/>
      <c r="D34" s="10"/>
      <c r="E34" s="2"/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2"/>
      <c r="B35" s="10" t="s">
        <v>40</v>
      </c>
      <c r="C35" s="10"/>
      <c r="D35" s="10"/>
      <c r="E35" s="2"/>
      <c r="F35" s="10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2">
        <v>20</v>
      </c>
      <c r="B36" s="10" t="s">
        <v>41</v>
      </c>
      <c r="C36" s="10"/>
      <c r="D36" s="6"/>
      <c r="E36" s="5"/>
      <c r="F36" s="11">
        <f aca="true" t="shared" si="4" ref="F36:F42">SUM(G36:Q36)</f>
        <v>190522999.99999997</v>
      </c>
      <c r="G36" s="11">
        <v>84957015.72880745</v>
      </c>
      <c r="H36" s="11">
        <v>14696307.275534231</v>
      </c>
      <c r="I36" s="11">
        <v>54460808.76002078</v>
      </c>
      <c r="J36" s="11">
        <v>31000911.720854722</v>
      </c>
      <c r="K36" s="11">
        <v>4570370.29784794</v>
      </c>
      <c r="L36" s="11">
        <v>837586.2169348741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</row>
    <row r="37" spans="1:17" ht="12.75">
      <c r="A37" s="2">
        <v>21</v>
      </c>
      <c r="B37" s="10" t="s">
        <v>42</v>
      </c>
      <c r="C37" s="10"/>
      <c r="D37" s="6"/>
      <c r="E37" s="5"/>
      <c r="F37" s="11">
        <f t="shared" si="4"/>
        <v>15560000.000000002</v>
      </c>
      <c r="G37" s="11">
        <v>7012002.8636512775</v>
      </c>
      <c r="H37" s="11">
        <v>1202668.7743285196</v>
      </c>
      <c r="I37" s="11">
        <v>4420021.63317107</v>
      </c>
      <c r="J37" s="11">
        <v>2491635.6681686514</v>
      </c>
      <c r="K37" s="11">
        <v>368431.19175173115</v>
      </c>
      <c r="L37" s="11">
        <v>65239.8689287509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</row>
    <row r="38" spans="1:17" ht="12.75">
      <c r="A38" s="2">
        <v>22</v>
      </c>
      <c r="B38" s="10" t="s">
        <v>43</v>
      </c>
      <c r="C38" s="10"/>
      <c r="D38" s="6"/>
      <c r="E38" s="5"/>
      <c r="F38" s="11">
        <f t="shared" si="4"/>
        <v>15716000</v>
      </c>
      <c r="G38" s="11">
        <v>7842056.449750645</v>
      </c>
      <c r="H38" s="11">
        <v>1729692.0086138884</v>
      </c>
      <c r="I38" s="11">
        <v>3873349.2276992192</v>
      </c>
      <c r="J38" s="11">
        <v>824411.0822565176</v>
      </c>
      <c r="K38" s="11">
        <v>385242.5279265804</v>
      </c>
      <c r="L38" s="11">
        <v>1061248.7037531487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</row>
    <row r="39" spans="1:17" ht="12.75">
      <c r="A39" s="2">
        <v>23</v>
      </c>
      <c r="B39" s="10" t="s">
        <v>44</v>
      </c>
      <c r="C39" s="10"/>
      <c r="D39" s="6"/>
      <c r="E39" s="5"/>
      <c r="F39" s="11">
        <f t="shared" si="4"/>
        <v>7866999.999999999</v>
      </c>
      <c r="G39" s="11">
        <v>6164933.471190519</v>
      </c>
      <c r="H39" s="11">
        <v>1068032.9021301758</v>
      </c>
      <c r="I39" s="11">
        <v>407569.35030447296</v>
      </c>
      <c r="J39" s="11">
        <v>104873.77177590388</v>
      </c>
      <c r="K39" s="11">
        <v>102341.30655567482</v>
      </c>
      <c r="L39" s="11">
        <v>19249.198043252465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</row>
    <row r="40" spans="1:17" ht="12.75">
      <c r="A40" s="2">
        <v>24</v>
      </c>
      <c r="B40" s="10" t="s">
        <v>45</v>
      </c>
      <c r="C40" s="10"/>
      <c r="D40" s="6"/>
      <c r="E40" s="5"/>
      <c r="F40" s="11">
        <f t="shared" si="4"/>
        <v>819999.9999999999</v>
      </c>
      <c r="G40" s="11">
        <v>704285.6013566063</v>
      </c>
      <c r="H40" s="11">
        <v>94737.08828688363</v>
      </c>
      <c r="I40" s="11">
        <v>11769.398761786975</v>
      </c>
      <c r="J40" s="11">
        <v>78.860946018065</v>
      </c>
      <c r="K40" s="11">
        <v>8053.972827799505</v>
      </c>
      <c r="L40" s="11">
        <v>1075.0778209053638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</row>
    <row r="41" spans="1:17" ht="12.75">
      <c r="A41" s="2">
        <v>25</v>
      </c>
      <c r="B41" s="10" t="s">
        <v>46</v>
      </c>
      <c r="C41" s="10"/>
      <c r="D41" s="6"/>
      <c r="E41" s="5"/>
      <c r="F41" s="11">
        <f t="shared" si="4"/>
        <v>706000</v>
      </c>
      <c r="G41" s="11">
        <v>306695.907662671</v>
      </c>
      <c r="H41" s="11">
        <v>54191.11839528112</v>
      </c>
      <c r="I41" s="11">
        <v>204876.46157917613</v>
      </c>
      <c r="J41" s="11">
        <v>119314.2813760754</v>
      </c>
      <c r="K41" s="11">
        <v>17469.075547144374</v>
      </c>
      <c r="L41" s="11">
        <v>3453.155439651927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</row>
    <row r="42" spans="1:17" ht="12.75">
      <c r="A42" s="2">
        <v>26</v>
      </c>
      <c r="B42" s="10" t="s">
        <v>47</v>
      </c>
      <c r="C42" s="10"/>
      <c r="D42" s="6"/>
      <c r="E42" s="5"/>
      <c r="F42" s="11">
        <f t="shared" si="4"/>
        <v>37102999.99999999</v>
      </c>
      <c r="G42" s="11">
        <v>18941162.628264707</v>
      </c>
      <c r="H42" s="11">
        <v>3424033.7207025415</v>
      </c>
      <c r="I42" s="11">
        <v>9090138.626742506</v>
      </c>
      <c r="J42" s="11">
        <v>4091486.8866975266</v>
      </c>
      <c r="K42" s="11">
        <v>823246.041722045</v>
      </c>
      <c r="L42" s="11">
        <v>732932.0958706754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</row>
    <row r="43" spans="1:17" ht="12.75">
      <c r="A43" s="2">
        <v>27</v>
      </c>
      <c r="B43" s="10" t="s">
        <v>48</v>
      </c>
      <c r="C43" s="10"/>
      <c r="D43" s="10"/>
      <c r="E43" s="2"/>
      <c r="F43" s="12">
        <f aca="true" t="shared" si="5" ref="F43:Q43">SUM(F36:F42)</f>
        <v>268294999.99999997</v>
      </c>
      <c r="G43" s="12">
        <f t="shared" si="5"/>
        <v>125928152.65068388</v>
      </c>
      <c r="H43" s="12">
        <f t="shared" si="5"/>
        <v>22269662.887991518</v>
      </c>
      <c r="I43" s="12">
        <f t="shared" si="5"/>
        <v>72468533.458279</v>
      </c>
      <c r="J43" s="12">
        <f t="shared" si="5"/>
        <v>38632712.27207541</v>
      </c>
      <c r="K43" s="12">
        <f t="shared" si="5"/>
        <v>6275154.414178915</v>
      </c>
      <c r="L43" s="12">
        <f t="shared" si="5"/>
        <v>2720784.3167912588</v>
      </c>
      <c r="M43" s="12">
        <f t="shared" si="5"/>
        <v>0</v>
      </c>
      <c r="N43" s="12">
        <f t="shared" si="5"/>
        <v>0</v>
      </c>
      <c r="O43" s="12">
        <f t="shared" si="5"/>
        <v>0</v>
      </c>
      <c r="P43" s="12">
        <f t="shared" si="5"/>
        <v>0</v>
      </c>
      <c r="Q43" s="12">
        <f t="shared" si="5"/>
        <v>0</v>
      </c>
    </row>
    <row r="44" spans="1:17" ht="12.75">
      <c r="A44" s="2"/>
      <c r="B44" s="10"/>
      <c r="C44" s="10"/>
      <c r="D44" s="10"/>
      <c r="E44" s="2"/>
      <c r="F44" s="10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2">
        <v>28</v>
      </c>
      <c r="B45" s="10" t="s">
        <v>49</v>
      </c>
      <c r="C45" s="10"/>
      <c r="D45" s="6"/>
      <c r="E45" s="5"/>
      <c r="F45" s="11">
        <f>SUM(G45:Q45)</f>
        <v>26219999.999999996</v>
      </c>
      <c r="G45" s="11">
        <v>11880982.28931667</v>
      </c>
      <c r="H45" s="11">
        <v>2501841.8688046457</v>
      </c>
      <c r="I45" s="11">
        <v>7606175.18115983</v>
      </c>
      <c r="J45" s="11">
        <v>3196246.665536673</v>
      </c>
      <c r="K45" s="11">
        <v>595943.5175664495</v>
      </c>
      <c r="L45" s="11">
        <v>438810.4776157344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</row>
    <row r="46" spans="1:17" ht="12.75">
      <c r="A46" s="2">
        <v>29</v>
      </c>
      <c r="B46" s="10" t="s">
        <v>50</v>
      </c>
      <c r="C46" s="10"/>
      <c r="D46" s="6"/>
      <c r="E46" s="5"/>
      <c r="F46" s="11">
        <f>SUM(G46:Q46)</f>
        <v>-105000</v>
      </c>
      <c r="G46" s="11">
        <v>-54081.57270048938</v>
      </c>
      <c r="H46" s="11">
        <v>-10171.906417483004</v>
      </c>
      <c r="I46" s="11">
        <v>-27796.124820754678</v>
      </c>
      <c r="J46" s="11">
        <v>-5246.070772876937</v>
      </c>
      <c r="K46" s="11">
        <v>-2332.6187514891603</v>
      </c>
      <c r="L46" s="11">
        <v>-5371.7065369068505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</row>
    <row r="47" spans="1:17" ht="12.75">
      <c r="A47" s="2"/>
      <c r="B47" s="10" t="s">
        <v>51</v>
      </c>
      <c r="C47" s="10"/>
      <c r="D47" s="10"/>
      <c r="E47" s="2"/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">
        <v>30</v>
      </c>
      <c r="B48" s="10" t="s">
        <v>52</v>
      </c>
      <c r="C48" s="10"/>
      <c r="D48" s="6"/>
      <c r="E48" s="5"/>
      <c r="F48" s="11">
        <f>SUM(G48:Q48)</f>
        <v>18641000.000000004</v>
      </c>
      <c r="G48" s="11">
        <v>8467272.266712813</v>
      </c>
      <c r="H48" s="11">
        <v>1443007.2437661544</v>
      </c>
      <c r="I48" s="11">
        <v>5269973.519964999</v>
      </c>
      <c r="J48" s="11">
        <v>2948470.501311144</v>
      </c>
      <c r="K48" s="11">
        <v>436994.71800598816</v>
      </c>
      <c r="L48" s="11">
        <v>75281.75023890303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</row>
    <row r="49" spans="1:17" ht="12.75">
      <c r="A49" s="2">
        <v>31</v>
      </c>
      <c r="B49" s="10" t="s">
        <v>53</v>
      </c>
      <c r="C49" s="10"/>
      <c r="D49" s="6"/>
      <c r="E49" s="5"/>
      <c r="F49" s="11">
        <f>SUM(G49:Q49)</f>
        <v>5794000</v>
      </c>
      <c r="G49" s="11">
        <v>2611024.716709222</v>
      </c>
      <c r="H49" s="11">
        <v>447831.8045282419</v>
      </c>
      <c r="I49" s="11">
        <v>1645861.525873598</v>
      </c>
      <c r="J49" s="11">
        <v>927798.0116561161</v>
      </c>
      <c r="K49" s="11">
        <v>137190.89492349164</v>
      </c>
      <c r="L49" s="11">
        <v>24293.04630933051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</row>
    <row r="50" spans="1:17" ht="12.75">
      <c r="A50" s="2">
        <v>32</v>
      </c>
      <c r="B50" s="10" t="s">
        <v>54</v>
      </c>
      <c r="C50" s="10"/>
      <c r="D50" s="6"/>
      <c r="E50" s="5"/>
      <c r="F50" s="11">
        <f>SUM(G50:Q50)</f>
        <v>15553000</v>
      </c>
      <c r="G50" s="11">
        <v>7758115.3237160295</v>
      </c>
      <c r="H50" s="11">
        <v>1487832.649470798</v>
      </c>
      <c r="I50" s="11">
        <v>4375951.293797901</v>
      </c>
      <c r="J50" s="11">
        <v>920807.0183503162</v>
      </c>
      <c r="K50" s="11">
        <v>355522.04327978526</v>
      </c>
      <c r="L50" s="11">
        <v>654771.6713851697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</row>
    <row r="51" spans="1:17" ht="12.75">
      <c r="A51" s="2">
        <v>33</v>
      </c>
      <c r="B51" s="10" t="s">
        <v>55</v>
      </c>
      <c r="C51" s="10"/>
      <c r="D51" s="6"/>
      <c r="E51" s="5"/>
      <c r="F51" s="11">
        <f>SUM(G51:Q51)</f>
        <v>6971000</v>
      </c>
      <c r="G51" s="11">
        <v>3582914.6144240457</v>
      </c>
      <c r="H51" s="11">
        <v>632235.855104819</v>
      </c>
      <c r="I51" s="11">
        <v>1738042.4780411217</v>
      </c>
      <c r="J51" s="11">
        <v>721238.8294064439</v>
      </c>
      <c r="K51" s="11">
        <v>152363.5503631036</v>
      </c>
      <c r="L51" s="11">
        <v>144204.67266046518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</row>
    <row r="52" spans="1:17" ht="12.75">
      <c r="A52" s="2">
        <v>34</v>
      </c>
      <c r="B52" s="10" t="s">
        <v>56</v>
      </c>
      <c r="C52" s="10"/>
      <c r="D52" s="6"/>
      <c r="E52" s="5"/>
      <c r="F52" s="11">
        <f>SUM(G52:Q52)</f>
        <v>789000.0000000001</v>
      </c>
      <c r="G52" s="11">
        <v>359615.5659863711</v>
      </c>
      <c r="H52" s="11">
        <v>61117.28238365703</v>
      </c>
      <c r="I52" s="11">
        <v>222592.8461414104</v>
      </c>
      <c r="J52" s="11">
        <v>124125.28107484122</v>
      </c>
      <c r="K52" s="11">
        <v>18415.543773079487</v>
      </c>
      <c r="L52" s="11">
        <v>3133.4806406408693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</row>
    <row r="53" spans="1:17" ht="12.75">
      <c r="A53" s="2">
        <v>35</v>
      </c>
      <c r="B53" s="10" t="s">
        <v>57</v>
      </c>
      <c r="C53" s="10"/>
      <c r="D53" s="10"/>
      <c r="E53" s="2"/>
      <c r="F53" s="12">
        <f aca="true" t="shared" si="6" ref="F53:Q53">SUM(F48:F52)</f>
        <v>47748000</v>
      </c>
      <c r="G53" s="12">
        <f t="shared" si="6"/>
        <v>22778942.48754848</v>
      </c>
      <c r="H53" s="12">
        <f t="shared" si="6"/>
        <v>4072024.8352536703</v>
      </c>
      <c r="I53" s="12">
        <f t="shared" si="6"/>
        <v>13252421.66381903</v>
      </c>
      <c r="J53" s="12">
        <f t="shared" si="6"/>
        <v>5642439.641798862</v>
      </c>
      <c r="K53" s="12">
        <f t="shared" si="6"/>
        <v>1100486.7503454483</v>
      </c>
      <c r="L53" s="12">
        <f t="shared" si="6"/>
        <v>901684.6212345093</v>
      </c>
      <c r="M53" s="12">
        <f t="shared" si="6"/>
        <v>0</v>
      </c>
      <c r="N53" s="12">
        <f t="shared" si="6"/>
        <v>0</v>
      </c>
      <c r="O53" s="12">
        <f t="shared" si="6"/>
        <v>0</v>
      </c>
      <c r="P53" s="12">
        <f t="shared" si="6"/>
        <v>0</v>
      </c>
      <c r="Q53" s="12">
        <f t="shared" si="6"/>
        <v>0</v>
      </c>
    </row>
    <row r="54" spans="1:17" ht="12.75">
      <c r="A54" s="2">
        <v>36</v>
      </c>
      <c r="B54" s="10" t="s">
        <v>58</v>
      </c>
      <c r="C54" s="10"/>
      <c r="D54" s="6"/>
      <c r="E54" s="5"/>
      <c r="F54" s="11">
        <f>SUM(G54:Q54)</f>
        <v>11600000.000000004</v>
      </c>
      <c r="G54" s="11">
        <v>1360664.598289637</v>
      </c>
      <c r="H54" s="11">
        <v>3330172.5151268444</v>
      </c>
      <c r="I54" s="11">
        <v>6564395.490209298</v>
      </c>
      <c r="J54" s="11">
        <v>-135328.38590053507</v>
      </c>
      <c r="K54" s="11">
        <v>162761.12559037245</v>
      </c>
      <c r="L54" s="11">
        <v>317334.6566843864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</row>
    <row r="55" spans="1:17" ht="12.75">
      <c r="A55" s="2">
        <v>37</v>
      </c>
      <c r="B55" s="10" t="s">
        <v>59</v>
      </c>
      <c r="C55" s="10"/>
      <c r="D55" s="10"/>
      <c r="E55" s="2"/>
      <c r="F55" s="11">
        <f aca="true" t="shared" si="7" ref="F55:Q55">F43+F45+F46+F53+F54</f>
        <v>353757999.99999994</v>
      </c>
      <c r="G55" s="11">
        <f t="shared" si="7"/>
        <v>161894660.45313814</v>
      </c>
      <c r="H55" s="11">
        <f t="shared" si="7"/>
        <v>32163530.200759195</v>
      </c>
      <c r="I55" s="11">
        <f t="shared" si="7"/>
        <v>99863729.6686464</v>
      </c>
      <c r="J55" s="11">
        <f t="shared" si="7"/>
        <v>47330824.12273753</v>
      </c>
      <c r="K55" s="11">
        <f t="shared" si="7"/>
        <v>8132013.188929697</v>
      </c>
      <c r="L55" s="11">
        <f t="shared" si="7"/>
        <v>4373242.365788982</v>
      </c>
      <c r="M55" s="11">
        <f t="shared" si="7"/>
        <v>0</v>
      </c>
      <c r="N55" s="11">
        <f t="shared" si="7"/>
        <v>0</v>
      </c>
      <c r="O55" s="11">
        <f t="shared" si="7"/>
        <v>0</v>
      </c>
      <c r="P55" s="11">
        <f t="shared" si="7"/>
        <v>0</v>
      </c>
      <c r="Q55" s="11">
        <f t="shared" si="7"/>
        <v>0</v>
      </c>
    </row>
    <row r="56" spans="1:17" ht="12.75">
      <c r="A56" s="2"/>
      <c r="B56" s="10"/>
      <c r="C56" s="10"/>
      <c r="D56" s="10"/>
      <c r="E56" s="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2.75">
      <c r="A57" s="2">
        <v>38</v>
      </c>
      <c r="B57" s="10" t="s">
        <v>60</v>
      </c>
      <c r="C57" s="10"/>
      <c r="D57" s="10"/>
      <c r="E57" s="2"/>
      <c r="F57" s="11">
        <f aca="true" t="shared" si="8" ref="F57:Q57">F33-F55</f>
        <v>57393000.00000006</v>
      </c>
      <c r="G57" s="11">
        <f t="shared" si="8"/>
        <v>18550483.567709625</v>
      </c>
      <c r="H57" s="11">
        <f t="shared" si="8"/>
        <v>9917273.394288816</v>
      </c>
      <c r="I57" s="11">
        <f t="shared" si="8"/>
        <v>23058893.502917632</v>
      </c>
      <c r="J57" s="11">
        <f t="shared" si="8"/>
        <v>3569409.0423231423</v>
      </c>
      <c r="K57" s="11">
        <f t="shared" si="8"/>
        <v>1105547.2435528794</v>
      </c>
      <c r="L57" s="11">
        <f t="shared" si="8"/>
        <v>1191393.2492079632</v>
      </c>
      <c r="M57" s="11">
        <f t="shared" si="8"/>
        <v>0</v>
      </c>
      <c r="N57" s="11">
        <f t="shared" si="8"/>
        <v>0</v>
      </c>
      <c r="O57" s="11">
        <f t="shared" si="8"/>
        <v>0</v>
      </c>
      <c r="P57" s="11">
        <f t="shared" si="8"/>
        <v>0</v>
      </c>
      <c r="Q57" s="11">
        <f t="shared" si="8"/>
        <v>0</v>
      </c>
    </row>
    <row r="58" spans="1:17" ht="12.75">
      <c r="A58" s="2"/>
      <c r="B58" s="10"/>
      <c r="C58" s="10"/>
      <c r="D58" s="10"/>
      <c r="E58" s="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2.75">
      <c r="A59" s="2">
        <v>39</v>
      </c>
      <c r="B59" s="10" t="s">
        <v>61</v>
      </c>
      <c r="C59" s="10"/>
      <c r="D59" s="10"/>
      <c r="E59" s="2"/>
      <c r="F59" s="13">
        <f aca="true" t="shared" si="9" ref="F59:L59">F57/F29</f>
        <v>0.06035371168018312</v>
      </c>
      <c r="G59" s="13">
        <f t="shared" si="9"/>
        <v>0.040671332574925244</v>
      </c>
      <c r="H59" s="13">
        <f t="shared" si="9"/>
        <v>0.12129093771147553</v>
      </c>
      <c r="I59" s="13">
        <f t="shared" si="9"/>
        <v>0.0875070768454548</v>
      </c>
      <c r="J59" s="13">
        <f t="shared" si="9"/>
        <v>0.0317301635165296</v>
      </c>
      <c r="K59" s="13">
        <f t="shared" si="9"/>
        <v>0.050031973568398946</v>
      </c>
      <c r="L59" s="13">
        <f t="shared" si="9"/>
        <v>0.07956289407132373</v>
      </c>
      <c r="M59" s="13">
        <f>M57/(M29+0.0000001)</f>
        <v>0</v>
      </c>
      <c r="N59" s="13">
        <f>N57/(N29+0.0000001)</f>
        <v>0</v>
      </c>
      <c r="O59" s="13">
        <f>O57/(O29+0.0000001)</f>
        <v>0</v>
      </c>
      <c r="P59" s="13">
        <f>P57/(P29+0.0000001)</f>
        <v>0</v>
      </c>
      <c r="Q59" s="13">
        <f>Q57/(Q29+0.0000001)</f>
        <v>0</v>
      </c>
    </row>
    <row r="60" spans="1:17" ht="12.75">
      <c r="A60" s="2">
        <v>40</v>
      </c>
      <c r="B60" s="10" t="s">
        <v>62</v>
      </c>
      <c r="C60" s="10"/>
      <c r="D60" s="10"/>
      <c r="E60" s="2"/>
      <c r="F60" s="14">
        <f aca="true" t="shared" si="10" ref="F60:Q60">F59/$F59</f>
        <v>1</v>
      </c>
      <c r="G60" s="14">
        <f t="shared" si="10"/>
        <v>0.6738828721992172</v>
      </c>
      <c r="H60" s="14">
        <f t="shared" si="10"/>
        <v>2.009668243010494</v>
      </c>
      <c r="I60" s="14">
        <f t="shared" si="10"/>
        <v>1.4499038155127644</v>
      </c>
      <c r="J60" s="14">
        <f t="shared" si="10"/>
        <v>0.5257367381921609</v>
      </c>
      <c r="K60" s="14">
        <f t="shared" si="10"/>
        <v>0.8289792321890739</v>
      </c>
      <c r="L60" s="14">
        <f t="shared" si="10"/>
        <v>1.3182767365316468</v>
      </c>
      <c r="M60" s="14">
        <f t="shared" si="10"/>
        <v>0</v>
      </c>
      <c r="N60" s="14">
        <f t="shared" si="10"/>
        <v>0</v>
      </c>
      <c r="O60" s="14">
        <f t="shared" si="10"/>
        <v>0</v>
      </c>
      <c r="P60" s="14">
        <f t="shared" si="10"/>
        <v>0</v>
      </c>
      <c r="Q60" s="14">
        <f t="shared" si="10"/>
        <v>0</v>
      </c>
    </row>
    <row r="61" spans="1:17" ht="12.75">
      <c r="A61" s="2">
        <v>41</v>
      </c>
      <c r="B61" s="10" t="s">
        <v>63</v>
      </c>
      <c r="C61" s="10"/>
      <c r="D61" s="6"/>
      <c r="E61" s="5"/>
      <c r="F61" s="11">
        <f>SUM(G61:Q61)</f>
        <v>32616999.999999996</v>
      </c>
      <c r="G61" s="11">
        <v>15644291.663638582</v>
      </c>
      <c r="H61" s="11">
        <v>2804484.2361178766</v>
      </c>
      <c r="I61" s="11">
        <v>9038250.16969126</v>
      </c>
      <c r="J61" s="11">
        <v>3858451.808622424</v>
      </c>
      <c r="K61" s="11">
        <v>757911.9291022698</v>
      </c>
      <c r="L61" s="11">
        <v>513610.1928275863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</row>
    <row r="62" spans="1:17" ht="46.5" customHeight="1">
      <c r="A62" s="2"/>
      <c r="B62" s="10"/>
      <c r="C62" s="10"/>
      <c r="D62" s="6"/>
      <c r="E62" s="5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2.75">
      <c r="A63" s="7"/>
      <c r="B63" s="10"/>
      <c r="C63" s="10"/>
      <c r="D63" s="6"/>
      <c r="E63" s="5"/>
      <c r="F63" s="11"/>
      <c r="G63" s="11"/>
      <c r="H63" s="11"/>
      <c r="L63" s="15"/>
      <c r="N63" s="11"/>
      <c r="O63" s="11"/>
      <c r="P63" s="11"/>
      <c r="Q63" s="11"/>
    </row>
    <row r="64" spans="1:17" ht="12.75">
      <c r="A64" s="7" t="s">
        <v>64</v>
      </c>
      <c r="B64" s="10"/>
      <c r="C64" s="10"/>
      <c r="D64" s="6"/>
      <c r="E64" s="5"/>
      <c r="F64" s="11"/>
      <c r="G64" s="11"/>
      <c r="H64" s="11"/>
      <c r="I64" t="s">
        <v>120</v>
      </c>
      <c r="L64" s="15" t="s">
        <v>65</v>
      </c>
      <c r="N64" s="11"/>
      <c r="O64" s="11"/>
      <c r="P64" s="11"/>
      <c r="Q64" s="11"/>
    </row>
    <row r="65" spans="1:17" ht="12.75">
      <c r="A65" s="2"/>
      <c r="B65" s="10"/>
      <c r="C65" s="10"/>
      <c r="D65" s="6"/>
      <c r="E65" s="5"/>
      <c r="F65" s="11"/>
      <c r="G65" s="11"/>
      <c r="H65" s="11"/>
      <c r="I65" s="11"/>
      <c r="N65" s="11"/>
      <c r="O65" s="11"/>
      <c r="P65" s="11"/>
      <c r="Q65" s="11"/>
    </row>
    <row r="66" spans="1:16" ht="12.75">
      <c r="A66" s="2"/>
      <c r="B66" s="10" t="str">
        <f>$B$2</f>
        <v>Sumcost</v>
      </c>
      <c r="C66" s="10"/>
      <c r="D66" s="10"/>
      <c r="F66" s="10" t="str">
        <f>$F$2</f>
        <v>AVISTA UTILITIES</v>
      </c>
      <c r="G66" s="10"/>
      <c r="H66" s="10"/>
      <c r="J66" s="2" t="str">
        <f>$J$2</f>
        <v>Washington Jurisdiction</v>
      </c>
      <c r="K66" s="10"/>
      <c r="L66" s="6"/>
      <c r="N66" s="10"/>
      <c r="O66" s="10"/>
      <c r="P66" s="6"/>
    </row>
    <row r="67" spans="1:16" ht="12.75">
      <c r="A67" s="2"/>
      <c r="B67" s="10" t="str">
        <f>$B$3</f>
        <v>Scenario: Company Base Case</v>
      </c>
      <c r="C67" s="10"/>
      <c r="D67" s="10"/>
      <c r="F67" s="4" t="s">
        <v>66</v>
      </c>
      <c r="G67" s="10"/>
      <c r="H67" s="10"/>
      <c r="J67" s="2" t="str">
        <f>$J$3</f>
        <v>Electric Utility</v>
      </c>
      <c r="K67" s="10"/>
      <c r="L67" s="8">
        <f>$L$3</f>
        <v>39500</v>
      </c>
      <c r="N67" s="10"/>
      <c r="O67" s="10"/>
      <c r="P67" s="16"/>
    </row>
    <row r="68" spans="1:16" ht="12.75">
      <c r="A68" s="2"/>
      <c r="B68" s="10" t="str">
        <f>$B$4</f>
        <v>UE-011595 Methodology/Dist Land-Primary</v>
      </c>
      <c r="C68" s="10"/>
      <c r="D68" s="10"/>
      <c r="F68" s="10" t="str">
        <f>$F$4</f>
        <v>For the Year Ended December 31, 2007</v>
      </c>
      <c r="G68" s="10"/>
      <c r="H68" s="10"/>
      <c r="I68" s="10"/>
      <c r="J68" s="10"/>
      <c r="K68" s="10"/>
      <c r="L68" s="9" t="str">
        <f>$L$4</f>
        <v> </v>
      </c>
      <c r="N68" s="10"/>
      <c r="O68" s="10"/>
      <c r="P68" s="9"/>
    </row>
    <row r="69" spans="1:17" ht="12.75">
      <c r="A69" s="2"/>
      <c r="B69" s="10" t="str">
        <f>$B$5</f>
        <v> 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1.25" customHeight="1">
      <c r="A70" s="2"/>
      <c r="B70" s="2" t="str">
        <f>$B$6</f>
        <v>(b)</v>
      </c>
      <c r="C70" s="2" t="str">
        <f>$C$6</f>
        <v>(c)</v>
      </c>
      <c r="D70" s="2" t="str">
        <f>$D$6</f>
        <v>(d)</v>
      </c>
      <c r="E70" s="2" t="str">
        <f>$E$6</f>
        <v>(e)</v>
      </c>
      <c r="F70" s="2" t="str">
        <f>$F$6</f>
        <v>(f)</v>
      </c>
      <c r="G70" s="2" t="str">
        <f>$G$6</f>
        <v>(g)</v>
      </c>
      <c r="H70" s="2" t="str">
        <f>$H$6</f>
        <v>(h)</v>
      </c>
      <c r="I70" s="2" t="str">
        <f>$I$6</f>
        <v>(i)</v>
      </c>
      <c r="J70" s="2" t="str">
        <f>$J$6</f>
        <v>(j)</v>
      </c>
      <c r="K70" s="2" t="str">
        <f>$K$6</f>
        <v>(k)</v>
      </c>
      <c r="L70" s="2" t="str">
        <f>$L$6</f>
        <v>(l)</v>
      </c>
      <c r="M70" s="2" t="str">
        <f>$M$6</f>
        <v>(m)</v>
      </c>
      <c r="N70" s="2" t="str">
        <f>$N$6</f>
        <v>(n)</v>
      </c>
      <c r="O70" s="2" t="str">
        <f>$O$6</f>
        <v>(o)</v>
      </c>
      <c r="P70" s="2" t="str">
        <f>$P$6</f>
        <v>(p)</v>
      </c>
      <c r="Q70" s="2" t="str">
        <f>$Q$6</f>
        <v>(q)</v>
      </c>
    </row>
    <row r="71" spans="1:17" ht="12.75">
      <c r="A71" s="2"/>
      <c r="B71" s="2" t="str">
        <f>$B$7</f>
        <v> </v>
      </c>
      <c r="C71" s="2" t="str">
        <f>$C$7</f>
        <v> </v>
      </c>
      <c r="D71" s="2" t="str">
        <f>$D$7</f>
        <v> </v>
      </c>
      <c r="E71" s="2" t="str">
        <f>$E$7</f>
        <v> </v>
      </c>
      <c r="F71" s="2" t="str">
        <f>$F$7</f>
        <v> </v>
      </c>
      <c r="G71" s="2" t="str">
        <f>$G$7</f>
        <v>Residential</v>
      </c>
      <c r="H71" s="2" t="str">
        <f>$H$7</f>
        <v>General</v>
      </c>
      <c r="I71" s="2" t="str">
        <f>$I$7</f>
        <v>Large Gen</v>
      </c>
      <c r="J71" s="2" t="str">
        <f>$J$7</f>
        <v>Extra Large</v>
      </c>
      <c r="K71" s="2" t="str">
        <f>$K$7</f>
        <v>Pumping</v>
      </c>
      <c r="L71" s="2" t="str">
        <f>$L$7</f>
        <v>Street &amp;</v>
      </c>
      <c r="M71" s="2" t="str">
        <f>$M$7</f>
        <v> </v>
      </c>
      <c r="N71" s="2" t="str">
        <f>$N$7</f>
        <v> </v>
      </c>
      <c r="O71" s="2" t="str">
        <f>$O$7</f>
        <v> </v>
      </c>
      <c r="P71" s="2" t="str">
        <f>$P$7</f>
        <v> </v>
      </c>
      <c r="Q71" s="2" t="str">
        <f>$Q$7</f>
        <v> </v>
      </c>
    </row>
    <row r="72" spans="1:17" ht="12.75">
      <c r="A72" s="2"/>
      <c r="B72" s="2" t="str">
        <f>$B$8</f>
        <v> </v>
      </c>
      <c r="C72" s="2" t="str">
        <f>$C$8</f>
        <v> </v>
      </c>
      <c r="D72" s="2" t="str">
        <f>$D$8</f>
        <v> </v>
      </c>
      <c r="E72" s="2" t="str">
        <f>$E$8</f>
        <v> </v>
      </c>
      <c r="F72" s="2" t="str">
        <f>$F$8</f>
        <v>System</v>
      </c>
      <c r="G72" s="2" t="str">
        <f>$G$8</f>
        <v>Service</v>
      </c>
      <c r="H72" s="2" t="str">
        <f>$H$8</f>
        <v>Service</v>
      </c>
      <c r="I72" s="2" t="str">
        <f>$I$8</f>
        <v>Service</v>
      </c>
      <c r="J72" s="2" t="str">
        <f>$J$8</f>
        <v>Gen Service</v>
      </c>
      <c r="K72" s="2" t="str">
        <f>$K$8</f>
        <v>Service</v>
      </c>
      <c r="L72" s="2" t="str">
        <f>$L$8</f>
        <v>Area Lights</v>
      </c>
      <c r="M72" s="2" t="str">
        <f>$M$8</f>
        <v> </v>
      </c>
      <c r="N72" s="2" t="str">
        <f>$N$8</f>
        <v> </v>
      </c>
      <c r="O72" s="2" t="str">
        <f>$O$8</f>
        <v> </v>
      </c>
      <c r="P72" s="2" t="str">
        <f>$P$8</f>
        <v> </v>
      </c>
      <c r="Q72" s="2" t="str">
        <f>$Q$8</f>
        <v> </v>
      </c>
    </row>
    <row r="73" spans="1:17" ht="12.75">
      <c r="A73" s="2"/>
      <c r="B73" s="7" t="str">
        <f>$B$9</f>
        <v>Description</v>
      </c>
      <c r="C73" s="2" t="str">
        <f>$C$9</f>
        <v> </v>
      </c>
      <c r="D73" s="2" t="str">
        <f>$D$9</f>
        <v> </v>
      </c>
      <c r="E73" s="2" t="str">
        <f>$E$9</f>
        <v> </v>
      </c>
      <c r="F73" s="2" t="str">
        <f>$F$9</f>
        <v>Total</v>
      </c>
      <c r="G73" s="2" t="str">
        <f>$G$9</f>
        <v>Sch 1</v>
      </c>
      <c r="H73" s="2" t="str">
        <f>$H$9</f>
        <v>Sch 11-12</v>
      </c>
      <c r="I73" s="2" t="str">
        <f>$I$9</f>
        <v>Sch 21-22</v>
      </c>
      <c r="J73" s="2" t="str">
        <f>$J$9</f>
        <v>Sch 25</v>
      </c>
      <c r="K73" s="2" t="str">
        <f>$K$9</f>
        <v>Sch 31-32</v>
      </c>
      <c r="L73" s="2" t="str">
        <f>$L$9</f>
        <v>Sch 41-49</v>
      </c>
      <c r="M73" s="2" t="str">
        <f>$M$9</f>
        <v>Open 1</v>
      </c>
      <c r="N73" s="2" t="str">
        <f>$N$9</f>
        <v>Open 2</v>
      </c>
      <c r="O73" s="2" t="str">
        <f>$O$9</f>
        <v>Open 3</v>
      </c>
      <c r="P73" s="2" t="str">
        <f>$P$9</f>
        <v>Open 4</v>
      </c>
      <c r="Q73" s="2" t="str">
        <f>$Q$9</f>
        <v>Open 5</v>
      </c>
    </row>
    <row r="74" spans="1:17" ht="12.75">
      <c r="A74" s="2"/>
      <c r="B74" s="17" t="s">
        <v>67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2.75">
      <c r="A75" s="2">
        <v>1</v>
      </c>
      <c r="B75" s="10" t="s">
        <v>68</v>
      </c>
      <c r="C75" s="10"/>
      <c r="D75" s="6"/>
      <c r="E75" s="2"/>
      <c r="F75" s="11">
        <f>SUM(G75:Q75)</f>
        <v>208522346.37545288</v>
      </c>
      <c r="G75" s="11">
        <v>87900557.95855497</v>
      </c>
      <c r="H75" s="11">
        <v>19055051.8201563</v>
      </c>
      <c r="I75" s="11">
        <v>64523344.98784635</v>
      </c>
      <c r="J75" s="11">
        <v>31213923.88335408</v>
      </c>
      <c r="K75" s="11">
        <v>4865423.840597761</v>
      </c>
      <c r="L75" s="11">
        <v>964043.8849434494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</row>
    <row r="76" spans="1:17" ht="12.75">
      <c r="A76" s="2">
        <v>2</v>
      </c>
      <c r="B76" s="10" t="s">
        <v>69</v>
      </c>
      <c r="C76" s="10"/>
      <c r="D76" s="6"/>
      <c r="E76" s="2"/>
      <c r="F76" s="11">
        <f>SUM(G76:Q76)</f>
        <v>32114713.600733224</v>
      </c>
      <c r="G76" s="11">
        <v>12365905.794382367</v>
      </c>
      <c r="H76" s="11">
        <v>3696289.350907961</v>
      </c>
      <c r="I76" s="11">
        <v>11158347.366952267</v>
      </c>
      <c r="J76" s="11">
        <v>4032118.98403485</v>
      </c>
      <c r="K76" s="11">
        <v>705774.7586564233</v>
      </c>
      <c r="L76" s="11">
        <v>156277.34579935813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</row>
    <row r="77" spans="1:17" ht="12.75">
      <c r="A77" s="2">
        <v>3</v>
      </c>
      <c r="B77" s="10" t="s">
        <v>70</v>
      </c>
      <c r="C77" s="10"/>
      <c r="D77" s="6"/>
      <c r="E77" s="2"/>
      <c r="F77" s="11">
        <f>SUM(G77:Q77)</f>
        <v>71376656.71857302</v>
      </c>
      <c r="G77" s="11">
        <v>33106458.01510457</v>
      </c>
      <c r="H77" s="11">
        <v>10540263.376993198</v>
      </c>
      <c r="I77" s="11">
        <v>20487084.88371152</v>
      </c>
      <c r="J77" s="11">
        <v>2653954.8050333164</v>
      </c>
      <c r="K77" s="11">
        <v>1416569.0288303862</v>
      </c>
      <c r="L77" s="11">
        <v>3172326.6089000213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</row>
    <row r="78" spans="1:17" ht="12.75">
      <c r="A78" s="2">
        <v>4</v>
      </c>
      <c r="B78" s="10" t="s">
        <v>71</v>
      </c>
      <c r="C78" s="10"/>
      <c r="D78" s="6"/>
      <c r="E78" s="2"/>
      <c r="F78" s="11">
        <f>SUM(G78:Q78)</f>
        <v>43985283.30524093</v>
      </c>
      <c r="G78" s="11">
        <v>21899078.231958136</v>
      </c>
      <c r="H78" s="11">
        <v>4461395.45194254</v>
      </c>
      <c r="I78" s="11">
        <v>11192222.761489877</v>
      </c>
      <c r="J78" s="11">
        <v>4577002.327577774</v>
      </c>
      <c r="K78" s="11">
        <v>956232.3719154277</v>
      </c>
      <c r="L78" s="11">
        <v>899352.1603571681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</row>
    <row r="79" spans="1:17" ht="12.75">
      <c r="A79" s="2">
        <v>5</v>
      </c>
      <c r="B79" s="10" t="s">
        <v>72</v>
      </c>
      <c r="C79" s="10"/>
      <c r="D79" s="6"/>
      <c r="E79" s="2"/>
      <c r="F79" s="12">
        <f aca="true" t="shared" si="11" ref="F79:Q79">SUM(F75:F78)</f>
        <v>355999000.00000006</v>
      </c>
      <c r="G79" s="12">
        <f t="shared" si="11"/>
        <v>155272000.00000006</v>
      </c>
      <c r="H79" s="12">
        <f t="shared" si="11"/>
        <v>37752999.99999999</v>
      </c>
      <c r="I79" s="12">
        <f t="shared" si="11"/>
        <v>107361000.00000001</v>
      </c>
      <c r="J79" s="12">
        <f t="shared" si="11"/>
        <v>42477000.00000002</v>
      </c>
      <c r="K79" s="12">
        <f t="shared" si="11"/>
        <v>7943999.999999998</v>
      </c>
      <c r="L79" s="12">
        <f t="shared" si="11"/>
        <v>5191999.999999996</v>
      </c>
      <c r="M79" s="12">
        <f t="shared" si="11"/>
        <v>0</v>
      </c>
      <c r="N79" s="12">
        <f t="shared" si="11"/>
        <v>0</v>
      </c>
      <c r="O79" s="12">
        <f t="shared" si="11"/>
        <v>0</v>
      </c>
      <c r="P79" s="12">
        <f t="shared" si="11"/>
        <v>0</v>
      </c>
      <c r="Q79" s="12">
        <f t="shared" si="11"/>
        <v>0</v>
      </c>
    </row>
    <row r="80" spans="1:17" ht="12.75">
      <c r="A80" s="2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ht="12.75">
      <c r="A81" s="2"/>
      <c r="B81" s="10" t="s">
        <v>73</v>
      </c>
      <c r="C81" s="10"/>
      <c r="D81" s="6"/>
      <c r="E81" s="2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ht="12.75">
      <c r="A82" s="2">
        <v>6</v>
      </c>
      <c r="B82" s="10" t="s">
        <v>68</v>
      </c>
      <c r="C82" s="10"/>
      <c r="D82" s="6"/>
      <c r="E82" s="2"/>
      <c r="F82" s="18">
        <v>0.03820300687193108</v>
      </c>
      <c r="G82" s="18">
        <v>0.03725291019701285</v>
      </c>
      <c r="H82" s="18">
        <v>0.04570445923981585</v>
      </c>
      <c r="I82" s="18">
        <v>0.040861923678815915</v>
      </c>
      <c r="J82" s="18">
        <v>0.033144014668359464</v>
      </c>
      <c r="K82" s="18">
        <v>0.03620156208817064</v>
      </c>
      <c r="L82" s="18">
        <v>0.036287515214220196</v>
      </c>
      <c r="M82" s="18">
        <v>0</v>
      </c>
      <c r="N82" s="18"/>
      <c r="O82" s="18"/>
      <c r="P82" s="18"/>
      <c r="Q82" s="18"/>
    </row>
    <row r="83" spans="1:17" ht="12.75">
      <c r="A83" s="2">
        <v>7</v>
      </c>
      <c r="B83" s="10" t="s">
        <v>69</v>
      </c>
      <c r="C83" s="10"/>
      <c r="D83" s="10"/>
      <c r="E83" s="2"/>
      <c r="F83" s="18">
        <v>0.005883679354776995</v>
      </c>
      <c r="G83" s="18">
        <v>0.005240762843394587</v>
      </c>
      <c r="H83" s="18">
        <v>0.008865727974480658</v>
      </c>
      <c r="I83" s="18">
        <v>0.007066458482212961</v>
      </c>
      <c r="J83" s="18">
        <v>0.004281442193901494</v>
      </c>
      <c r="K83" s="18">
        <v>0.005251371634382647</v>
      </c>
      <c r="L83" s="18">
        <v>0.005882425740053124</v>
      </c>
      <c r="M83" s="18">
        <v>0</v>
      </c>
      <c r="N83" s="18"/>
      <c r="O83" s="18"/>
      <c r="P83" s="18"/>
      <c r="Q83" s="18"/>
    </row>
    <row r="84" spans="1:17" ht="12.75">
      <c r="A84" s="2">
        <v>8</v>
      </c>
      <c r="B84" s="10" t="s">
        <v>70</v>
      </c>
      <c r="C84" s="10"/>
      <c r="D84" s="10"/>
      <c r="E84" s="2"/>
      <c r="F84" s="18">
        <v>0.013076789871745409</v>
      </c>
      <c r="G84" s="18">
        <v>0.014030763126206462</v>
      </c>
      <c r="H84" s="18">
        <v>0.025281329194871638</v>
      </c>
      <c r="I84" s="18">
        <v>0.012974245198808706</v>
      </c>
      <c r="J84" s="18">
        <v>0.0028180602129966917</v>
      </c>
      <c r="K84" s="18">
        <v>0.010540091332121717</v>
      </c>
      <c r="L84" s="18">
        <v>0.11940934627855428</v>
      </c>
      <c r="M84" s="18">
        <v>0</v>
      </c>
      <c r="N84" s="18"/>
      <c r="O84" s="18"/>
      <c r="P84" s="18"/>
      <c r="Q84" s="18"/>
    </row>
    <row r="85" spans="1:17" ht="12.75">
      <c r="A85" s="2">
        <v>9</v>
      </c>
      <c r="B85" s="10" t="s">
        <v>71</v>
      </c>
      <c r="C85" s="10"/>
      <c r="D85" s="10"/>
      <c r="E85" s="2"/>
      <c r="F85" s="18">
        <v>0.008058465241650313</v>
      </c>
      <c r="G85" s="18">
        <v>0.00928099222256526</v>
      </c>
      <c r="H85" s="18">
        <v>0.010700871795600034</v>
      </c>
      <c r="I85" s="18">
        <v>0.007087911396448055</v>
      </c>
      <c r="J85" s="18">
        <v>0.004860018011489181</v>
      </c>
      <c r="K85" s="18">
        <v>0.007114920861316373</v>
      </c>
      <c r="L85" s="18">
        <v>0.03385245807955819</v>
      </c>
      <c r="M85" s="18">
        <v>0</v>
      </c>
      <c r="N85" s="18"/>
      <c r="O85" s="18"/>
      <c r="P85" s="18"/>
      <c r="Q85" s="18"/>
    </row>
    <row r="86" spans="1:14" ht="12.75">
      <c r="A86" s="2">
        <v>10</v>
      </c>
      <c r="B86" s="10" t="s">
        <v>74</v>
      </c>
      <c r="C86" s="10"/>
      <c r="D86" s="10"/>
      <c r="E86" s="10"/>
      <c r="F86" s="19">
        <f aca="true" t="shared" si="12" ref="F86:M86">SUM(F82:F85)</f>
        <v>0.0652219413401038</v>
      </c>
      <c r="G86" s="19">
        <f t="shared" si="12"/>
        <v>0.06580542838917916</v>
      </c>
      <c r="H86" s="19">
        <f t="shared" si="12"/>
        <v>0.09055238820476819</v>
      </c>
      <c r="I86" s="19">
        <f t="shared" si="12"/>
        <v>0.06799053875628563</v>
      </c>
      <c r="J86" s="19">
        <f t="shared" si="12"/>
        <v>0.04510353508674683</v>
      </c>
      <c r="K86" s="19">
        <f t="shared" si="12"/>
        <v>0.059107945915991375</v>
      </c>
      <c r="L86" s="19">
        <f t="shared" si="12"/>
        <v>0.1954317453123858</v>
      </c>
      <c r="M86" s="19">
        <f t="shared" si="12"/>
        <v>0</v>
      </c>
      <c r="N86" s="20"/>
    </row>
    <row r="87" ht="12.75">
      <c r="A87" s="2"/>
    </row>
    <row r="88" spans="1:17" ht="12.75">
      <c r="A88" s="2"/>
      <c r="B88" s="17" t="s">
        <v>75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ht="12.75">
      <c r="A89" s="2">
        <v>11</v>
      </c>
      <c r="B89" s="10" t="s">
        <v>68</v>
      </c>
      <c r="C89" s="10"/>
      <c r="D89" s="10"/>
      <c r="E89" s="10"/>
      <c r="F89" s="11">
        <f>SUM(G89:Q89)</f>
        <v>209286139.7899378</v>
      </c>
      <c r="G89" s="11">
        <v>93413162.37898193</v>
      </c>
      <c r="H89" s="11">
        <v>16146576.32959204</v>
      </c>
      <c r="I89" s="11">
        <v>59790470.44693167</v>
      </c>
      <c r="J89" s="11">
        <v>34005101.709803306</v>
      </c>
      <c r="K89" s="11">
        <v>5014601.639135016</v>
      </c>
      <c r="L89" s="11">
        <v>916227.2854938505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</row>
    <row r="90" spans="1:17" ht="12.75">
      <c r="A90" s="2">
        <v>12</v>
      </c>
      <c r="B90" s="10" t="s">
        <v>69</v>
      </c>
      <c r="F90" s="11">
        <f>SUM(G90:Q90)</f>
        <v>32416532.138841625</v>
      </c>
      <c r="G90" s="11">
        <v>14608278.675269993</v>
      </c>
      <c r="H90" s="11">
        <v>2505549.548547668</v>
      </c>
      <c r="I90" s="11">
        <v>9208340.188050468</v>
      </c>
      <c r="J90" s="11">
        <v>5190886.099966146</v>
      </c>
      <c r="K90" s="11">
        <v>767561.7974531951</v>
      </c>
      <c r="L90" s="11">
        <v>135915.82955415617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</row>
    <row r="91" spans="1:17" ht="12.75">
      <c r="A91" s="2">
        <v>13</v>
      </c>
      <c r="B91" s="10" t="s">
        <v>70</v>
      </c>
      <c r="F91" s="11">
        <f>SUM(G91:Q91)</f>
        <v>70261174.81068178</v>
      </c>
      <c r="G91" s="11">
        <v>38395432.11962641</v>
      </c>
      <c r="H91" s="11">
        <v>7393344.683409856</v>
      </c>
      <c r="I91" s="11">
        <v>16664644.610891443</v>
      </c>
      <c r="J91" s="11">
        <v>3440367.430079771</v>
      </c>
      <c r="K91" s="11">
        <v>1539641.0036965164</v>
      </c>
      <c r="L91" s="11">
        <v>2827744.962977789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</row>
    <row r="92" spans="1:17" ht="12.75">
      <c r="A92" s="2">
        <v>14</v>
      </c>
      <c r="B92" s="10" t="s">
        <v>71</v>
      </c>
      <c r="F92" s="11">
        <f>SUM(G92:Q92)</f>
        <v>44035153.26053879</v>
      </c>
      <c r="G92" s="11">
        <v>22631175.178784218</v>
      </c>
      <c r="H92" s="11">
        <v>4061660.5672285315</v>
      </c>
      <c r="I92" s="11">
        <v>10717624.650824644</v>
      </c>
      <c r="J92" s="11">
        <v>4781791.025737047</v>
      </c>
      <c r="K92" s="11">
        <v>972191.2850903489</v>
      </c>
      <c r="L92" s="11">
        <v>870710.5528739993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</row>
    <row r="93" spans="1:17" ht="12.75">
      <c r="A93" s="2">
        <v>15</v>
      </c>
      <c r="B93" s="10" t="s">
        <v>76</v>
      </c>
      <c r="C93" s="10"/>
      <c r="D93" s="10"/>
      <c r="E93" s="10"/>
      <c r="F93" s="12">
        <f aca="true" t="shared" si="13" ref="F93:Q93">SUM(F89:F92)</f>
        <v>355999000</v>
      </c>
      <c r="G93" s="12">
        <f t="shared" si="13"/>
        <v>169048048.35266256</v>
      </c>
      <c r="H93" s="12">
        <f t="shared" si="13"/>
        <v>30107131.128778093</v>
      </c>
      <c r="I93" s="12">
        <f t="shared" si="13"/>
        <v>96381079.89669824</v>
      </c>
      <c r="J93" s="12">
        <f t="shared" si="13"/>
        <v>47418146.26558627</v>
      </c>
      <c r="K93" s="12">
        <f t="shared" si="13"/>
        <v>8293995.725375076</v>
      </c>
      <c r="L93" s="12">
        <f t="shared" si="13"/>
        <v>4750598.630899794</v>
      </c>
      <c r="M93" s="12">
        <f t="shared" si="13"/>
        <v>0</v>
      </c>
      <c r="N93" s="12">
        <f t="shared" si="13"/>
        <v>0</v>
      </c>
      <c r="O93" s="12">
        <f t="shared" si="13"/>
        <v>0</v>
      </c>
      <c r="P93" s="12">
        <f t="shared" si="13"/>
        <v>0</v>
      </c>
      <c r="Q93" s="12">
        <f t="shared" si="13"/>
        <v>0</v>
      </c>
    </row>
    <row r="94" spans="1:2" ht="12.75">
      <c r="A94" s="2"/>
      <c r="B94" s="10"/>
    </row>
    <row r="95" spans="1:2" ht="12.75">
      <c r="A95" s="2"/>
      <c r="B95" s="10" t="s">
        <v>73</v>
      </c>
    </row>
    <row r="96" spans="1:17" ht="12.75">
      <c r="A96" s="2">
        <v>16</v>
      </c>
      <c r="B96" s="10" t="s">
        <v>68</v>
      </c>
      <c r="C96" s="10"/>
      <c r="D96" s="10"/>
      <c r="E96" s="10"/>
      <c r="F96" s="18">
        <v>0.03834294010004756</v>
      </c>
      <c r="G96" s="18">
        <v>0.03958919294874065</v>
      </c>
      <c r="H96" s="18">
        <v>0.038728340740474654</v>
      </c>
      <c r="I96" s="18">
        <v>0.037864646363005725</v>
      </c>
      <c r="J96" s="18">
        <v>0.036107782990712795</v>
      </c>
      <c r="K96" s="18">
        <v>0.037311531026716305</v>
      </c>
      <c r="L96" s="18">
        <v>0.03448765360302251</v>
      </c>
      <c r="M96" s="18">
        <v>0</v>
      </c>
      <c r="N96" s="18"/>
      <c r="O96" s="10"/>
      <c r="P96" s="10"/>
      <c r="Q96" s="10"/>
    </row>
    <row r="97" spans="1:17" ht="12.75">
      <c r="A97" s="2">
        <v>17</v>
      </c>
      <c r="B97" s="10" t="s">
        <v>69</v>
      </c>
      <c r="C97" s="10"/>
      <c r="D97" s="10"/>
      <c r="E97" s="10"/>
      <c r="F97" s="18">
        <v>0.005938974990405124</v>
      </c>
      <c r="G97" s="18">
        <v>0.006191097147294118</v>
      </c>
      <c r="H97" s="18">
        <v>0.006009681227620854</v>
      </c>
      <c r="I97" s="18">
        <v>0.005831540414458767</v>
      </c>
      <c r="J97" s="18">
        <v>0.005511860850369126</v>
      </c>
      <c r="K97" s="18">
        <v>0.00571110287148094</v>
      </c>
      <c r="L97" s="18">
        <v>0.005115999188241429</v>
      </c>
      <c r="M97" s="18">
        <v>0</v>
      </c>
      <c r="N97" s="18"/>
      <c r="O97" s="10"/>
      <c r="P97" s="10"/>
      <c r="Q97" s="10"/>
    </row>
    <row r="98" spans="1:17" ht="12.75">
      <c r="A98" s="2">
        <v>18</v>
      </c>
      <c r="B98" s="10" t="s">
        <v>70</v>
      </c>
      <c r="C98" s="10"/>
      <c r="D98" s="10"/>
      <c r="E98" s="10"/>
      <c r="F98" s="18">
        <v>0.012872424422510503</v>
      </c>
      <c r="G98" s="18">
        <v>0.01627226968686991</v>
      </c>
      <c r="H98" s="18">
        <v>0.01773329319269431</v>
      </c>
      <c r="I98" s="18">
        <v>0.010553535876869077</v>
      </c>
      <c r="J98" s="18">
        <v>0.0036531001034419545</v>
      </c>
      <c r="K98" s="18">
        <v>0.011455817872172255</v>
      </c>
      <c r="L98" s="18">
        <v>0.10643897022593554</v>
      </c>
      <c r="M98" s="18">
        <v>0</v>
      </c>
      <c r="N98" s="18"/>
      <c r="O98" s="10"/>
      <c r="P98" s="10"/>
      <c r="Q98" s="10"/>
    </row>
    <row r="99" spans="1:17" ht="12.75">
      <c r="A99" s="2">
        <v>19</v>
      </c>
      <c r="B99" s="10" t="s">
        <v>71</v>
      </c>
      <c r="C99" s="10"/>
      <c r="D99" s="10"/>
      <c r="E99" s="10"/>
      <c r="F99" s="18">
        <v>0.008067601827143731</v>
      </c>
      <c r="G99" s="18">
        <v>0.009591260353382794</v>
      </c>
      <c r="H99" s="18">
        <v>0.009742088428460704</v>
      </c>
      <c r="I99" s="18">
        <v>0.0067873536404952925</v>
      </c>
      <c r="J99" s="18">
        <v>0.005077469673160108</v>
      </c>
      <c r="K99" s="18">
        <v>0.00723366438810656</v>
      </c>
      <c r="L99" s="18">
        <v>0.03277436113445265</v>
      </c>
      <c r="M99" s="18">
        <v>0</v>
      </c>
      <c r="N99" s="18"/>
      <c r="O99" s="10"/>
      <c r="P99" s="10"/>
      <c r="Q99" s="10"/>
    </row>
    <row r="100" spans="1:17" ht="12.75">
      <c r="A100" s="2">
        <v>20</v>
      </c>
      <c r="B100" s="10" t="s">
        <v>77</v>
      </c>
      <c r="C100" s="10"/>
      <c r="D100" s="10"/>
      <c r="E100" s="10"/>
      <c r="F100" s="21">
        <f aca="true" t="shared" si="14" ref="F100:M100">SUM(F96:F99)</f>
        <v>0.06522194134010692</v>
      </c>
      <c r="G100" s="21">
        <f t="shared" si="14"/>
        <v>0.07164382013628748</v>
      </c>
      <c r="H100" s="21">
        <f t="shared" si="14"/>
        <v>0.07221340358925052</v>
      </c>
      <c r="I100" s="21">
        <f t="shared" si="14"/>
        <v>0.061037076294828865</v>
      </c>
      <c r="J100" s="21">
        <f t="shared" si="14"/>
        <v>0.050350213617683985</v>
      </c>
      <c r="K100" s="21">
        <f t="shared" si="14"/>
        <v>0.06171211615847606</v>
      </c>
      <c r="L100" s="21">
        <f t="shared" si="14"/>
        <v>0.17881698415165212</v>
      </c>
      <c r="M100" s="21">
        <f t="shared" si="14"/>
        <v>0</v>
      </c>
      <c r="N100" s="22"/>
      <c r="O100" s="10"/>
      <c r="P100" s="10"/>
      <c r="Q100" s="10"/>
    </row>
    <row r="101" spans="1:17" ht="12.75">
      <c r="A101" s="2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4" ht="12.75">
      <c r="A102" s="2">
        <v>21</v>
      </c>
      <c r="B102" s="23" t="s">
        <v>78</v>
      </c>
      <c r="F102" s="24">
        <f aca="true" t="shared" si="15" ref="F102:M102">F79/F93</f>
        <v>1.0000000000000002</v>
      </c>
      <c r="G102" s="24">
        <f t="shared" si="15"/>
        <v>0.9185080899371085</v>
      </c>
      <c r="H102" s="24">
        <f t="shared" si="15"/>
        <v>1.2539554113780556</v>
      </c>
      <c r="I102" s="24">
        <f t="shared" si="15"/>
        <v>1.113921945210306</v>
      </c>
      <c r="J102" s="24">
        <f t="shared" si="15"/>
        <v>0.8957963004730051</v>
      </c>
      <c r="K102" s="24">
        <f t="shared" si="15"/>
        <v>0.957801313508725</v>
      </c>
      <c r="L102" s="24">
        <f t="shared" si="15"/>
        <v>1.092914894183893</v>
      </c>
      <c r="M102" s="24" t="e">
        <f t="shared" si="15"/>
        <v>#DIV/0!</v>
      </c>
      <c r="N102" s="24"/>
    </row>
    <row r="103" ht="13.5" thickBot="1">
      <c r="A103" s="2"/>
    </row>
    <row r="104" spans="1:17" ht="13.5" thickTop="1">
      <c r="A104" s="2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2" ht="12.75">
      <c r="A105" s="2"/>
      <c r="B105" s="17" t="s">
        <v>79</v>
      </c>
    </row>
    <row r="106" spans="1:17" ht="12.75">
      <c r="A106" s="2">
        <v>22</v>
      </c>
      <c r="B106" s="10" t="s">
        <v>68</v>
      </c>
      <c r="C106" s="10"/>
      <c r="D106" s="10"/>
      <c r="E106" s="2"/>
      <c r="F106" s="11">
        <f>SUM(G106:Q106)</f>
        <v>224024534.37936425</v>
      </c>
      <c r="G106" s="11">
        <v>94291864.00390105</v>
      </c>
      <c r="H106" s="11">
        <v>20532133.423267506</v>
      </c>
      <c r="I106" s="11">
        <v>69282959.59584972</v>
      </c>
      <c r="J106" s="11">
        <v>33682462.27243883</v>
      </c>
      <c r="K106" s="11">
        <v>5213223.902136953</v>
      </c>
      <c r="L106" s="11">
        <v>1021891.181770213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</row>
    <row r="107" spans="1:17" ht="12.75">
      <c r="A107" s="2">
        <v>23</v>
      </c>
      <c r="B107" s="10" t="s">
        <v>69</v>
      </c>
      <c r="C107" s="10"/>
      <c r="D107" s="6"/>
      <c r="E107" s="2"/>
      <c r="F107" s="11">
        <f>SUM(G107:Q107)</f>
        <v>38473829.28862126</v>
      </c>
      <c r="G107" s="11">
        <v>14965734.67419689</v>
      </c>
      <c r="H107" s="11">
        <v>4301015.96111677</v>
      </c>
      <c r="I107" s="11">
        <v>13119388.176345296</v>
      </c>
      <c r="J107" s="11">
        <v>5056950.696855182</v>
      </c>
      <c r="K107" s="11">
        <v>849829.3239128863</v>
      </c>
      <c r="L107" s="11">
        <v>180910.45619424054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</row>
    <row r="108" spans="1:17" ht="12.75">
      <c r="A108" s="2">
        <v>24</v>
      </c>
      <c r="B108" s="10" t="s">
        <v>70</v>
      </c>
      <c r="C108" s="10"/>
      <c r="D108" s="6"/>
      <c r="E108" s="2"/>
      <c r="F108" s="11">
        <f>SUM(G108:Q108)</f>
        <v>84350321.41394946</v>
      </c>
      <c r="G108" s="11">
        <v>39238541.739538886</v>
      </c>
      <c r="H108" s="11">
        <v>12138450.063542383</v>
      </c>
      <c r="I108" s="11">
        <v>24331154.954144664</v>
      </c>
      <c r="J108" s="11">
        <v>3349470.485349438</v>
      </c>
      <c r="K108" s="11">
        <v>1703507.5110037744</v>
      </c>
      <c r="L108" s="11">
        <v>3589196.660370324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</row>
    <row r="109" spans="1:17" ht="12.75">
      <c r="A109" s="2">
        <v>25</v>
      </c>
      <c r="B109" s="10" t="s">
        <v>71</v>
      </c>
      <c r="C109" s="10"/>
      <c r="D109" s="6"/>
      <c r="E109" s="2"/>
      <c r="F109" s="11">
        <f>SUM(G109:Q109)</f>
        <v>45767314.91806504</v>
      </c>
      <c r="G109" s="11">
        <v>22747859.58236321</v>
      </c>
      <c r="H109" s="11">
        <v>4664400.552073333</v>
      </c>
      <c r="I109" s="11">
        <v>11669497.273660345</v>
      </c>
      <c r="J109" s="11">
        <v>4758116.545356559</v>
      </c>
      <c r="K109" s="11">
        <v>993439.2629463839</v>
      </c>
      <c r="L109" s="11">
        <v>934001.7016652179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</row>
    <row r="110" spans="1:17" ht="12.75">
      <c r="A110" s="2">
        <v>26</v>
      </c>
      <c r="B110" s="10" t="s">
        <v>80</v>
      </c>
      <c r="C110" s="10"/>
      <c r="D110" s="6"/>
      <c r="E110" s="2"/>
      <c r="F110" s="12">
        <f aca="true" t="shared" si="16" ref="F110:M110">SUM(F106:F109)</f>
        <v>392616000</v>
      </c>
      <c r="G110" s="12">
        <f t="shared" si="16"/>
        <v>171244000.00000003</v>
      </c>
      <c r="H110" s="12">
        <f t="shared" si="16"/>
        <v>41635999.999999985</v>
      </c>
      <c r="I110" s="12">
        <f t="shared" si="16"/>
        <v>118403000.00000001</v>
      </c>
      <c r="J110" s="12">
        <f t="shared" si="16"/>
        <v>46847000.00000001</v>
      </c>
      <c r="K110" s="12">
        <f t="shared" si="16"/>
        <v>8759999.999999996</v>
      </c>
      <c r="L110" s="12">
        <f t="shared" si="16"/>
        <v>5725999.999999995</v>
      </c>
      <c r="M110" s="12">
        <f t="shared" si="16"/>
        <v>0</v>
      </c>
      <c r="N110" s="12">
        <f>SUM(N106:N108)</f>
        <v>0</v>
      </c>
      <c r="O110" s="12">
        <f>SUM(O106:O108)</f>
        <v>0</v>
      </c>
      <c r="P110" s="12">
        <f>SUM(P106:P108)</f>
        <v>0</v>
      </c>
      <c r="Q110" s="12">
        <f>SUM(Q106:Q108)</f>
        <v>0</v>
      </c>
    </row>
    <row r="111" ht="12.75">
      <c r="A111" s="2"/>
    </row>
    <row r="112" spans="1:17" ht="12.75">
      <c r="A112" s="2"/>
      <c r="B112" s="10" t="s">
        <v>73</v>
      </c>
      <c r="C112" s="10"/>
      <c r="D112" s="6"/>
      <c r="E112" s="2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4" ht="12.75">
      <c r="A113" s="2">
        <v>27</v>
      </c>
      <c r="B113" s="10" t="s">
        <v>68</v>
      </c>
      <c r="C113" s="10"/>
      <c r="D113" s="6"/>
      <c r="E113" s="2"/>
      <c r="F113" s="18">
        <v>0.041043135065084335</v>
      </c>
      <c r="G113" s="18">
        <v>0.039961593232462574</v>
      </c>
      <c r="H113" s="18">
        <v>0.04924731058235942</v>
      </c>
      <c r="I113" s="18">
        <v>0.04387613518458092</v>
      </c>
      <c r="J113" s="18">
        <v>0.0357651933731895</v>
      </c>
      <c r="K113" s="18">
        <v>0.03878939532420249</v>
      </c>
      <c r="L113" s="18">
        <v>0.038464941674246786</v>
      </c>
      <c r="M113" s="18">
        <v>0</v>
      </c>
      <c r="N113" s="22"/>
    </row>
    <row r="114" spans="1:14" ht="12.75">
      <c r="A114" s="2">
        <v>28</v>
      </c>
      <c r="B114" s="10" t="s">
        <v>69</v>
      </c>
      <c r="C114" s="10"/>
      <c r="D114" s="6"/>
      <c r="E114" s="2"/>
      <c r="F114" s="18">
        <v>0.007048721589082057</v>
      </c>
      <c r="G114" s="18">
        <v>0.006342589658111692</v>
      </c>
      <c r="H114" s="18">
        <v>0.010316193865016024</v>
      </c>
      <c r="I114" s="18">
        <v>0.008308364026625686</v>
      </c>
      <c r="J114" s="18">
        <v>0.005369643646857274</v>
      </c>
      <c r="K114" s="18">
        <v>0.006323220759776739</v>
      </c>
      <c r="L114" s="18">
        <v>0.006809639098478498</v>
      </c>
      <c r="M114" s="18">
        <v>0</v>
      </c>
      <c r="N114" s="22"/>
    </row>
    <row r="115" spans="1:14" ht="12.75">
      <c r="A115" s="2">
        <v>29</v>
      </c>
      <c r="B115" s="10" t="s">
        <v>70</v>
      </c>
      <c r="C115" s="10"/>
      <c r="D115" s="6"/>
      <c r="E115" s="2"/>
      <c r="F115" s="18">
        <v>0.01545367182289701</v>
      </c>
      <c r="G115" s="18">
        <v>0.0166295858141651</v>
      </c>
      <c r="H115" s="18">
        <v>0.029114656910923183</v>
      </c>
      <c r="I115" s="18">
        <v>0.015408652433332065</v>
      </c>
      <c r="J115" s="18">
        <v>0.003556582610777156</v>
      </c>
      <c r="K115" s="18">
        <v>0.012675079283471325</v>
      </c>
      <c r="L115" s="18">
        <v>0.13510072565592435</v>
      </c>
      <c r="M115" s="18">
        <v>0</v>
      </c>
      <c r="N115" s="22"/>
    </row>
    <row r="116" spans="1:14" ht="12.75">
      <c r="A116" s="2">
        <v>30</v>
      </c>
      <c r="B116" s="10" t="s">
        <v>71</v>
      </c>
      <c r="C116" s="10"/>
      <c r="D116" s="6"/>
      <c r="E116" s="2"/>
      <c r="F116" s="18">
        <v>0.008384948072551034</v>
      </c>
      <c r="G116" s="18">
        <v>0.009640712071425014</v>
      </c>
      <c r="H116" s="18">
        <v>0.011187789302409863</v>
      </c>
      <c r="I116" s="18">
        <v>0.007390164087994459</v>
      </c>
      <c r="J116" s="18">
        <v>0.005052331298121808</v>
      </c>
      <c r="K116" s="18">
        <v>0.007391761609397937</v>
      </c>
      <c r="L116" s="18">
        <v>0.03515669928373881</v>
      </c>
      <c r="M116" s="18">
        <v>0</v>
      </c>
      <c r="N116" s="22"/>
    </row>
    <row r="117" spans="1:14" ht="12.75">
      <c r="A117" s="2">
        <v>31</v>
      </c>
      <c r="B117" s="10" t="s">
        <v>81</v>
      </c>
      <c r="C117" s="10"/>
      <c r="D117" s="6"/>
      <c r="E117" s="2"/>
      <c r="F117" s="21">
        <f aca="true" t="shared" si="17" ref="F117:M117">SUM(F113:F116)</f>
        <v>0.07193047654961444</v>
      </c>
      <c r="G117" s="21">
        <f t="shared" si="17"/>
        <v>0.07257448077616438</v>
      </c>
      <c r="H117" s="21">
        <f t="shared" si="17"/>
        <v>0.0998659506607085</v>
      </c>
      <c r="I117" s="21">
        <f t="shared" si="17"/>
        <v>0.07498331573253313</v>
      </c>
      <c r="J117" s="21">
        <f t="shared" si="17"/>
        <v>0.049743750928945736</v>
      </c>
      <c r="K117" s="21">
        <f t="shared" si="17"/>
        <v>0.06517945697684849</v>
      </c>
      <c r="L117" s="21">
        <f t="shared" si="17"/>
        <v>0.21553200571238845</v>
      </c>
      <c r="M117" s="21">
        <f t="shared" si="17"/>
        <v>0</v>
      </c>
      <c r="N117" s="22"/>
    </row>
    <row r="118" ht="12.75">
      <c r="A118" s="2"/>
    </row>
    <row r="119" spans="1:17" ht="12.75">
      <c r="A119" s="2"/>
      <c r="B119" s="17" t="s">
        <v>82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2.75">
      <c r="A120" s="2">
        <v>32</v>
      </c>
      <c r="B120" s="10" t="s">
        <v>68</v>
      </c>
      <c r="C120" s="10"/>
      <c r="D120" s="10"/>
      <c r="E120" s="2"/>
      <c r="F120" s="11">
        <f>SUM(G120:Q120)</f>
        <v>224757205.7081007</v>
      </c>
      <c r="G120" s="11">
        <v>100440997.20580825</v>
      </c>
      <c r="H120" s="11">
        <v>17344212.092967957</v>
      </c>
      <c r="I120" s="11">
        <v>64164110.94062979</v>
      </c>
      <c r="J120" s="11">
        <v>36451941.04150474</v>
      </c>
      <c r="K120" s="11">
        <v>5377255.976466936</v>
      </c>
      <c r="L120" s="11">
        <v>978688.4507230567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</row>
    <row r="121" spans="1:17" ht="12.75">
      <c r="A121" s="2">
        <v>33</v>
      </c>
      <c r="B121" s="10" t="s">
        <v>69</v>
      </c>
      <c r="C121" s="10"/>
      <c r="D121" s="6"/>
      <c r="E121" s="2"/>
      <c r="F121" s="11">
        <f>SUM(G121:Q121)</f>
        <v>38760371.08159603</v>
      </c>
      <c r="G121" s="11">
        <v>17467084.38434045</v>
      </c>
      <c r="H121" s="11">
        <v>2995879.690309877</v>
      </c>
      <c r="I121" s="11">
        <v>11010390.661336299</v>
      </c>
      <c r="J121" s="11">
        <v>6206730.276244048</v>
      </c>
      <c r="K121" s="11">
        <v>917771.8322835324</v>
      </c>
      <c r="L121" s="11">
        <v>162514.23708181712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</row>
    <row r="122" spans="1:17" ht="12.75">
      <c r="A122" s="2">
        <v>34</v>
      </c>
      <c r="B122" s="10" t="s">
        <v>70</v>
      </c>
      <c r="C122" s="10"/>
      <c r="D122" s="6"/>
      <c r="E122" s="2"/>
      <c r="F122" s="11">
        <f>SUM(G122:Q122)</f>
        <v>83271101.16324133</v>
      </c>
      <c r="G122" s="11">
        <v>45138342.46808624</v>
      </c>
      <c r="H122" s="11">
        <v>8689199.545680188</v>
      </c>
      <c r="I122" s="11">
        <v>20197062.11808887</v>
      </c>
      <c r="J122" s="11">
        <v>4129783.7930554366</v>
      </c>
      <c r="K122" s="11">
        <v>1838840.3783552386</v>
      </c>
      <c r="L122" s="11">
        <v>3277872.85997535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</row>
    <row r="123" spans="1:17" ht="12.75">
      <c r="A123" s="2">
        <v>35</v>
      </c>
      <c r="B123" s="10" t="s">
        <v>71</v>
      </c>
      <c r="C123" s="10"/>
      <c r="D123" s="6"/>
      <c r="E123" s="2"/>
      <c r="F123" s="11">
        <f>SUM(G123:Q123)</f>
        <v>45827322.047061905</v>
      </c>
      <c r="G123" s="11">
        <v>23564466.27098799</v>
      </c>
      <c r="H123" s="11">
        <v>4226254.891493386</v>
      </c>
      <c r="I123" s="11">
        <v>11156183.806894794</v>
      </c>
      <c r="J123" s="11">
        <v>4961307.828988911</v>
      </c>
      <c r="K123" s="11">
        <v>1010986.2528666742</v>
      </c>
      <c r="L123" s="11">
        <v>908122.9958301501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</row>
    <row r="124" spans="1:17" ht="12.75">
      <c r="A124" s="2">
        <v>36</v>
      </c>
      <c r="B124" s="10" t="s">
        <v>83</v>
      </c>
      <c r="C124" s="10"/>
      <c r="D124" s="6"/>
      <c r="E124" s="2"/>
      <c r="F124" s="12">
        <f aca="true" t="shared" si="18" ref="F124:Q124">SUM(F120:F123)</f>
        <v>392616000</v>
      </c>
      <c r="G124" s="12">
        <f t="shared" si="18"/>
        <v>186610890.32922292</v>
      </c>
      <c r="H124" s="12">
        <f t="shared" si="18"/>
        <v>33255546.220451407</v>
      </c>
      <c r="I124" s="12">
        <f t="shared" si="18"/>
        <v>106527747.52694975</v>
      </c>
      <c r="J124" s="12">
        <f t="shared" si="18"/>
        <v>51749762.93979313</v>
      </c>
      <c r="K124" s="12">
        <f t="shared" si="18"/>
        <v>9144854.439972382</v>
      </c>
      <c r="L124" s="12">
        <f t="shared" si="18"/>
        <v>5327198.543610374</v>
      </c>
      <c r="M124" s="12">
        <f t="shared" si="18"/>
        <v>0</v>
      </c>
      <c r="N124" s="12">
        <f t="shared" si="18"/>
        <v>0</v>
      </c>
      <c r="O124" s="12">
        <f t="shared" si="18"/>
        <v>0</v>
      </c>
      <c r="P124" s="12">
        <f t="shared" si="18"/>
        <v>0</v>
      </c>
      <c r="Q124" s="12">
        <f t="shared" si="18"/>
        <v>0</v>
      </c>
    </row>
    <row r="125" spans="1:17" ht="12.75">
      <c r="A125" s="2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2.75">
      <c r="A126" s="2"/>
      <c r="B126" s="10" t="s">
        <v>73</v>
      </c>
      <c r="C126" s="10"/>
      <c r="D126" s="6"/>
      <c r="E126" s="2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4" ht="12.75">
      <c r="A127" s="2">
        <v>37</v>
      </c>
      <c r="B127" s="10" t="s">
        <v>68</v>
      </c>
      <c r="C127" s="10"/>
      <c r="D127" s="6"/>
      <c r="E127" s="2"/>
      <c r="F127" s="18">
        <v>0.041177366471423206</v>
      </c>
      <c r="G127" s="18">
        <v>0.04256764161577462</v>
      </c>
      <c r="H127" s="18">
        <v>0.04160092778185229</v>
      </c>
      <c r="I127" s="18">
        <v>0.04063442471355055</v>
      </c>
      <c r="J127" s="18">
        <v>0.03870592089237788</v>
      </c>
      <c r="K127" s="18">
        <v>0.04000988864972924</v>
      </c>
      <c r="L127" s="18">
        <v>0.036838750393274645</v>
      </c>
      <c r="M127" s="18">
        <v>0</v>
      </c>
      <c r="N127" s="18"/>
    </row>
    <row r="128" spans="1:14" ht="12.75">
      <c r="A128" s="2">
        <v>38</v>
      </c>
      <c r="B128" s="10" t="s">
        <v>69</v>
      </c>
      <c r="C128" s="10"/>
      <c r="D128" s="6"/>
      <c r="E128" s="2"/>
      <c r="F128" s="18">
        <v>0.007101218399502948</v>
      </c>
      <c r="G128" s="18">
        <v>0.007402680268312798</v>
      </c>
      <c r="H128" s="18">
        <v>0.007185761680706717</v>
      </c>
      <c r="I128" s="18">
        <v>0.006972759130237525</v>
      </c>
      <c r="J128" s="18">
        <v>0.006590519028852017</v>
      </c>
      <c r="K128" s="18">
        <v>0.006828752243936978</v>
      </c>
      <c r="L128" s="18">
        <v>0.006117188172382586</v>
      </c>
      <c r="M128" s="18">
        <v>0</v>
      </c>
      <c r="N128" s="18"/>
    </row>
    <row r="129" spans="1:14" ht="12.75">
      <c r="A129" s="2">
        <v>39</v>
      </c>
      <c r="B129" s="10" t="s">
        <v>70</v>
      </c>
      <c r="C129" s="10"/>
      <c r="D129" s="6"/>
      <c r="E129" s="2"/>
      <c r="F129" s="18">
        <v>0.015255949807148535</v>
      </c>
      <c r="G129" s="18">
        <v>0.019129965240931354</v>
      </c>
      <c r="H129" s="18">
        <v>0.020841463471753974</v>
      </c>
      <c r="I129" s="18">
        <v>0.012790576975838802</v>
      </c>
      <c r="J129" s="18">
        <v>0.00438514603693185</v>
      </c>
      <c r="K129" s="18">
        <v>0.013682033941586428</v>
      </c>
      <c r="L129" s="18">
        <v>0.12338220607416883</v>
      </c>
      <c r="M129" s="18">
        <v>0</v>
      </c>
      <c r="N129" s="18"/>
    </row>
    <row r="130" spans="1:14" ht="12.75">
      <c r="A130" s="2">
        <v>40</v>
      </c>
      <c r="B130" s="10" t="s">
        <v>71</v>
      </c>
      <c r="C130" s="10"/>
      <c r="D130" s="6"/>
      <c r="E130" s="2"/>
      <c r="F130" s="18">
        <v>0.008395941871543225</v>
      </c>
      <c r="G130" s="18">
        <v>0.009986796059332833</v>
      </c>
      <c r="H130" s="18">
        <v>0.01013687583998118</v>
      </c>
      <c r="I130" s="18">
        <v>0.007065088323459418</v>
      </c>
      <c r="J130" s="18">
        <v>0.0052680867702745715</v>
      </c>
      <c r="K130" s="18">
        <v>0.007522321343939347</v>
      </c>
      <c r="L130" s="18">
        <v>0.03418260054572395</v>
      </c>
      <c r="M130" s="18">
        <v>0</v>
      </c>
      <c r="N130" s="18"/>
    </row>
    <row r="131" spans="1:14" ht="12.75">
      <c r="A131" s="2">
        <v>41</v>
      </c>
      <c r="B131" s="10" t="s">
        <v>84</v>
      </c>
      <c r="C131" s="10"/>
      <c r="D131" s="6"/>
      <c r="E131" s="2"/>
      <c r="F131" s="21">
        <f aca="true" t="shared" si="19" ref="F131:M131">SUM(F127:F130)</f>
        <v>0.07193047654961793</v>
      </c>
      <c r="G131" s="21">
        <f t="shared" si="19"/>
        <v>0.0790870831843516</v>
      </c>
      <c r="H131" s="21">
        <f t="shared" si="19"/>
        <v>0.07976502877429417</v>
      </c>
      <c r="I131" s="21">
        <f t="shared" si="19"/>
        <v>0.0674628491430863</v>
      </c>
      <c r="J131" s="21">
        <f t="shared" si="19"/>
        <v>0.054949672728436316</v>
      </c>
      <c r="K131" s="21">
        <f t="shared" si="19"/>
        <v>0.06804299617919199</v>
      </c>
      <c r="L131" s="21">
        <f t="shared" si="19"/>
        <v>0.20052074518555</v>
      </c>
      <c r="M131" s="21">
        <f t="shared" si="19"/>
        <v>0</v>
      </c>
      <c r="N131" s="22"/>
    </row>
    <row r="132" spans="1:17" ht="12.75">
      <c r="A132" s="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>
      <c r="A133" s="2">
        <v>42</v>
      </c>
      <c r="B133" s="23" t="s">
        <v>85</v>
      </c>
      <c r="C133" s="10"/>
      <c r="D133" s="10"/>
      <c r="E133" s="10"/>
      <c r="F133" s="24">
        <f aca="true" t="shared" si="20" ref="F133:M133">F110/F124</f>
        <v>1</v>
      </c>
      <c r="G133" s="24">
        <f t="shared" si="20"/>
        <v>0.917652767734443</v>
      </c>
      <c r="H133" s="24">
        <f t="shared" si="20"/>
        <v>1.2520016878987479</v>
      </c>
      <c r="I133" s="24">
        <f t="shared" si="20"/>
        <v>1.111475674166921</v>
      </c>
      <c r="J133" s="24">
        <f t="shared" si="20"/>
        <v>0.9052601855297944</v>
      </c>
      <c r="K133" s="24">
        <f t="shared" si="20"/>
        <v>0.9579157391188013</v>
      </c>
      <c r="L133" s="24">
        <f t="shared" si="20"/>
        <v>1.0748613841074042</v>
      </c>
      <c r="M133" s="24" t="e">
        <f t="shared" si="20"/>
        <v>#DIV/0!</v>
      </c>
      <c r="N133" s="24"/>
      <c r="O133" s="10"/>
      <c r="P133" s="10"/>
      <c r="Q133" s="10"/>
    </row>
    <row r="134" spans="1:17" ht="11.25" customHeight="1">
      <c r="A134" s="2"/>
      <c r="B134" s="23"/>
      <c r="C134" s="10"/>
      <c r="D134" s="10"/>
      <c r="E134" s="10"/>
      <c r="F134" s="24"/>
      <c r="G134" s="24"/>
      <c r="H134" s="24"/>
      <c r="I134" s="24"/>
      <c r="J134" s="24"/>
      <c r="K134" s="24"/>
      <c r="L134" s="24"/>
      <c r="M134" s="24"/>
      <c r="N134" s="24"/>
      <c r="O134" s="10"/>
      <c r="P134" s="10"/>
      <c r="Q134" s="10"/>
    </row>
    <row r="135" spans="1:17" ht="12.75">
      <c r="A135" s="2">
        <v>43</v>
      </c>
      <c r="B135" s="23" t="s">
        <v>86</v>
      </c>
      <c r="C135" s="10"/>
      <c r="D135" s="10"/>
      <c r="E135" s="10"/>
      <c r="F135" s="26">
        <f aca="true" t="shared" si="21" ref="F135:L135">F79/F124</f>
        <v>0.9067358436742263</v>
      </c>
      <c r="G135" s="26">
        <f t="shared" si="21"/>
        <v>0.8320629076152302</v>
      </c>
      <c r="H135" s="26">
        <f t="shared" si="21"/>
        <v>1.1352392094159245</v>
      </c>
      <c r="I135" s="26">
        <f t="shared" si="21"/>
        <v>1.0078219289564858</v>
      </c>
      <c r="J135" s="26">
        <f t="shared" si="21"/>
        <v>0.8208153542542551</v>
      </c>
      <c r="K135" s="26">
        <f t="shared" si="21"/>
        <v>0.8686852319132146</v>
      </c>
      <c r="L135" s="26">
        <f t="shared" si="21"/>
        <v>0.974621080385198</v>
      </c>
      <c r="N135" s="24"/>
      <c r="O135" s="10"/>
      <c r="P135" s="10"/>
      <c r="Q135" s="10"/>
    </row>
    <row r="136" spans="14:17" ht="12.75">
      <c r="N136" s="24"/>
      <c r="O136" s="10"/>
      <c r="P136" s="10"/>
      <c r="Q136" s="10"/>
    </row>
    <row r="137" spans="1:17" ht="12.75">
      <c r="A137" s="7" t="str">
        <f>A64</f>
        <v>File:  WA 08 Elec Case / Elec COS Base Case / Sumcost Exhibits</v>
      </c>
      <c r="B137" s="10"/>
      <c r="C137" s="10"/>
      <c r="D137" s="6"/>
      <c r="E137" s="5"/>
      <c r="F137" s="11"/>
      <c r="G137" s="11"/>
      <c r="H137" s="11"/>
      <c r="I137" t="s">
        <v>120</v>
      </c>
      <c r="L137" s="15" t="s">
        <v>87</v>
      </c>
      <c r="N137" s="24"/>
      <c r="O137" s="10"/>
      <c r="P137" s="10"/>
      <c r="Q137" s="10"/>
    </row>
    <row r="138" spans="1:16" ht="45" customHeight="1">
      <c r="A138" s="2"/>
      <c r="B138" s="10" t="str">
        <f>$B$2</f>
        <v>Sumcost</v>
      </c>
      <c r="C138" s="10"/>
      <c r="D138" s="10"/>
      <c r="F138" s="10" t="str">
        <f>$F$2</f>
        <v>AVISTA UTILITIES</v>
      </c>
      <c r="G138" s="10"/>
      <c r="H138" s="10"/>
      <c r="J138" s="2" t="str">
        <f>$J$2</f>
        <v>Washington Jurisdiction</v>
      </c>
      <c r="K138" s="10"/>
      <c r="L138" s="6"/>
      <c r="N138" s="10"/>
      <c r="O138" s="10"/>
      <c r="P138" s="6"/>
    </row>
    <row r="139" spans="1:16" ht="12.75">
      <c r="A139" s="2"/>
      <c r="B139" s="10" t="str">
        <f>$B$3</f>
        <v>Scenario: Company Base Case</v>
      </c>
      <c r="C139" s="10"/>
      <c r="D139" s="10"/>
      <c r="F139" s="4" t="s">
        <v>88</v>
      </c>
      <c r="G139" s="10"/>
      <c r="H139" s="10"/>
      <c r="J139" s="2" t="str">
        <f>$J$3</f>
        <v>Electric Utility</v>
      </c>
      <c r="K139" s="10"/>
      <c r="L139" s="8">
        <f>$L$3</f>
        <v>39500</v>
      </c>
      <c r="N139" s="10"/>
      <c r="O139" s="10"/>
      <c r="P139" s="16"/>
    </row>
    <row r="140" spans="1:16" ht="12.75">
      <c r="A140" s="2"/>
      <c r="B140" s="10" t="str">
        <f>$B$4</f>
        <v>UE-011595 Methodology/Dist Land-Primary</v>
      </c>
      <c r="C140" s="10"/>
      <c r="D140" s="10"/>
      <c r="F140" s="10" t="str">
        <f>$F$4</f>
        <v>For the Year Ended December 31, 2007</v>
      </c>
      <c r="G140" s="10"/>
      <c r="H140" s="10"/>
      <c r="I140" s="10"/>
      <c r="J140" s="10"/>
      <c r="K140" s="10"/>
      <c r="L140" s="9" t="str">
        <f>$L$4</f>
        <v> </v>
      </c>
      <c r="N140" s="10"/>
      <c r="O140" s="10"/>
      <c r="P140" s="9"/>
    </row>
    <row r="141" spans="1:17" ht="12.75">
      <c r="A141" s="2"/>
      <c r="B141" s="10" t="str">
        <f>$B$5</f>
        <v> 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30" customHeight="1">
      <c r="A142" s="2"/>
      <c r="B142" s="2" t="str">
        <f>$B$6</f>
        <v>(b)</v>
      </c>
      <c r="C142" s="2" t="str">
        <f>$C$6</f>
        <v>(c)</v>
      </c>
      <c r="D142" s="2" t="str">
        <f>$D$6</f>
        <v>(d)</v>
      </c>
      <c r="E142" s="2" t="str">
        <f>$E$6</f>
        <v>(e)</v>
      </c>
      <c r="F142" s="2" t="str">
        <f>$F$6</f>
        <v>(f)</v>
      </c>
      <c r="G142" s="2" t="str">
        <f>$G$6</f>
        <v>(g)</v>
      </c>
      <c r="H142" s="2" t="str">
        <f>$H$6</f>
        <v>(h)</v>
      </c>
      <c r="I142" s="2" t="str">
        <f>$I$6</f>
        <v>(i)</v>
      </c>
      <c r="J142" s="2" t="str">
        <f>$J$6</f>
        <v>(j)</v>
      </c>
      <c r="K142" s="2" t="str">
        <f>$K$6</f>
        <v>(k)</v>
      </c>
      <c r="L142" s="2" t="str">
        <f>$L$6</f>
        <v>(l)</v>
      </c>
      <c r="M142" s="2" t="str">
        <f>$M$6</f>
        <v>(m)</v>
      </c>
      <c r="N142" s="2" t="str">
        <f>$N$6</f>
        <v>(n)</v>
      </c>
      <c r="O142" s="2" t="str">
        <f>$O$6</f>
        <v>(o)</v>
      </c>
      <c r="P142" s="2" t="str">
        <f>$P$6</f>
        <v>(p)</v>
      </c>
      <c r="Q142" s="2" t="str">
        <f>$Q$6</f>
        <v>(q)</v>
      </c>
    </row>
    <row r="143" spans="1:17" ht="12.75">
      <c r="A143" s="2"/>
      <c r="B143" s="2" t="str">
        <f>$B$7</f>
        <v> </v>
      </c>
      <c r="C143" s="2" t="str">
        <f>$C$7</f>
        <v> </v>
      </c>
      <c r="D143" s="2" t="str">
        <f>$D$7</f>
        <v> </v>
      </c>
      <c r="E143" s="2" t="str">
        <f>$E$7</f>
        <v> </v>
      </c>
      <c r="F143" s="2" t="str">
        <f>$F$7</f>
        <v> </v>
      </c>
      <c r="G143" s="2" t="str">
        <f>$G$7</f>
        <v>Residential</v>
      </c>
      <c r="H143" s="2" t="str">
        <f>$H$7</f>
        <v>General</v>
      </c>
      <c r="I143" s="2" t="str">
        <f>$I$7</f>
        <v>Large Gen</v>
      </c>
      <c r="J143" s="2" t="str">
        <f>$J$7</f>
        <v>Extra Large</v>
      </c>
      <c r="K143" s="2" t="str">
        <f>$K$7</f>
        <v>Pumping</v>
      </c>
      <c r="L143" s="2" t="str">
        <f>$L$7</f>
        <v>Street &amp;</v>
      </c>
      <c r="M143" s="2" t="str">
        <f>$M$7</f>
        <v> </v>
      </c>
      <c r="N143" s="2" t="str">
        <f>$N$7</f>
        <v> </v>
      </c>
      <c r="O143" s="2" t="str">
        <f>$O$7</f>
        <v> </v>
      </c>
      <c r="P143" s="2" t="str">
        <f>$P$7</f>
        <v> </v>
      </c>
      <c r="Q143" s="2" t="str">
        <f>$Q$7</f>
        <v> </v>
      </c>
    </row>
    <row r="144" spans="1:17" ht="12.75">
      <c r="A144" s="2"/>
      <c r="B144" s="2" t="str">
        <f>$B$8</f>
        <v> </v>
      </c>
      <c r="C144" s="2" t="str">
        <f>$C$8</f>
        <v> </v>
      </c>
      <c r="D144" s="2" t="str">
        <f>$D$8</f>
        <v> </v>
      </c>
      <c r="E144" s="2" t="str">
        <f>$E$8</f>
        <v> </v>
      </c>
      <c r="F144" s="2" t="str">
        <f>$F$8</f>
        <v>System</v>
      </c>
      <c r="G144" s="2" t="str">
        <f>$G$8</f>
        <v>Service</v>
      </c>
      <c r="H144" s="2" t="str">
        <f>$H$8</f>
        <v>Service</v>
      </c>
      <c r="I144" s="2" t="str">
        <f>$I$8</f>
        <v>Service</v>
      </c>
      <c r="J144" s="2" t="str">
        <f>$J$8</f>
        <v>Gen Service</v>
      </c>
      <c r="K144" s="2" t="str">
        <f>$K$8</f>
        <v>Service</v>
      </c>
      <c r="L144" s="2" t="str">
        <f>$L$8</f>
        <v>Area Lights</v>
      </c>
      <c r="M144" s="2" t="str">
        <f>$M$8</f>
        <v> </v>
      </c>
      <c r="N144" s="2" t="str">
        <f>$N$8</f>
        <v> </v>
      </c>
      <c r="O144" s="2" t="str">
        <f>$O$8</f>
        <v> </v>
      </c>
      <c r="P144" s="2" t="str">
        <f>$P$8</f>
        <v> </v>
      </c>
      <c r="Q144" s="2" t="str">
        <f>$Q$8</f>
        <v> </v>
      </c>
    </row>
    <row r="145" spans="1:17" ht="12.75">
      <c r="A145" s="2"/>
      <c r="B145" s="7" t="str">
        <f>$B$9</f>
        <v>Description</v>
      </c>
      <c r="C145" s="2" t="str">
        <f>$C$9</f>
        <v> </v>
      </c>
      <c r="D145" s="2" t="str">
        <f>$D$9</f>
        <v> </v>
      </c>
      <c r="E145" s="2" t="str">
        <f>$E$9</f>
        <v> </v>
      </c>
      <c r="F145" s="2" t="str">
        <f>$F$9</f>
        <v>Total</v>
      </c>
      <c r="G145" s="2" t="str">
        <f>$G$9</f>
        <v>Sch 1</v>
      </c>
      <c r="H145" s="2" t="str">
        <f>$H$9</f>
        <v>Sch 11-12</v>
      </c>
      <c r="I145" s="2" t="str">
        <f>$I$9</f>
        <v>Sch 21-22</v>
      </c>
      <c r="J145" s="2" t="str">
        <f>$J$9</f>
        <v>Sch 25</v>
      </c>
      <c r="K145" s="2" t="str">
        <f>$K$9</f>
        <v>Sch 31-32</v>
      </c>
      <c r="L145" s="2" t="str">
        <f>$L$9</f>
        <v>Sch 41-49</v>
      </c>
      <c r="M145" s="2" t="str">
        <f>$M$9</f>
        <v>Open 1</v>
      </c>
      <c r="N145" s="2" t="str">
        <f>$N$9</f>
        <v>Open 2</v>
      </c>
      <c r="O145" s="2" t="str">
        <f>$O$9</f>
        <v>Open 3</v>
      </c>
      <c r="P145" s="2" t="str">
        <f>$P$9</f>
        <v>Open 4</v>
      </c>
      <c r="Q145" s="2" t="str">
        <f>$Q$9</f>
        <v>Open 5</v>
      </c>
    </row>
    <row r="146" spans="1:17" ht="12.75">
      <c r="A146" s="2"/>
      <c r="B146" s="17" t="s">
        <v>89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2.75">
      <c r="A147" s="2">
        <v>1</v>
      </c>
      <c r="B147" s="10" t="s">
        <v>90</v>
      </c>
      <c r="C147" s="10"/>
      <c r="D147" s="6"/>
      <c r="E147" s="2"/>
      <c r="F147" s="11">
        <f>SUM(G147:Q147)</f>
        <v>203197104.94335255</v>
      </c>
      <c r="G147" s="11">
        <v>83479954.09380122</v>
      </c>
      <c r="H147" s="11">
        <v>18402287.424338806</v>
      </c>
      <c r="I147" s="11">
        <v>63786504.53646661</v>
      </c>
      <c r="J147" s="11">
        <v>31584561.753171284</v>
      </c>
      <c r="K147" s="11">
        <v>4891618.055751508</v>
      </c>
      <c r="L147" s="11">
        <v>1052179.0798231335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</row>
    <row r="148" spans="1:17" ht="12.75">
      <c r="A148" s="2">
        <v>2</v>
      </c>
      <c r="B148" s="10" t="s">
        <v>91</v>
      </c>
      <c r="C148" s="10"/>
      <c r="D148" s="6"/>
      <c r="E148" s="2"/>
      <c r="F148" s="11">
        <f>SUM(G148:Q148)</f>
        <v>126144113.48919927</v>
      </c>
      <c r="G148" s="11">
        <v>53078254.45498895</v>
      </c>
      <c r="H148" s="11">
        <v>14825200.70311983</v>
      </c>
      <c r="I148" s="11">
        <v>42430946.96035165</v>
      </c>
      <c r="J148" s="11">
        <v>10877299.738282131</v>
      </c>
      <c r="K148" s="11">
        <v>2623901.968756167</v>
      </c>
      <c r="L148" s="11">
        <v>2308509.6637005475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</row>
    <row r="149" spans="1:17" ht="12.75">
      <c r="A149" s="2">
        <v>3</v>
      </c>
      <c r="B149" s="10" t="s">
        <v>92</v>
      </c>
      <c r="C149" s="10"/>
      <c r="D149" s="6"/>
      <c r="E149" s="2"/>
      <c r="F149" s="11">
        <f>SUM(G149:Q149)</f>
        <v>26657781.567446657</v>
      </c>
      <c r="G149" s="11">
        <v>18713791.451209605</v>
      </c>
      <c r="H149" s="11">
        <v>4525511.872541083</v>
      </c>
      <c r="I149" s="11">
        <v>1143548.5031814922</v>
      </c>
      <c r="J149" s="11">
        <v>15138.508546339943</v>
      </c>
      <c r="K149" s="11">
        <v>428479.9754920731</v>
      </c>
      <c r="L149" s="11">
        <v>1831311.2564760623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</row>
    <row r="150" spans="1:17" ht="12.75">
      <c r="A150" s="2">
        <v>4</v>
      </c>
      <c r="B150" s="10" t="s">
        <v>72</v>
      </c>
      <c r="C150" s="10"/>
      <c r="D150" s="6"/>
      <c r="E150" s="2"/>
      <c r="F150" s="12">
        <f aca="true" t="shared" si="22" ref="F150:Q150">SUM(F147:F149)</f>
        <v>355998999.99999845</v>
      </c>
      <c r="G150" s="12">
        <f t="shared" si="22"/>
        <v>155271999.99999976</v>
      </c>
      <c r="H150" s="12">
        <f t="shared" si="22"/>
        <v>37752999.99999972</v>
      </c>
      <c r="I150" s="12">
        <f t="shared" si="22"/>
        <v>107360999.99999976</v>
      </c>
      <c r="J150" s="12">
        <f t="shared" si="22"/>
        <v>42476999.999999754</v>
      </c>
      <c r="K150" s="12">
        <f t="shared" si="22"/>
        <v>7943999.999999749</v>
      </c>
      <c r="L150" s="12">
        <f t="shared" si="22"/>
        <v>5191999.999999743</v>
      </c>
      <c r="M150" s="12">
        <f t="shared" si="22"/>
        <v>0</v>
      </c>
      <c r="N150" s="12">
        <f t="shared" si="22"/>
        <v>0</v>
      </c>
      <c r="O150" s="12">
        <f t="shared" si="22"/>
        <v>0</v>
      </c>
      <c r="P150" s="12">
        <f t="shared" si="22"/>
        <v>0</v>
      </c>
      <c r="Q150" s="12">
        <f t="shared" si="22"/>
        <v>0</v>
      </c>
    </row>
    <row r="151" spans="1:17" ht="12.75">
      <c r="A151" s="2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2.75">
      <c r="A152" s="2"/>
      <c r="B152" s="10" t="s">
        <v>93</v>
      </c>
      <c r="C152" s="10"/>
      <c r="D152" s="6"/>
      <c r="E152" s="2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4" ht="12.75">
      <c r="A153" s="2">
        <v>5</v>
      </c>
      <c r="B153" s="10" t="s">
        <v>90</v>
      </c>
      <c r="C153" s="10" t="s">
        <v>94</v>
      </c>
      <c r="D153" s="6"/>
      <c r="E153" s="2"/>
      <c r="F153" s="18">
        <v>0.0372273788945909</v>
      </c>
      <c r="G153" s="18">
        <v>0.035379425402207725</v>
      </c>
      <c r="H153" s="18">
        <v>0.0441387724076087</v>
      </c>
      <c r="I153" s="18">
        <v>0.04039529073699595</v>
      </c>
      <c r="J153" s="18">
        <v>0.03353757066727128</v>
      </c>
      <c r="K153" s="18">
        <v>0.03639646217032315</v>
      </c>
      <c r="L153" s="18">
        <v>0.03960500653910154</v>
      </c>
      <c r="M153" s="18">
        <v>0</v>
      </c>
      <c r="N153" s="18"/>
    </row>
    <row r="154" spans="1:14" ht="12.75">
      <c r="A154" s="2">
        <v>6</v>
      </c>
      <c r="B154" s="10" t="s">
        <v>91</v>
      </c>
      <c r="C154" s="10" t="s">
        <v>95</v>
      </c>
      <c r="D154" s="10"/>
      <c r="E154" s="2"/>
      <c r="F154" s="27">
        <v>10.006205762352135</v>
      </c>
      <c r="G154" s="27">
        <v>9.25965255534847</v>
      </c>
      <c r="H154" s="27">
        <v>13.365139413077582</v>
      </c>
      <c r="I154" s="27">
        <v>11.196824046840273</v>
      </c>
      <c r="J154" s="27">
        <v>6.751189036948432</v>
      </c>
      <c r="K154" s="27">
        <v>9.23116044228257</v>
      </c>
      <c r="L154" s="27">
        <v>28.79446270144873</v>
      </c>
      <c r="M154" s="27">
        <v>0</v>
      </c>
      <c r="N154" s="18"/>
    </row>
    <row r="155" spans="1:14" ht="12.75">
      <c r="A155" s="2">
        <v>7</v>
      </c>
      <c r="B155" s="10" t="s">
        <v>92</v>
      </c>
      <c r="C155" s="10" t="s">
        <v>96</v>
      </c>
      <c r="D155" s="10"/>
      <c r="E155" s="2"/>
      <c r="F155" s="27">
        <v>9.711095127271706</v>
      </c>
      <c r="G155" s="27">
        <v>7.937267762648536</v>
      </c>
      <c r="H155" s="27">
        <v>14.269400634848976</v>
      </c>
      <c r="I155" s="27">
        <v>29.024073684809448</v>
      </c>
      <c r="J155" s="27">
        <v>57.34283540280281</v>
      </c>
      <c r="K155" s="27">
        <v>15.891995233739081</v>
      </c>
      <c r="L155" s="27">
        <v>508.8389153865136</v>
      </c>
      <c r="M155" s="27">
        <v>0</v>
      </c>
      <c r="N155" s="18"/>
    </row>
    <row r="156" spans="1:14" ht="12.75">
      <c r="A156" s="2"/>
      <c r="B156" s="10"/>
      <c r="C156" s="10"/>
      <c r="D156" s="10"/>
      <c r="E156" s="10"/>
      <c r="F156" s="20"/>
      <c r="G156" s="20"/>
      <c r="H156" s="20"/>
      <c r="I156" s="20"/>
      <c r="J156" s="20"/>
      <c r="K156" s="20"/>
      <c r="L156" s="20"/>
      <c r="M156" s="20"/>
      <c r="N156" s="20"/>
    </row>
    <row r="157" ht="12.75">
      <c r="A157" s="2"/>
    </row>
    <row r="158" spans="1:17" ht="12.75">
      <c r="A158" s="2"/>
      <c r="B158" s="17" t="s">
        <v>97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2.75">
      <c r="A159" s="2">
        <v>8</v>
      </c>
      <c r="B159" s="10" t="s">
        <v>90</v>
      </c>
      <c r="C159" s="10"/>
      <c r="D159" s="10"/>
      <c r="E159" s="10"/>
      <c r="F159" s="11">
        <f>SUM(G159:Q159)</f>
        <v>203782519.67325515</v>
      </c>
      <c r="G159" s="11">
        <v>88525870.87390241</v>
      </c>
      <c r="H159" s="11">
        <v>15641930.09986129</v>
      </c>
      <c r="I159" s="11">
        <v>59136319.49340705</v>
      </c>
      <c r="J159" s="11">
        <v>34439327.0422385</v>
      </c>
      <c r="K159" s="11">
        <v>5042340.271047491</v>
      </c>
      <c r="L159" s="11">
        <v>996731.8927984043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</row>
    <row r="160" spans="1:17" ht="12.75">
      <c r="A160" s="2">
        <v>9</v>
      </c>
      <c r="B160" s="10" t="s">
        <v>91</v>
      </c>
      <c r="F160" s="11">
        <f>SUM(G160:Q160)</f>
        <v>125193204.40199204</v>
      </c>
      <c r="G160" s="11">
        <v>60507992.934560284</v>
      </c>
      <c r="H160" s="11">
        <v>10680804.441922234</v>
      </c>
      <c r="I160" s="11">
        <v>36201575.570102885</v>
      </c>
      <c r="J160" s="11">
        <v>12961953.36296415</v>
      </c>
      <c r="K160" s="11">
        <v>2807345.7712073596</v>
      </c>
      <c r="L160" s="11">
        <v>2033532.3212351203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</row>
    <row r="161" spans="1:17" ht="12.75">
      <c r="A161" s="2">
        <v>10</v>
      </c>
      <c r="B161" s="10" t="s">
        <v>92</v>
      </c>
      <c r="F161" s="11">
        <f>SUM(G161:Q161)</f>
        <v>27023275.924751308</v>
      </c>
      <c r="G161" s="11">
        <v>20014184.544199593</v>
      </c>
      <c r="H161" s="11">
        <v>3784396.586994311</v>
      </c>
      <c r="I161" s="11">
        <v>1043184.8331880495</v>
      </c>
      <c r="J161" s="11">
        <v>16865.860383359173</v>
      </c>
      <c r="K161" s="11">
        <v>444309.6831199726</v>
      </c>
      <c r="L161" s="11">
        <v>1720334.4168660215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</row>
    <row r="162" spans="1:17" ht="12.75">
      <c r="A162" s="2">
        <v>11</v>
      </c>
      <c r="B162" s="10" t="s">
        <v>76</v>
      </c>
      <c r="C162" s="10"/>
      <c r="D162" s="10"/>
      <c r="E162" s="10"/>
      <c r="F162" s="12">
        <f aca="true" t="shared" si="23" ref="F162:Q162">SUM(F159:F161)</f>
        <v>355998999.99999845</v>
      </c>
      <c r="G162" s="28">
        <f t="shared" si="23"/>
        <v>169048048.35266227</v>
      </c>
      <c r="H162" s="28">
        <f t="shared" si="23"/>
        <v>30107131.12877784</v>
      </c>
      <c r="I162" s="28">
        <f t="shared" si="23"/>
        <v>96381079.896698</v>
      </c>
      <c r="J162" s="28">
        <f t="shared" si="23"/>
        <v>47418146.26558602</v>
      </c>
      <c r="K162" s="28">
        <f t="shared" si="23"/>
        <v>8293995.7253748225</v>
      </c>
      <c r="L162" s="28">
        <f t="shared" si="23"/>
        <v>4750598.630899546</v>
      </c>
      <c r="M162" s="28">
        <f t="shared" si="23"/>
        <v>0</v>
      </c>
      <c r="N162" s="28">
        <f t="shared" si="23"/>
        <v>0</v>
      </c>
      <c r="O162" s="28">
        <f t="shared" si="23"/>
        <v>0</v>
      </c>
      <c r="P162" s="28">
        <f t="shared" si="23"/>
        <v>0</v>
      </c>
      <c r="Q162" s="28">
        <f t="shared" si="23"/>
        <v>0</v>
      </c>
    </row>
    <row r="163" spans="1:2" ht="12.75">
      <c r="A163" s="2"/>
      <c r="B163" s="10"/>
    </row>
    <row r="164" spans="1:4" ht="12.75">
      <c r="A164" s="2"/>
      <c r="B164" s="10" t="s">
        <v>93</v>
      </c>
      <c r="C164" s="10"/>
      <c r="D164" s="6"/>
    </row>
    <row r="165" spans="1:17" ht="12.75">
      <c r="A165" s="2">
        <v>12</v>
      </c>
      <c r="B165" s="10" t="s">
        <v>90</v>
      </c>
      <c r="C165" s="10" t="s">
        <v>94</v>
      </c>
      <c r="D165" s="6"/>
      <c r="E165" s="10"/>
      <c r="F165" s="18">
        <v>0.03733463168230474</v>
      </c>
      <c r="G165" s="18">
        <v>0.03751792246111536</v>
      </c>
      <c r="H165" s="18">
        <v>0.037517922461115356</v>
      </c>
      <c r="I165" s="18">
        <v>0.03745037976938163</v>
      </c>
      <c r="J165" s="18">
        <v>0.036568858337772264</v>
      </c>
      <c r="K165" s="18">
        <v>0.03751792246111536</v>
      </c>
      <c r="L165" s="18">
        <v>0.03751792246111519</v>
      </c>
      <c r="M165" s="18">
        <v>0</v>
      </c>
      <c r="N165" s="18"/>
      <c r="O165" s="10"/>
      <c r="P165" s="10"/>
      <c r="Q165" s="10"/>
    </row>
    <row r="166" spans="1:17" ht="12.75">
      <c r="A166" s="2">
        <v>13</v>
      </c>
      <c r="B166" s="10" t="s">
        <v>91</v>
      </c>
      <c r="C166" s="10" t="s">
        <v>95</v>
      </c>
      <c r="D166" s="10"/>
      <c r="E166" s="10"/>
      <c r="F166" s="27">
        <v>9.930776226048796</v>
      </c>
      <c r="G166" s="27">
        <v>10.555791578840175</v>
      </c>
      <c r="H166" s="27">
        <v>9.628904408698387</v>
      </c>
      <c r="I166" s="27">
        <v>9.552996124635019</v>
      </c>
      <c r="J166" s="27">
        <v>8.045066289154297</v>
      </c>
      <c r="K166" s="27">
        <v>9.876534847551257</v>
      </c>
      <c r="L166" s="27">
        <v>25.36462008226214</v>
      </c>
      <c r="M166" s="27">
        <v>0</v>
      </c>
      <c r="N166" s="18"/>
      <c r="O166" s="10"/>
      <c r="P166" s="10"/>
      <c r="Q166" s="10"/>
    </row>
    <row r="167" spans="1:17" ht="12.75">
      <c r="A167" s="2">
        <v>14</v>
      </c>
      <c r="B167" s="10" t="s">
        <v>92</v>
      </c>
      <c r="C167" s="10" t="s">
        <v>96</v>
      </c>
      <c r="D167" s="10"/>
      <c r="E167" s="10"/>
      <c r="F167" s="27">
        <v>9.844240132728606</v>
      </c>
      <c r="G167" s="27">
        <v>8.488816506935365</v>
      </c>
      <c r="H167" s="27">
        <v>11.932588529627527</v>
      </c>
      <c r="I167" s="27">
        <v>26.476772415940342</v>
      </c>
      <c r="J167" s="27">
        <v>63.885834785451415</v>
      </c>
      <c r="K167" s="27">
        <v>16.479107006897582</v>
      </c>
      <c r="L167" s="27">
        <v>478.0034500878081</v>
      </c>
      <c r="M167" s="27">
        <v>0</v>
      </c>
      <c r="N167" s="18"/>
      <c r="O167" s="10"/>
      <c r="P167" s="10"/>
      <c r="Q167" s="10"/>
    </row>
    <row r="168" spans="1:17" ht="12.75">
      <c r="A168" s="2"/>
      <c r="B168" s="10"/>
      <c r="C168" s="10"/>
      <c r="D168" s="10"/>
      <c r="E168" s="10"/>
      <c r="F168" s="22"/>
      <c r="G168" s="22"/>
      <c r="H168" s="22"/>
      <c r="I168" s="22"/>
      <c r="J168" s="22"/>
      <c r="K168" s="22"/>
      <c r="L168" s="22"/>
      <c r="M168" s="22"/>
      <c r="N168" s="22"/>
      <c r="O168" s="10"/>
      <c r="P168" s="10"/>
      <c r="Q168" s="10"/>
    </row>
    <row r="169" spans="1:17" ht="12.75">
      <c r="A169" s="2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4" ht="12.75">
      <c r="A170" s="2">
        <v>15</v>
      </c>
      <c r="B170" s="23" t="s">
        <v>78</v>
      </c>
      <c r="F170" s="24">
        <f aca="true" t="shared" si="24" ref="F170:M170">F150/F162</f>
        <v>1</v>
      </c>
      <c r="G170" s="24">
        <f t="shared" si="24"/>
        <v>0.9185080899371084</v>
      </c>
      <c r="H170" s="24">
        <f t="shared" si="24"/>
        <v>1.2539554113780569</v>
      </c>
      <c r="I170" s="24">
        <f t="shared" si="24"/>
        <v>1.1139219452103062</v>
      </c>
      <c r="J170" s="24">
        <f t="shared" si="24"/>
        <v>0.8957963004730042</v>
      </c>
      <c r="K170" s="24">
        <f t="shared" si="24"/>
        <v>0.9578013135087242</v>
      </c>
      <c r="L170" s="24">
        <f t="shared" si="24"/>
        <v>1.092914894183897</v>
      </c>
      <c r="M170" s="24" t="e">
        <f t="shared" si="24"/>
        <v>#DIV/0!</v>
      </c>
      <c r="N170" s="24"/>
    </row>
    <row r="171" ht="13.5" thickBot="1">
      <c r="A171" s="2"/>
    </row>
    <row r="172" spans="1:17" ht="13.5" thickTop="1">
      <c r="A172" s="2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2" ht="12.75">
      <c r="A173" s="2"/>
      <c r="B173" s="17" t="s">
        <v>98</v>
      </c>
    </row>
    <row r="174" spans="1:17" ht="12.75">
      <c r="A174" s="2">
        <v>16</v>
      </c>
      <c r="B174" s="10" t="s">
        <v>90</v>
      </c>
      <c r="C174" s="10"/>
      <c r="D174" s="10"/>
      <c r="E174" s="2"/>
      <c r="F174" s="11">
        <f>SUM(G174:Q174)</f>
        <v>218068902.5516244</v>
      </c>
      <c r="G174" s="11">
        <v>89330179.91983704</v>
      </c>
      <c r="H174" s="11">
        <v>19804146.252085365</v>
      </c>
      <c r="I174" s="11">
        <v>68462962.04843023</v>
      </c>
      <c r="J174" s="11">
        <v>34109337.72755597</v>
      </c>
      <c r="K174" s="11">
        <v>5243018.868014854</v>
      </c>
      <c r="L174" s="11">
        <v>1119257.7357009354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</row>
    <row r="175" spans="1:17" ht="12.75">
      <c r="A175" s="2">
        <v>17</v>
      </c>
      <c r="B175" s="10" t="s">
        <v>91</v>
      </c>
      <c r="C175" s="10"/>
      <c r="D175" s="6"/>
      <c r="E175" s="2"/>
      <c r="F175" s="11">
        <f>SUM(G175:Q175)</f>
        <v>145731638.655049</v>
      </c>
      <c r="G175" s="11">
        <v>61692352.505658224</v>
      </c>
      <c r="H175" s="11">
        <v>16929962.986890275</v>
      </c>
      <c r="I175" s="11">
        <v>48695558.49952722</v>
      </c>
      <c r="J175" s="11">
        <v>12720996.076675579</v>
      </c>
      <c r="K175" s="11">
        <v>3051594.946432353</v>
      </c>
      <c r="L175" s="11">
        <v>2641173.6398653593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</row>
    <row r="176" spans="1:17" ht="12.75">
      <c r="A176" s="2">
        <v>18</v>
      </c>
      <c r="B176" s="10" t="s">
        <v>92</v>
      </c>
      <c r="C176" s="10"/>
      <c r="D176" s="6"/>
      <c r="E176" s="2"/>
      <c r="F176" s="11">
        <f>SUM(G176:Q176)</f>
        <v>28815458.793325085</v>
      </c>
      <c r="G176" s="11">
        <v>20221467.574504524</v>
      </c>
      <c r="H176" s="11">
        <v>4901890.761024074</v>
      </c>
      <c r="I176" s="11">
        <v>1244479.4520423093</v>
      </c>
      <c r="J176" s="11">
        <v>16666.195768205114</v>
      </c>
      <c r="K176" s="11">
        <v>465386.185552535</v>
      </c>
      <c r="L176" s="11">
        <v>1965568.6244334434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</row>
    <row r="177" spans="1:17" ht="12.75">
      <c r="A177" s="2">
        <v>19</v>
      </c>
      <c r="B177" s="10" t="s">
        <v>80</v>
      </c>
      <c r="C177" s="10"/>
      <c r="D177" s="6"/>
      <c r="E177" s="2"/>
      <c r="F177" s="12">
        <f aca="true" t="shared" si="25" ref="F177:Q177">SUM(F174:F176)</f>
        <v>392615999.99999845</v>
      </c>
      <c r="G177" s="12">
        <f t="shared" si="25"/>
        <v>171243999.9999998</v>
      </c>
      <c r="H177" s="12">
        <f t="shared" si="25"/>
        <v>41635999.99999972</v>
      </c>
      <c r="I177" s="12">
        <f t="shared" si="25"/>
        <v>118402999.99999976</v>
      </c>
      <c r="J177" s="12">
        <f t="shared" si="25"/>
        <v>46846999.999999754</v>
      </c>
      <c r="K177" s="12">
        <f t="shared" si="25"/>
        <v>8759999.999999743</v>
      </c>
      <c r="L177" s="12">
        <f t="shared" si="25"/>
        <v>5725999.999999737</v>
      </c>
      <c r="M177" s="12">
        <f t="shared" si="25"/>
        <v>0</v>
      </c>
      <c r="N177" s="12">
        <f t="shared" si="25"/>
        <v>0</v>
      </c>
      <c r="O177" s="12">
        <f t="shared" si="25"/>
        <v>0</v>
      </c>
      <c r="P177" s="12">
        <f t="shared" si="25"/>
        <v>0</v>
      </c>
      <c r="Q177" s="12">
        <f t="shared" si="25"/>
        <v>0</v>
      </c>
    </row>
    <row r="178" ht="12.75">
      <c r="A178" s="2"/>
    </row>
    <row r="179" spans="1:17" ht="12.75">
      <c r="A179" s="2"/>
      <c r="B179" s="10" t="s">
        <v>93</v>
      </c>
      <c r="C179" s="10"/>
      <c r="D179" s="6"/>
      <c r="E179" s="2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4" ht="12.75">
      <c r="A180" s="2">
        <v>20</v>
      </c>
      <c r="B180" s="10" t="s">
        <v>90</v>
      </c>
      <c r="C180" s="10" t="s">
        <v>94</v>
      </c>
      <c r="D180" s="6"/>
      <c r="E180" s="2"/>
      <c r="F180" s="18">
        <v>0.03995201438859141</v>
      </c>
      <c r="G180" s="18">
        <v>0.03785879461659105</v>
      </c>
      <c r="H180" s="18">
        <v>0.04750119830166712</v>
      </c>
      <c r="I180" s="18">
        <v>0.04335683976978519</v>
      </c>
      <c r="J180" s="18">
        <v>0.03621846436849394</v>
      </c>
      <c r="K180" s="18">
        <v>0.03901108707038575</v>
      </c>
      <c r="L180" s="18">
        <v>0.042129910004318746</v>
      </c>
      <c r="M180" s="18">
        <v>0</v>
      </c>
      <c r="N180" s="18"/>
    </row>
    <row r="181" spans="1:14" ht="12.75">
      <c r="A181" s="2">
        <v>21</v>
      </c>
      <c r="B181" s="10" t="s">
        <v>91</v>
      </c>
      <c r="C181" s="10" t="s">
        <v>95</v>
      </c>
      <c r="D181" s="6"/>
      <c r="E181" s="2"/>
      <c r="F181" s="27">
        <v>11.55995886079953</v>
      </c>
      <c r="G181" s="27">
        <v>10.762406476816302</v>
      </c>
      <c r="H181" s="27">
        <v>15.262613984741206</v>
      </c>
      <c r="I181" s="27">
        <v>12.849951260604742</v>
      </c>
      <c r="J181" s="27">
        <v>7.895511875034496</v>
      </c>
      <c r="K181" s="27">
        <v>10.735828887970733</v>
      </c>
      <c r="L181" s="27">
        <v>32.94384123965174</v>
      </c>
      <c r="M181" s="27">
        <v>0</v>
      </c>
      <c r="N181" s="18"/>
    </row>
    <row r="182" spans="1:14" ht="12.75">
      <c r="A182" s="2">
        <v>22</v>
      </c>
      <c r="B182" s="10" t="s">
        <v>92</v>
      </c>
      <c r="C182" s="10" t="s">
        <v>96</v>
      </c>
      <c r="D182" s="6"/>
      <c r="E182" s="2"/>
      <c r="F182" s="27">
        <v>10.497109850268789</v>
      </c>
      <c r="G182" s="27">
        <v>8.576733534250376</v>
      </c>
      <c r="H182" s="27">
        <v>15.456161669075868</v>
      </c>
      <c r="I182" s="27">
        <v>31.585772894474857</v>
      </c>
      <c r="J182" s="27">
        <v>63.12952942501937</v>
      </c>
      <c r="K182" s="27">
        <v>17.260818394500966</v>
      </c>
      <c r="L182" s="27">
        <v>546.1429909512208</v>
      </c>
      <c r="M182" s="27">
        <v>0</v>
      </c>
      <c r="N182" s="18"/>
    </row>
    <row r="183" spans="1:14" ht="12.75">
      <c r="A183" s="2"/>
      <c r="B183" s="29"/>
      <c r="C183" s="29"/>
      <c r="D183" s="30"/>
      <c r="E183" s="31"/>
      <c r="F183" s="22"/>
      <c r="G183" s="22"/>
      <c r="H183" s="22"/>
      <c r="I183" s="22"/>
      <c r="J183" s="22"/>
      <c r="K183" s="22"/>
      <c r="L183" s="22"/>
      <c r="M183" s="22"/>
      <c r="N183" s="22"/>
    </row>
    <row r="184" ht="12.75">
      <c r="A184" s="2"/>
    </row>
    <row r="185" spans="1:17" ht="12.75">
      <c r="A185" s="2"/>
      <c r="B185" s="17" t="s">
        <v>99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2.75">
      <c r="A186" s="2">
        <v>23</v>
      </c>
      <c r="B186" s="10" t="s">
        <v>90</v>
      </c>
      <c r="C186" s="10"/>
      <c r="D186" s="10"/>
      <c r="E186" s="2"/>
      <c r="F186" s="11">
        <f>SUM(G186:Q186)</f>
        <v>218590670.40382624</v>
      </c>
      <c r="G186" s="11">
        <v>94958730.97180347</v>
      </c>
      <c r="H186" s="11">
        <v>16778573.512687843</v>
      </c>
      <c r="I186" s="11">
        <v>63433545.44837941</v>
      </c>
      <c r="J186" s="11">
        <v>36941910.41748878</v>
      </c>
      <c r="K186" s="11">
        <v>5408749.199979284</v>
      </c>
      <c r="L186" s="11">
        <v>1069160.8534874374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</row>
    <row r="187" spans="1:17" ht="12.75">
      <c r="A187" s="2">
        <v>24</v>
      </c>
      <c r="B187" s="10" t="s">
        <v>91</v>
      </c>
      <c r="C187" s="10"/>
      <c r="D187" s="6"/>
      <c r="E187" s="2"/>
      <c r="F187" s="11">
        <f>SUM(G187:Q187)</f>
        <v>144761335.60576427</v>
      </c>
      <c r="G187" s="11">
        <v>69980140.31414914</v>
      </c>
      <c r="H187" s="11">
        <v>12387402.69254807</v>
      </c>
      <c r="I187" s="11">
        <v>41958270.60135643</v>
      </c>
      <c r="J187" s="11">
        <v>14789472.39362042</v>
      </c>
      <c r="K187" s="11">
        <v>3253312.90892313</v>
      </c>
      <c r="L187" s="11">
        <v>2392736.6951670796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</row>
    <row r="188" spans="1:17" ht="12.75">
      <c r="A188" s="2">
        <v>25</v>
      </c>
      <c r="B188" s="10" t="s">
        <v>92</v>
      </c>
      <c r="C188" s="10"/>
      <c r="D188" s="6"/>
      <c r="E188" s="2"/>
      <c r="F188" s="11">
        <f>SUM(G188:Q188)</f>
        <v>29263993.990407925</v>
      </c>
      <c r="G188" s="11">
        <v>21672019.043270066</v>
      </c>
      <c r="H188" s="11">
        <v>4089570.015215226</v>
      </c>
      <c r="I188" s="11">
        <v>1135931.47721365</v>
      </c>
      <c r="J188" s="11">
        <v>18380.128683670082</v>
      </c>
      <c r="K188" s="11">
        <v>482792.3310697083</v>
      </c>
      <c r="L188" s="11">
        <v>1865300.9949556033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</row>
    <row r="189" spans="1:17" ht="12.75">
      <c r="A189" s="2">
        <v>26</v>
      </c>
      <c r="B189" s="10" t="s">
        <v>83</v>
      </c>
      <c r="C189" s="10"/>
      <c r="D189" s="6"/>
      <c r="E189" s="2"/>
      <c r="F189" s="12">
        <f aca="true" t="shared" si="26" ref="F189:Q189">SUM(F186:F188)</f>
        <v>392615999.99999845</v>
      </c>
      <c r="G189" s="12">
        <f t="shared" si="26"/>
        <v>186610890.32922268</v>
      </c>
      <c r="H189" s="12">
        <f t="shared" si="26"/>
        <v>33255546.22045114</v>
      </c>
      <c r="I189" s="12">
        <f t="shared" si="26"/>
        <v>106527747.5269495</v>
      </c>
      <c r="J189" s="12">
        <f t="shared" si="26"/>
        <v>51749762.93979287</v>
      </c>
      <c r="K189" s="12">
        <f t="shared" si="26"/>
        <v>9144854.439972121</v>
      </c>
      <c r="L189" s="12">
        <f t="shared" si="26"/>
        <v>5327198.54361012</v>
      </c>
      <c r="M189" s="12">
        <f t="shared" si="26"/>
        <v>0</v>
      </c>
      <c r="N189" s="12">
        <f t="shared" si="26"/>
        <v>0</v>
      </c>
      <c r="O189" s="12">
        <f t="shared" si="26"/>
        <v>0</v>
      </c>
      <c r="P189" s="12">
        <f t="shared" si="26"/>
        <v>0</v>
      </c>
      <c r="Q189" s="12">
        <f t="shared" si="26"/>
        <v>0</v>
      </c>
    </row>
    <row r="190" spans="1:17" ht="12.75">
      <c r="A190" s="2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2.75">
      <c r="A191" s="2"/>
      <c r="B191" s="10" t="s">
        <v>93</v>
      </c>
      <c r="C191" s="10"/>
      <c r="D191" s="6"/>
      <c r="E191" s="2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4" ht="12.75">
      <c r="A192" s="2">
        <v>27</v>
      </c>
      <c r="B192" s="10" t="s">
        <v>90</v>
      </c>
      <c r="C192" s="10" t="s">
        <v>94</v>
      </c>
      <c r="D192" s="6"/>
      <c r="E192" s="2"/>
      <c r="F192" s="18">
        <v>0.04004760654544989</v>
      </c>
      <c r="G192" s="18">
        <v>0.040244216413083754</v>
      </c>
      <c r="H192" s="18">
        <v>0.04024421641308375</v>
      </c>
      <c r="I192" s="18">
        <v>0.040171765634230736</v>
      </c>
      <c r="J192" s="18">
        <v>0.0392261871762757</v>
      </c>
      <c r="K192" s="18">
        <v>0.04024421641308373</v>
      </c>
      <c r="L192" s="18">
        <v>0.04024421641308359</v>
      </c>
      <c r="M192" s="18">
        <v>0</v>
      </c>
      <c r="N192" s="18"/>
    </row>
    <row r="193" spans="1:14" ht="12.75">
      <c r="A193" s="2">
        <v>28</v>
      </c>
      <c r="B193" s="10" t="s">
        <v>91</v>
      </c>
      <c r="C193" s="10" t="s">
        <v>95</v>
      </c>
      <c r="D193" s="6"/>
      <c r="E193" s="2"/>
      <c r="F193" s="27">
        <v>11.4829909255196</v>
      </c>
      <c r="G193" s="27">
        <v>12.208234647826655</v>
      </c>
      <c r="H193" s="27">
        <v>11.16742816958944</v>
      </c>
      <c r="I193" s="27">
        <v>11.072092585444516</v>
      </c>
      <c r="J193" s="27">
        <v>9.1793483942211</v>
      </c>
      <c r="K193" s="27">
        <v>11.445493691768798</v>
      </c>
      <c r="L193" s="27">
        <v>29.845041849611828</v>
      </c>
      <c r="M193" s="27">
        <v>0</v>
      </c>
      <c r="N193" s="18"/>
    </row>
    <row r="194" spans="1:14" ht="12.75">
      <c r="A194" s="2">
        <v>29</v>
      </c>
      <c r="B194" s="10" t="s">
        <v>92</v>
      </c>
      <c r="C194" s="10" t="s">
        <v>96</v>
      </c>
      <c r="D194" s="6"/>
      <c r="E194" s="2"/>
      <c r="F194" s="27">
        <v>10.66050559105016</v>
      </c>
      <c r="G194" s="27">
        <v>9.191970454097051</v>
      </c>
      <c r="H194" s="27">
        <v>12.894831483141076</v>
      </c>
      <c r="I194" s="27">
        <v>28.83074815263071</v>
      </c>
      <c r="J194" s="27">
        <v>69.62169955935637</v>
      </c>
      <c r="K194" s="27">
        <v>17.90639904568312</v>
      </c>
      <c r="L194" s="27">
        <v>518.2831328023349</v>
      </c>
      <c r="M194" s="27">
        <v>0</v>
      </c>
      <c r="N194" s="18"/>
    </row>
    <row r="195" spans="1:14" ht="12.75">
      <c r="A195" s="2"/>
      <c r="B195" s="10"/>
      <c r="C195" s="10"/>
      <c r="D195" s="6"/>
      <c r="E195" s="2"/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1:17" ht="12.75">
      <c r="A196" s="2">
        <v>30</v>
      </c>
      <c r="B196" s="23" t="s">
        <v>85</v>
      </c>
      <c r="C196" s="10"/>
      <c r="D196" s="10"/>
      <c r="E196" s="10"/>
      <c r="F196" s="24">
        <f aca="true" t="shared" si="27" ref="F196:L196">F177/F189</f>
        <v>1</v>
      </c>
      <c r="G196" s="24">
        <f t="shared" si="27"/>
        <v>0.9176527677344429</v>
      </c>
      <c r="H196" s="24">
        <f t="shared" si="27"/>
        <v>1.2520016878987499</v>
      </c>
      <c r="I196" s="24">
        <f t="shared" si="27"/>
        <v>1.1114756741669212</v>
      </c>
      <c r="J196" s="24">
        <f t="shared" si="27"/>
        <v>0.905260185529794</v>
      </c>
      <c r="K196" s="24">
        <f t="shared" si="27"/>
        <v>0.9579157391188009</v>
      </c>
      <c r="L196" s="24">
        <f t="shared" si="27"/>
        <v>1.074861384107407</v>
      </c>
      <c r="M196" s="10"/>
      <c r="N196" s="10"/>
      <c r="O196" s="10"/>
      <c r="P196" s="10"/>
      <c r="Q196" s="10"/>
    </row>
    <row r="197" spans="1:17" ht="12.75">
      <c r="A197" s="2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2.75">
      <c r="A198" s="2">
        <v>31</v>
      </c>
      <c r="B198" s="23" t="s">
        <v>86</v>
      </c>
      <c r="F198" s="26">
        <f aca="true" t="shared" si="28" ref="F198:L198">F150/F189</f>
        <v>0.9067358436742259</v>
      </c>
      <c r="G198" s="26">
        <f t="shared" si="28"/>
        <v>0.8320629076152296</v>
      </c>
      <c r="H198" s="26">
        <f t="shared" si="28"/>
        <v>1.1352392094159254</v>
      </c>
      <c r="I198" s="26">
        <f t="shared" si="28"/>
        <v>1.0078219289564858</v>
      </c>
      <c r="J198" s="26">
        <f t="shared" si="28"/>
        <v>0.8208153542542541</v>
      </c>
      <c r="K198" s="26">
        <f t="shared" si="28"/>
        <v>0.868685231913212</v>
      </c>
      <c r="L198" s="26">
        <f t="shared" si="28"/>
        <v>0.9746210803851969</v>
      </c>
      <c r="M198" s="24" t="e">
        <f>M177/M189</f>
        <v>#DIV/0!</v>
      </c>
      <c r="N198" s="24"/>
      <c r="O198" s="10"/>
      <c r="P198" s="10"/>
      <c r="Q198" s="10"/>
    </row>
    <row r="199" ht="39" customHeight="1"/>
    <row r="200" ht="12.75">
      <c r="L200" s="15"/>
    </row>
    <row r="201" spans="1:12" ht="12.75">
      <c r="A201" s="7" t="str">
        <f>A64</f>
        <v>File:  WA 08 Elec Case / Elec COS Base Case / Sumcost Exhibits</v>
      </c>
      <c r="B201" s="10"/>
      <c r="C201" s="10"/>
      <c r="D201" s="6"/>
      <c r="E201" s="5"/>
      <c r="F201" s="11"/>
      <c r="G201" s="11"/>
      <c r="H201" s="11"/>
      <c r="I201" t="s">
        <v>120</v>
      </c>
      <c r="L201" s="15" t="s">
        <v>100</v>
      </c>
    </row>
  </sheetData>
  <sheetProtection/>
  <printOptions horizontalCentered="1"/>
  <pageMargins left="0.75" right="0.5" top="0.75" bottom="0.25" header="0.5" footer="0.5"/>
  <pageSetup firstPageNumber="3" useFirstPageNumber="1" horizontalDpi="600" verticalDpi="600" orientation="portrait" scale="80" r:id="rId1"/>
  <rowBreaks count="2" manualBreakCount="2">
    <brk id="65" max="11" man="1"/>
    <brk id="1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 Employee</dc:creator>
  <cp:keywords/>
  <dc:description/>
  <cp:lastModifiedBy>jocarlson</cp:lastModifiedBy>
  <cp:lastPrinted>2008-02-27T01:55:13Z</cp:lastPrinted>
  <dcterms:created xsi:type="dcterms:W3CDTF">2008-02-27T01:43:37Z</dcterms:created>
  <dcterms:modified xsi:type="dcterms:W3CDTF">2008-03-05T18:29:12Z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080416</vt:lpwstr>
  </property>
  <property fmtid="{D5CDD505-2E9C-101B-9397-08002B2CF9AE}" pid="6" name="IsConfidenti">
    <vt:lpwstr>0</vt:lpwstr>
  </property>
  <property fmtid="{D5CDD505-2E9C-101B-9397-08002B2CF9AE}" pid="7" name="Dat">
    <vt:lpwstr>2008-03-04T00:00:00Z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2008-03-04T00:00:00Z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