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28.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omments2.xml" ContentType="application/vnd.openxmlformats-officedocument.spreadsheetml.comment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01m107\c01m107\2016\2016_WA_Elec_and_Gas_GRC\Data Requests\Drafts\Liz\PC\"/>
    </mc:Choice>
  </mc:AlternateContent>
  <bookViews>
    <workbookView xWindow="270" yWindow="1320" windowWidth="11265" windowHeight="8115" tabRatio="911"/>
  </bookViews>
  <sheets>
    <sheet name="WAGas_10" sheetId="1" r:id="rId1"/>
    <sheet name="PFRstmtSheet" sheetId="3" r:id="rId2"/>
    <sheet name="ConverFac_Exh-WA" sheetId="56" r:id="rId3"/>
    <sheet name="ResultSumGas" sheetId="5" r:id="rId4"/>
    <sheet name="DFIT" sheetId="6" r:id="rId5"/>
    <sheet name="BldGain" sheetId="8" r:id="rId6"/>
    <sheet name="GasInv" sheetId="9" r:id="rId7"/>
    <sheet name="CustAdv" sheetId="11" r:id="rId8"/>
    <sheet name="CustDep" sheetId="70" r:id="rId9"/>
    <sheet name="WeatherGas" sheetId="12" r:id="rId10"/>
    <sheet name="BandO" sheetId="14" r:id="rId11"/>
    <sheet name="PropTax" sheetId="15" r:id="rId12"/>
    <sheet name="UncollExp" sheetId="16" r:id="rId13"/>
    <sheet name="RegExp" sheetId="17" r:id="rId14"/>
    <sheet name="InjDam" sheetId="18" r:id="rId15"/>
    <sheet name="FIT" sheetId="19" r:id="rId16"/>
    <sheet name="GainsLosses" sheetId="52" r:id="rId17"/>
    <sheet name="ElimAR" sheetId="22" r:id="rId18"/>
    <sheet name="SubSpace" sheetId="23" r:id="rId19"/>
    <sheet name="ExciseTax" sheetId="24" r:id="rId20"/>
    <sheet name="MiscReState" sheetId="66" r:id="rId21"/>
    <sheet name="DebtInt" sheetId="20" r:id="rId22"/>
    <sheet name="DebtCalc" sheetId="43" r:id="rId23"/>
    <sheet name="Inputs" sheetId="26" r:id="rId24"/>
    <sheet name="open" sheetId="13" r:id="rId25"/>
    <sheet name="OPEN3" sheetId="60" r:id="rId26"/>
    <sheet name="NA_RevReqEx-WA" sheetId="55" r:id="rId27"/>
    <sheet name="NA_Proposed Rates-WA" sheetId="54" r:id="rId28"/>
  </sheets>
  <externalReferences>
    <externalReference r:id="rId29"/>
    <externalReference r:id="rId30"/>
  </externalReferences>
  <definedNames>
    <definedName name="ID_Elec" localSheetId="2">[1]DebtCalc!#REF!</definedName>
    <definedName name="ID_Elec" localSheetId="8">DebtCalc!#REF!</definedName>
    <definedName name="ID_Elec" localSheetId="27">[2]DebtCalc!#REF!</definedName>
    <definedName name="ID_Elec" localSheetId="26">[2]DebtCalc!#REF!</definedName>
    <definedName name="ID_Elec">DebtCalc!#REF!</definedName>
    <definedName name="ID_Gas">DebtCalc!#REF!</definedName>
    <definedName name="ine" localSheetId="10">BandO!#REF!</definedName>
    <definedName name="ine" localSheetId="7">CustAdv!#REF!</definedName>
    <definedName name="ine" localSheetId="17">ElimAR!#REF!</definedName>
    <definedName name="ine" localSheetId="11">PropTax!#REF!</definedName>
    <definedName name="ine" localSheetId="13">RegExp!#REF!</definedName>
    <definedName name="ine" localSheetId="18">SubSpace!#REF!</definedName>
    <definedName name="_xlnm.Print_Area" localSheetId="10">BandO!$A$1:$G$66</definedName>
    <definedName name="_xlnm.Print_Area" localSheetId="5">BldGain!$A$1:$G$66</definedName>
    <definedName name="_xlnm.Print_Area" localSheetId="2">'ConverFac_Exh-WA'!$A$1:$E$29</definedName>
    <definedName name="_xlnm.Print_Area" localSheetId="7">CustAdv!$A$1:$G$66</definedName>
    <definedName name="_xlnm.Print_Area" localSheetId="8">CustDep!$A$1:$G$66</definedName>
    <definedName name="_xlnm.Print_Area" localSheetId="22">DebtCalc!$A$1:$F$44</definedName>
    <definedName name="_xlnm.Print_Area" localSheetId="21">DebtInt!$A$1:$G$66</definedName>
    <definedName name="_xlnm.Print_Area" localSheetId="4">DFIT!$A$1:$G$66</definedName>
    <definedName name="_xlnm.Print_Area" localSheetId="17">ElimAR!$A$1:$G$66</definedName>
    <definedName name="_xlnm.Print_Area" localSheetId="19">ExciseTax!$A$1:$G$66</definedName>
    <definedName name="_xlnm.Print_Area" localSheetId="15">FIT!$A$1:$G$66</definedName>
    <definedName name="_xlnm.Print_Area" localSheetId="16">GainsLosses!$A$1:$G$67</definedName>
    <definedName name="_xlnm.Print_Area" localSheetId="6">GasInv!$A$1:$G$66</definedName>
    <definedName name="_xlnm.Print_Area" localSheetId="14">InjDam!$A$1:$G$66</definedName>
    <definedName name="_xlnm.Print_Area" localSheetId="20">MiscReState!$A$1:$G$66</definedName>
    <definedName name="_xlnm.Print_Area" localSheetId="27">'NA_Proposed Rates-WA'!$A$1:$J$72</definedName>
    <definedName name="_xlnm.Print_Area" localSheetId="26">'NA_RevReqEx-WA'!$A$1:$F$29,'NA_RevReqEx-WA'!$G$1:$M$22</definedName>
    <definedName name="_xlnm.Print_Area" localSheetId="24">open!$A$1:$G$114</definedName>
    <definedName name="_xlnm.Print_Area" localSheetId="25">OPEN3!$A$1:$G$114</definedName>
    <definedName name="_xlnm.Print_Area" localSheetId="1">PFRstmtSheet!$A$1:$L$40</definedName>
    <definedName name="_xlnm.Print_Area" localSheetId="11">PropTax!$A$1:$G$66</definedName>
    <definedName name="_xlnm.Print_Area" localSheetId="13">RegExp!$A$1:$G$66</definedName>
    <definedName name="_xlnm.Print_Area" localSheetId="3">ResultSumGas!$A$1:$G$69</definedName>
    <definedName name="_xlnm.Print_Area" localSheetId="18">SubSpace!$A$1:$G$66</definedName>
    <definedName name="_xlnm.Print_Area" localSheetId="12">UncollExp!$A$1:$G$66</definedName>
    <definedName name="_xlnm.Print_Area" localSheetId="0">WAGas_10!$F$11:$AC$71</definedName>
    <definedName name="_xlnm.Print_Area" localSheetId="9">WeatherGas!$A$1:$G$66</definedName>
    <definedName name="Print_for_CBReport">PFRstmtSheet!$A$1:$H$48</definedName>
    <definedName name="Print_for_Checking">PFRstmtSheet!$A$1:$J$48</definedName>
    <definedName name="_xlnm.Print_Titles" localSheetId="0">WAGas_10!$A:$E,WAGas_10!$1:$10</definedName>
    <definedName name="Summary">#REF!</definedName>
    <definedName name="WA_Elec" localSheetId="2">[1]DebtCalc!#REF!</definedName>
    <definedName name="WA_Elec" localSheetId="8">DebtCalc!#REF!</definedName>
    <definedName name="WA_Elec" localSheetId="27">[2]DebtCalc!#REF!</definedName>
    <definedName name="WA_Elec" localSheetId="26">[2]DebtCalc!#REF!</definedName>
    <definedName name="WA_Elec">DebtCalc!#REF!</definedName>
    <definedName name="WA_Gas">DebtCalc!$A$1:$F$46</definedName>
    <definedName name="Z_5BE913A1_B14F_11D2_B0DC_0000832CDFF0_.wvu.Cols" localSheetId="0" hidden="1">WAGas_10!$AA:$AC</definedName>
    <definedName name="Z_5BE913A1_B14F_11D2_B0DC_0000832CDFF0_.wvu.PrintArea" localSheetId="10" hidden="1">BandO!$A$1:$G$113</definedName>
    <definedName name="Z_5BE913A1_B14F_11D2_B0DC_0000832CDFF0_.wvu.PrintArea" localSheetId="5" hidden="1">BldGain!$A$1:$G$66</definedName>
    <definedName name="Z_5BE913A1_B14F_11D2_B0DC_0000832CDFF0_.wvu.PrintArea" localSheetId="7" hidden="1">CustAdv!$A$1:$G$66</definedName>
    <definedName name="Z_5BE913A1_B14F_11D2_B0DC_0000832CDFF0_.wvu.PrintArea" localSheetId="8" hidden="1">CustDep!$A$1:$G$113</definedName>
    <definedName name="Z_5BE913A1_B14F_11D2_B0DC_0000832CDFF0_.wvu.PrintArea" localSheetId="21" hidden="1">DebtInt!$A$1:$G$113</definedName>
    <definedName name="Z_5BE913A1_B14F_11D2_B0DC_0000832CDFF0_.wvu.PrintArea" localSheetId="17" hidden="1">ElimAR!$A$1:$G$66</definedName>
    <definedName name="Z_5BE913A1_B14F_11D2_B0DC_0000832CDFF0_.wvu.PrintArea" localSheetId="15" hidden="1">FIT!$A$1:$G$66</definedName>
    <definedName name="Z_5BE913A1_B14F_11D2_B0DC_0000832CDFF0_.wvu.PrintArea" localSheetId="6" hidden="1">GasInv!$A$1:$G$66</definedName>
    <definedName name="Z_5BE913A1_B14F_11D2_B0DC_0000832CDFF0_.wvu.PrintArea" localSheetId="20" hidden="1">MiscReState!$A$1:$G$113</definedName>
    <definedName name="Z_5BE913A1_B14F_11D2_B0DC_0000832CDFF0_.wvu.PrintArea" localSheetId="24" hidden="1">open!$A$1:$G$114</definedName>
    <definedName name="Z_5BE913A1_B14F_11D2_B0DC_0000832CDFF0_.wvu.PrintArea" localSheetId="25" hidden="1">OPEN3!$A$1:$G$114</definedName>
    <definedName name="Z_5BE913A1_B14F_11D2_B0DC_0000832CDFF0_.wvu.PrintArea" localSheetId="1" hidden="1">PFRstmtSheet!$A$1:$I$48</definedName>
    <definedName name="Z_5BE913A1_B14F_11D2_B0DC_0000832CDFF0_.wvu.PrintArea" localSheetId="11" hidden="1">PropTax!$A$1:$G$113</definedName>
    <definedName name="Z_5BE913A1_B14F_11D2_B0DC_0000832CDFF0_.wvu.PrintArea" localSheetId="13" hidden="1">RegExp!$A$1:$G$113</definedName>
    <definedName name="Z_5BE913A1_B14F_11D2_B0DC_0000832CDFF0_.wvu.PrintArea" localSheetId="3" hidden="1">ResultSumGas!$A$1:$G$69</definedName>
    <definedName name="Z_5BE913A1_B14F_11D2_B0DC_0000832CDFF0_.wvu.PrintArea" localSheetId="18" hidden="1">SubSpace!$A$1:$G$66</definedName>
    <definedName name="Z_5BE913A1_B14F_11D2_B0DC_0000832CDFF0_.wvu.PrintArea" localSheetId="0" hidden="1">WAGas_10!$F$11:$AC$71</definedName>
    <definedName name="Z_5BE913A1_B14F_11D2_B0DC_0000832CDFF0_.wvu.PrintTitles" localSheetId="0" hidden="1">WAGas_10!$A:$E,WAGas_10!$1:$10</definedName>
    <definedName name="Z_5BE913A1_B14F_11D2_B0DC_0000832CDFF0_.wvu.Rows" localSheetId="1" hidden="1">PFRstmtSheet!$31:$31,PFRstmtSheet!$34:$44,PFRstmtSheet!#REF!</definedName>
    <definedName name="Z_A15D1964_B049_11D2_8670_0000832CEEE8_.wvu.Cols" localSheetId="0" hidden="1">WAGas_10!$AA:$AC</definedName>
    <definedName name="Z_A15D1964_B049_11D2_8670_0000832CEEE8_.wvu.PrintArea" localSheetId="10" hidden="1">BandO!$A$1:$G$113</definedName>
    <definedName name="Z_A15D1964_B049_11D2_8670_0000832CEEE8_.wvu.PrintArea" localSheetId="5" hidden="1">BldGain!$A$1:$G$66</definedName>
    <definedName name="Z_A15D1964_B049_11D2_8670_0000832CEEE8_.wvu.PrintArea" localSheetId="7" hidden="1">CustAdv!$A$1:$G$66</definedName>
    <definedName name="Z_A15D1964_B049_11D2_8670_0000832CEEE8_.wvu.PrintArea" localSheetId="8" hidden="1">CustDep!$A$1:$G$113</definedName>
    <definedName name="Z_A15D1964_B049_11D2_8670_0000832CEEE8_.wvu.PrintArea" localSheetId="21" hidden="1">DebtInt!$A$1:$G$113</definedName>
    <definedName name="Z_A15D1964_B049_11D2_8670_0000832CEEE8_.wvu.PrintArea" localSheetId="17" hidden="1">ElimAR!$A$1:$G$66</definedName>
    <definedName name="Z_A15D1964_B049_11D2_8670_0000832CEEE8_.wvu.PrintArea" localSheetId="15" hidden="1">FIT!$A$1:$G$66</definedName>
    <definedName name="Z_A15D1964_B049_11D2_8670_0000832CEEE8_.wvu.PrintArea" localSheetId="6" hidden="1">GasInv!$A$1:$G$66</definedName>
    <definedName name="Z_A15D1964_B049_11D2_8670_0000832CEEE8_.wvu.PrintArea" localSheetId="20" hidden="1">MiscReState!$A$1:$G$113</definedName>
    <definedName name="Z_A15D1964_B049_11D2_8670_0000832CEEE8_.wvu.PrintArea" localSheetId="24" hidden="1">open!$A$1:$G$114</definedName>
    <definedName name="Z_A15D1964_B049_11D2_8670_0000832CEEE8_.wvu.PrintArea" localSheetId="25" hidden="1">OPEN3!$A$1:$G$114</definedName>
    <definedName name="Z_A15D1964_B049_11D2_8670_0000832CEEE8_.wvu.PrintArea" localSheetId="1" hidden="1">PFRstmtSheet!$A$1:$I$48</definedName>
    <definedName name="Z_A15D1964_B049_11D2_8670_0000832CEEE8_.wvu.PrintArea" localSheetId="11" hidden="1">PropTax!$A$1:$G$113</definedName>
    <definedName name="Z_A15D1964_B049_11D2_8670_0000832CEEE8_.wvu.PrintArea" localSheetId="13" hidden="1">RegExp!$A$1:$G$113</definedName>
    <definedName name="Z_A15D1964_B049_11D2_8670_0000832CEEE8_.wvu.PrintArea" localSheetId="3" hidden="1">ResultSumGas!$A$1:$G$69</definedName>
    <definedName name="Z_A15D1964_B049_11D2_8670_0000832CEEE8_.wvu.PrintArea" localSheetId="18" hidden="1">SubSpace!$A$1:$G$66</definedName>
    <definedName name="Z_A15D1964_B049_11D2_8670_0000832CEEE8_.wvu.PrintArea" localSheetId="0" hidden="1">WAGas_10!$F$11:$AC$71</definedName>
    <definedName name="Z_A15D1964_B049_11D2_8670_0000832CEEE8_.wvu.PrintTitles" localSheetId="0" hidden="1">WAGas_10!$A:$E,WAGas_10!$1:$10</definedName>
    <definedName name="Z_A15D1964_B049_11D2_8670_0000832CEEE8_.wvu.Rows" localSheetId="1" hidden="1">PFRstmtSheet!$31:$31,PFRstmtSheet!$34:$44,PFRstmtSheet!#REF!</definedName>
  </definedNames>
  <calcPr calcId="152511"/>
  <customWorkbookViews>
    <customWorkbookView name="Kathy Mitchell - Personal View" guid="{A15D1964-B049-11D2-8670-0000832CEEE8}" mergeInterval="0" personalView="1" maximized="1" windowWidth="796" windowHeight="436" activeSheetId="1"/>
    <customWorkbookView name="Don Falkner - Personal View" guid="{5BE913A1-B14F-11D2-B0DC-0000832CDFF0}" mergeInterval="0" personalView="1" maximized="1" windowWidth="1020" windowHeight="604" activeSheetId="2"/>
  </customWorkbookViews>
</workbook>
</file>

<file path=xl/calcChain.xml><?xml version="1.0" encoding="utf-8"?>
<calcChain xmlns="http://schemas.openxmlformats.org/spreadsheetml/2006/main">
  <c r="M24" i="43" l="1"/>
  <c r="O22" i="43"/>
  <c r="O20" i="43"/>
  <c r="O18" i="43"/>
  <c r="P20" i="43" s="1"/>
  <c r="F33" i="43" l="1"/>
  <c r="O24" i="43"/>
  <c r="L13" i="55" l="1"/>
  <c r="J38" i="55" l="1"/>
  <c r="L35" i="55"/>
  <c r="L32" i="55"/>
  <c r="M33" i="55" s="1"/>
  <c r="F35" i="66"/>
  <c r="L38" i="55" l="1"/>
  <c r="F31" i="12"/>
  <c r="C35" i="12"/>
  <c r="F35" i="12" s="1"/>
  <c r="C31" i="12"/>
  <c r="C28" i="12"/>
  <c r="F28" i="12" s="1"/>
  <c r="F62" i="5" l="1"/>
  <c r="G20" i="5"/>
  <c r="G51" i="5"/>
  <c r="E24" i="5"/>
  <c r="E29" i="5"/>
  <c r="G39" i="5"/>
  <c r="K32" i="1"/>
  <c r="F20" i="5"/>
  <c r="E17" i="66"/>
  <c r="E26" i="66"/>
  <c r="E31" i="66"/>
  <c r="E35" i="8" l="1"/>
  <c r="Q40" i="1" l="1"/>
  <c r="E17" i="12"/>
  <c r="G62" i="5"/>
  <c r="F61" i="5"/>
  <c r="G61" i="5"/>
  <c r="F57" i="5"/>
  <c r="G57" i="5"/>
  <c r="F39" i="5"/>
  <c r="F21" i="5"/>
  <c r="G21" i="5"/>
  <c r="G13" i="5"/>
  <c r="F13" i="5"/>
  <c r="A4" i="43" l="1"/>
  <c r="K13" i="1" l="1"/>
  <c r="K14" i="1"/>
  <c r="K15" i="1"/>
  <c r="K19" i="1"/>
  <c r="K21" i="1"/>
  <c r="K22" i="1"/>
  <c r="K23" i="1"/>
  <c r="K26" i="1"/>
  <c r="K27" i="1"/>
  <c r="K28" i="1"/>
  <c r="K31" i="1"/>
  <c r="K33" i="1"/>
  <c r="K36" i="1"/>
  <c r="K37" i="1"/>
  <c r="K38" i="1"/>
  <c r="K40" i="1"/>
  <c r="K41" i="1"/>
  <c r="K42" i="1"/>
  <c r="K47" i="1"/>
  <c r="K49" i="1"/>
  <c r="K50" i="1"/>
  <c r="K56" i="1"/>
  <c r="K57" i="1"/>
  <c r="K58" i="1"/>
  <c r="K61" i="1"/>
  <c r="K62" i="1"/>
  <c r="K63" i="1"/>
  <c r="K65" i="1"/>
  <c r="K66" i="1"/>
  <c r="K67" i="1"/>
  <c r="K68" i="1"/>
  <c r="K43" i="1" l="1"/>
  <c r="K64" i="1"/>
  <c r="K16" i="1"/>
  <c r="K29" i="1"/>
  <c r="K59" i="1"/>
  <c r="K34" i="1"/>
  <c r="K24" i="1"/>
  <c r="K44" i="1" l="1"/>
  <c r="K46" i="1" s="1"/>
  <c r="K70" i="1"/>
  <c r="F60" i="9" l="1"/>
  <c r="F55" i="9"/>
  <c r="F66" i="9" s="1"/>
  <c r="F38" i="9"/>
  <c r="F29" i="9"/>
  <c r="F24" i="9"/>
  <c r="F19" i="9"/>
  <c r="F11" i="9"/>
  <c r="F39" i="9" l="1"/>
  <c r="F41" i="9" s="1"/>
  <c r="F48" i="9" l="1"/>
  <c r="F44" i="9"/>
  <c r="E32" i="66" l="1"/>
  <c r="E33" i="66"/>
  <c r="E35" i="66"/>
  <c r="M67" i="1" l="1"/>
  <c r="N67" i="1"/>
  <c r="O67" i="1"/>
  <c r="P67" i="1"/>
  <c r="Q67" i="1"/>
  <c r="R67" i="1"/>
  <c r="S67" i="1"/>
  <c r="T67" i="1"/>
  <c r="U67" i="1"/>
  <c r="V67" i="1"/>
  <c r="W67" i="1"/>
  <c r="X67" i="1"/>
  <c r="Y67" i="1"/>
  <c r="M68" i="1"/>
  <c r="N68" i="1"/>
  <c r="O68" i="1"/>
  <c r="P68" i="1"/>
  <c r="Q68" i="1"/>
  <c r="R68" i="1"/>
  <c r="S68" i="1"/>
  <c r="T68" i="1"/>
  <c r="U68" i="1"/>
  <c r="V68" i="1"/>
  <c r="W68" i="1"/>
  <c r="X68" i="1"/>
  <c r="Y68" i="1"/>
  <c r="F67" i="1"/>
  <c r="F67" i="54" s="1"/>
  <c r="G67" i="1"/>
  <c r="H67" i="1"/>
  <c r="I67" i="1"/>
  <c r="J67" i="1"/>
  <c r="F68" i="1"/>
  <c r="G68" i="1"/>
  <c r="H68" i="1"/>
  <c r="I68" i="1"/>
  <c r="J68" i="1"/>
  <c r="L68" i="1" l="1"/>
  <c r="L67" i="1"/>
  <c r="E9" i="5"/>
  <c r="E8" i="5"/>
  <c r="A4" i="1"/>
  <c r="A4" i="55"/>
  <c r="C4" i="56"/>
  <c r="G4" i="56" s="1"/>
  <c r="B15" i="3"/>
  <c r="B13" i="43" s="1"/>
  <c r="A15" i="3"/>
  <c r="A13" i="43" s="1"/>
  <c r="E58" i="70"/>
  <c r="E31" i="70"/>
  <c r="M37" i="1"/>
  <c r="E23" i="56"/>
  <c r="E25" i="56" s="1"/>
  <c r="Z68" i="1" l="1"/>
  <c r="AC68" i="1" s="1"/>
  <c r="Z67" i="1"/>
  <c r="AC67" i="1" s="1"/>
  <c r="H67" i="54" s="1"/>
  <c r="E27" i="56"/>
  <c r="E29" i="56" s="1"/>
  <c r="F22" i="55" s="1"/>
  <c r="F56" i="1"/>
  <c r="F56" i="54" s="1"/>
  <c r="F61" i="1"/>
  <c r="F62" i="1"/>
  <c r="F65" i="1"/>
  <c r="F65" i="54" s="1"/>
  <c r="F66" i="1"/>
  <c r="F66" i="54" s="1"/>
  <c r="G56" i="1"/>
  <c r="G57" i="1"/>
  <c r="G58" i="1"/>
  <c r="G61" i="1"/>
  <c r="G62" i="1"/>
  <c r="G63" i="1"/>
  <c r="G65" i="1"/>
  <c r="G66" i="1"/>
  <c r="H56" i="1"/>
  <c r="H57" i="1"/>
  <c r="H58" i="1"/>
  <c r="H61" i="1"/>
  <c r="H62" i="1"/>
  <c r="H63" i="1"/>
  <c r="H65" i="1"/>
  <c r="H66" i="1"/>
  <c r="I56" i="1"/>
  <c r="I57" i="1"/>
  <c r="I58" i="1"/>
  <c r="I61" i="1"/>
  <c r="I62" i="1"/>
  <c r="I63" i="1"/>
  <c r="I65" i="1"/>
  <c r="I66" i="1"/>
  <c r="J56" i="1"/>
  <c r="J57" i="1"/>
  <c r="J58" i="1"/>
  <c r="J61" i="1"/>
  <c r="J62" i="1"/>
  <c r="J63" i="1"/>
  <c r="J65" i="1"/>
  <c r="J66" i="1"/>
  <c r="M56" i="1"/>
  <c r="M57" i="1"/>
  <c r="M58" i="1"/>
  <c r="M61" i="1"/>
  <c r="M62" i="1"/>
  <c r="M63" i="1"/>
  <c r="M65" i="1"/>
  <c r="M66" i="1"/>
  <c r="N56" i="1"/>
  <c r="N57" i="1"/>
  <c r="N58" i="1"/>
  <c r="N61" i="1"/>
  <c r="N62" i="1"/>
  <c r="N63" i="1"/>
  <c r="N65" i="1"/>
  <c r="N66" i="1"/>
  <c r="O56" i="1"/>
  <c r="O57" i="1"/>
  <c r="O58" i="1"/>
  <c r="O61" i="1"/>
  <c r="O62" i="1"/>
  <c r="O63" i="1"/>
  <c r="O65" i="1"/>
  <c r="O66" i="1"/>
  <c r="P56" i="1"/>
  <c r="P57" i="1"/>
  <c r="P58" i="1"/>
  <c r="P61" i="1"/>
  <c r="P62" i="1"/>
  <c r="P63" i="1"/>
  <c r="P65" i="1"/>
  <c r="P66" i="1"/>
  <c r="Q56" i="1"/>
  <c r="Q57" i="1"/>
  <c r="Q58" i="1"/>
  <c r="Q61" i="1"/>
  <c r="Q62" i="1"/>
  <c r="Q63" i="1"/>
  <c r="Q65" i="1"/>
  <c r="Q66" i="1"/>
  <c r="R56" i="1"/>
  <c r="R57" i="1"/>
  <c r="R58" i="1"/>
  <c r="R61" i="1"/>
  <c r="R62" i="1"/>
  <c r="R63" i="1"/>
  <c r="R65" i="1"/>
  <c r="R66" i="1"/>
  <c r="S56" i="1"/>
  <c r="S57" i="1"/>
  <c r="S58" i="1"/>
  <c r="S61" i="1"/>
  <c r="S62" i="1"/>
  <c r="S63" i="1"/>
  <c r="S65" i="1"/>
  <c r="S66" i="1"/>
  <c r="T56" i="1"/>
  <c r="T57" i="1"/>
  <c r="T58" i="1"/>
  <c r="T61" i="1"/>
  <c r="T62" i="1"/>
  <c r="T63" i="1"/>
  <c r="T65" i="1"/>
  <c r="T66" i="1"/>
  <c r="U56" i="1"/>
  <c r="U57" i="1"/>
  <c r="U58" i="1"/>
  <c r="U61" i="1"/>
  <c r="U62" i="1"/>
  <c r="U63" i="1"/>
  <c r="U65" i="1"/>
  <c r="U66" i="1"/>
  <c r="V56" i="1"/>
  <c r="V57" i="1"/>
  <c r="V58" i="1"/>
  <c r="V61" i="1"/>
  <c r="V62" i="1"/>
  <c r="V63" i="1"/>
  <c r="V65" i="1"/>
  <c r="V66" i="1"/>
  <c r="W56" i="1"/>
  <c r="W57" i="1"/>
  <c r="W58" i="1"/>
  <c r="W61" i="1"/>
  <c r="W62" i="1"/>
  <c r="W63" i="1"/>
  <c r="W65" i="1"/>
  <c r="W66" i="1"/>
  <c r="X56" i="1"/>
  <c r="X57" i="1"/>
  <c r="X58" i="1"/>
  <c r="X61" i="1"/>
  <c r="X62" i="1"/>
  <c r="X63" i="1"/>
  <c r="X65" i="1"/>
  <c r="X66" i="1"/>
  <c r="Y56" i="1"/>
  <c r="Y57" i="1"/>
  <c r="Y58" i="1"/>
  <c r="Y61" i="1"/>
  <c r="Y62" i="1"/>
  <c r="Y63" i="1"/>
  <c r="Y65" i="1"/>
  <c r="Y66" i="1"/>
  <c r="E53" i="70"/>
  <c r="E55" i="70" s="1"/>
  <c r="E26" i="70"/>
  <c r="C112" i="70"/>
  <c r="F104" i="70"/>
  <c r="F103" i="70"/>
  <c r="F102" i="70"/>
  <c r="F100" i="70"/>
  <c r="F99" i="70"/>
  <c r="F98" i="70"/>
  <c r="F95" i="70"/>
  <c r="F94" i="70"/>
  <c r="F91" i="70"/>
  <c r="F90" i="70"/>
  <c r="F89" i="70"/>
  <c r="F86" i="70"/>
  <c r="F85" i="70"/>
  <c r="F84" i="70"/>
  <c r="F82" i="70"/>
  <c r="F77" i="70"/>
  <c r="F76" i="70"/>
  <c r="F75" i="70"/>
  <c r="F71" i="70"/>
  <c r="F70" i="70"/>
  <c r="F69" i="70"/>
  <c r="A3" i="70"/>
  <c r="A69" i="70" s="1"/>
  <c r="A67" i="70"/>
  <c r="H64" i="70"/>
  <c r="H62" i="70"/>
  <c r="H61" i="70"/>
  <c r="G60" i="70"/>
  <c r="F60" i="70"/>
  <c r="E60" i="70"/>
  <c r="H59" i="70"/>
  <c r="H58" i="70"/>
  <c r="H57" i="70"/>
  <c r="H56" i="70"/>
  <c r="G55" i="70"/>
  <c r="G66" i="70" s="1"/>
  <c r="F55" i="70"/>
  <c r="H54" i="70"/>
  <c r="H52" i="70"/>
  <c r="H46" i="70"/>
  <c r="H45" i="70"/>
  <c r="G38" i="70"/>
  <c r="F38" i="70"/>
  <c r="H37" i="70"/>
  <c r="H36" i="70"/>
  <c r="E35" i="70"/>
  <c r="H35" i="70" s="1"/>
  <c r="H33" i="70"/>
  <c r="H32" i="70"/>
  <c r="H31" i="70"/>
  <c r="F29" i="70"/>
  <c r="H27" i="70"/>
  <c r="H26" i="70"/>
  <c r="G24" i="70"/>
  <c r="F24" i="70"/>
  <c r="E24" i="70"/>
  <c r="H23" i="70"/>
  <c r="H22" i="70"/>
  <c r="H21" i="70"/>
  <c r="G19" i="70"/>
  <c r="F19" i="70"/>
  <c r="E19" i="70"/>
  <c r="H18" i="70"/>
  <c r="H17" i="70"/>
  <c r="H16" i="70"/>
  <c r="H14" i="70"/>
  <c r="G11" i="70"/>
  <c r="F11" i="70"/>
  <c r="E11" i="70"/>
  <c r="H10" i="70"/>
  <c r="H9" i="70"/>
  <c r="H8" i="70"/>
  <c r="A1" i="70"/>
  <c r="F13" i="1"/>
  <c r="F12" i="54" s="1"/>
  <c r="F19" i="1"/>
  <c r="F21" i="1"/>
  <c r="F20" i="54" s="1"/>
  <c r="F22" i="1"/>
  <c r="F21" i="54" s="1"/>
  <c r="F26" i="1"/>
  <c r="F28" i="1"/>
  <c r="F27" i="54" s="1"/>
  <c r="F31" i="1"/>
  <c r="F30" i="54" s="1"/>
  <c r="F32" i="1"/>
  <c r="F31" i="54" s="1"/>
  <c r="F33" i="1"/>
  <c r="F36" i="1"/>
  <c r="F35" i="54" s="1"/>
  <c r="F37" i="1"/>
  <c r="F36" i="54" s="1"/>
  <c r="F38" i="1"/>
  <c r="F37" i="54" s="1"/>
  <c r="F40" i="1"/>
  <c r="F42" i="1"/>
  <c r="F41" i="54" s="1"/>
  <c r="F48" i="1"/>
  <c r="F48" i="54" s="1"/>
  <c r="F49" i="1"/>
  <c r="F49" i="54" s="1"/>
  <c r="F50" i="1"/>
  <c r="X13" i="1"/>
  <c r="X14" i="1"/>
  <c r="X15" i="1"/>
  <c r="X19" i="1"/>
  <c r="X21" i="1"/>
  <c r="X22" i="1"/>
  <c r="X23" i="1"/>
  <c r="X26" i="1"/>
  <c r="X27" i="1"/>
  <c r="X28" i="1"/>
  <c r="X31" i="1"/>
  <c r="X32" i="1"/>
  <c r="X33" i="1"/>
  <c r="X36" i="1"/>
  <c r="X37" i="1"/>
  <c r="X38" i="1"/>
  <c r="X40" i="1"/>
  <c r="X41" i="1"/>
  <c r="X42" i="1"/>
  <c r="X49" i="1"/>
  <c r="X50" i="1"/>
  <c r="W13" i="1"/>
  <c r="W14" i="1"/>
  <c r="W15" i="1"/>
  <c r="W19" i="1"/>
  <c r="W21" i="1"/>
  <c r="W22" i="1"/>
  <c r="W23" i="1"/>
  <c r="W26" i="1"/>
  <c r="W27" i="1"/>
  <c r="W28" i="1"/>
  <c r="W31" i="1"/>
  <c r="W32" i="1"/>
  <c r="W33" i="1"/>
  <c r="W36" i="1"/>
  <c r="W37" i="1"/>
  <c r="W38" i="1"/>
  <c r="W40" i="1"/>
  <c r="W41" i="1"/>
  <c r="W42" i="1"/>
  <c r="W49" i="1"/>
  <c r="W50" i="1"/>
  <c r="V13" i="1"/>
  <c r="V14" i="1"/>
  <c r="V15" i="1"/>
  <c r="V19" i="1"/>
  <c r="V21" i="1"/>
  <c r="V22" i="1"/>
  <c r="V23" i="1"/>
  <c r="V26" i="1"/>
  <c r="V27" i="1"/>
  <c r="V28" i="1"/>
  <c r="V31" i="1"/>
  <c r="V32" i="1"/>
  <c r="V33" i="1"/>
  <c r="V36" i="1"/>
  <c r="V37" i="1"/>
  <c r="V38" i="1"/>
  <c r="V40" i="1"/>
  <c r="V41" i="1"/>
  <c r="V42" i="1"/>
  <c r="V49" i="1"/>
  <c r="V50" i="1"/>
  <c r="U13" i="1"/>
  <c r="U14" i="1"/>
  <c r="U15" i="1"/>
  <c r="U19" i="1"/>
  <c r="U21" i="1"/>
  <c r="U22" i="1"/>
  <c r="U23" i="1"/>
  <c r="U26" i="1"/>
  <c r="U27" i="1"/>
  <c r="U28" i="1"/>
  <c r="U31" i="1"/>
  <c r="U32" i="1"/>
  <c r="U33" i="1"/>
  <c r="U36" i="1"/>
  <c r="U37" i="1"/>
  <c r="U38" i="1"/>
  <c r="U40" i="1"/>
  <c r="U41" i="1"/>
  <c r="U42" i="1"/>
  <c r="U49" i="1"/>
  <c r="U50" i="1"/>
  <c r="T13" i="1"/>
  <c r="T14" i="1"/>
  <c r="T15" i="1"/>
  <c r="T19" i="1"/>
  <c r="T21" i="1"/>
  <c r="T22" i="1"/>
  <c r="T23" i="1"/>
  <c r="T26" i="1"/>
  <c r="T27" i="1"/>
  <c r="T28" i="1"/>
  <c r="T31" i="1"/>
  <c r="T32" i="1"/>
  <c r="T33" i="1"/>
  <c r="T36" i="1"/>
  <c r="T37" i="1"/>
  <c r="T38" i="1"/>
  <c r="T40" i="1"/>
  <c r="T41" i="1"/>
  <c r="T42" i="1"/>
  <c r="T49" i="1"/>
  <c r="T50" i="1"/>
  <c r="S13" i="1"/>
  <c r="S14" i="1"/>
  <c r="S15" i="1"/>
  <c r="S19" i="1"/>
  <c r="S21" i="1"/>
  <c r="S22" i="1"/>
  <c r="S23" i="1"/>
  <c r="S26" i="1"/>
  <c r="S27" i="1"/>
  <c r="S28" i="1"/>
  <c r="S31" i="1"/>
  <c r="S32" i="1"/>
  <c r="S33" i="1"/>
  <c r="S36" i="1"/>
  <c r="S37" i="1"/>
  <c r="S38" i="1"/>
  <c r="S40" i="1"/>
  <c r="S41" i="1"/>
  <c r="S42" i="1"/>
  <c r="S49" i="1"/>
  <c r="S50" i="1"/>
  <c r="R13" i="1"/>
  <c r="R14" i="1"/>
  <c r="R15" i="1"/>
  <c r="R19" i="1"/>
  <c r="R21" i="1"/>
  <c r="R22" i="1"/>
  <c r="R23" i="1"/>
  <c r="R26" i="1"/>
  <c r="R27" i="1"/>
  <c r="R28" i="1"/>
  <c r="R31" i="1"/>
  <c r="R32" i="1"/>
  <c r="R33" i="1"/>
  <c r="R36" i="1"/>
  <c r="R37" i="1"/>
  <c r="R38" i="1"/>
  <c r="R40" i="1"/>
  <c r="R41" i="1"/>
  <c r="R42" i="1"/>
  <c r="R49" i="1"/>
  <c r="R50" i="1"/>
  <c r="Q13" i="1"/>
  <c r="Q14" i="1"/>
  <c r="Q15" i="1"/>
  <c r="Q19" i="1"/>
  <c r="Q21" i="1"/>
  <c r="Q22" i="1"/>
  <c r="Q23" i="1"/>
  <c r="Q26" i="1"/>
  <c r="Q27" i="1"/>
  <c r="Q28" i="1"/>
  <c r="Q31" i="1"/>
  <c r="Q32" i="1"/>
  <c r="Q33" i="1"/>
  <c r="Q36" i="1"/>
  <c r="Q37" i="1"/>
  <c r="Q38" i="1"/>
  <c r="Q41" i="1"/>
  <c r="Q42" i="1"/>
  <c r="Q49" i="1"/>
  <c r="Q50" i="1"/>
  <c r="P13" i="1"/>
  <c r="P14" i="1"/>
  <c r="P15" i="1"/>
  <c r="P19" i="1"/>
  <c r="P21" i="1"/>
  <c r="P22" i="1"/>
  <c r="P23" i="1"/>
  <c r="P26" i="1"/>
  <c r="P27" i="1"/>
  <c r="P28" i="1"/>
  <c r="P31" i="1"/>
  <c r="P32" i="1"/>
  <c r="P33" i="1"/>
  <c r="P36" i="1"/>
  <c r="P37" i="1"/>
  <c r="P38" i="1"/>
  <c r="P40" i="1"/>
  <c r="P41" i="1"/>
  <c r="P42" i="1"/>
  <c r="P49" i="1"/>
  <c r="P50" i="1"/>
  <c r="O13" i="1"/>
  <c r="O14" i="1"/>
  <c r="O15" i="1"/>
  <c r="O19" i="1"/>
  <c r="O21" i="1"/>
  <c r="O22" i="1"/>
  <c r="O23" i="1"/>
  <c r="O26" i="1"/>
  <c r="O27" i="1"/>
  <c r="O28" i="1"/>
  <c r="O31" i="1"/>
  <c r="O32" i="1"/>
  <c r="O33" i="1"/>
  <c r="O37" i="1"/>
  <c r="O38" i="1"/>
  <c r="O40" i="1"/>
  <c r="O41" i="1"/>
  <c r="O42" i="1"/>
  <c r="O49" i="1"/>
  <c r="O50" i="1"/>
  <c r="N13" i="1"/>
  <c r="N14" i="1"/>
  <c r="N15" i="1"/>
  <c r="N19" i="1"/>
  <c r="N21" i="1"/>
  <c r="N22" i="1"/>
  <c r="N23" i="1"/>
  <c r="N26" i="1"/>
  <c r="N27" i="1"/>
  <c r="N28" i="1"/>
  <c r="N31" i="1"/>
  <c r="N32" i="1"/>
  <c r="N36" i="1"/>
  <c r="N37" i="1"/>
  <c r="N38" i="1"/>
  <c r="N40" i="1"/>
  <c r="N41" i="1"/>
  <c r="N42" i="1"/>
  <c r="N49" i="1"/>
  <c r="N50" i="1"/>
  <c r="M13" i="1"/>
  <c r="M14" i="1"/>
  <c r="M15" i="1"/>
  <c r="M19" i="1"/>
  <c r="M21" i="1"/>
  <c r="M22" i="1"/>
  <c r="M23" i="1"/>
  <c r="M26" i="1"/>
  <c r="M27" i="1"/>
  <c r="M28" i="1"/>
  <c r="M31" i="1"/>
  <c r="M32" i="1"/>
  <c r="M33" i="1"/>
  <c r="M36" i="1"/>
  <c r="M38" i="1"/>
  <c r="M40" i="1"/>
  <c r="M41" i="1"/>
  <c r="M42" i="1"/>
  <c r="M49" i="1"/>
  <c r="M50" i="1"/>
  <c r="J13" i="1"/>
  <c r="J14" i="1"/>
  <c r="J15" i="1"/>
  <c r="J19" i="1"/>
  <c r="J21" i="1"/>
  <c r="J22" i="1"/>
  <c r="J23" i="1"/>
  <c r="J26" i="1"/>
  <c r="J27" i="1"/>
  <c r="J28" i="1"/>
  <c r="J31" i="1"/>
  <c r="J32" i="1"/>
  <c r="J33" i="1"/>
  <c r="J36" i="1"/>
  <c r="J37" i="1"/>
  <c r="J38" i="1"/>
  <c r="J40" i="1"/>
  <c r="J41" i="1"/>
  <c r="J42" i="1"/>
  <c r="J49" i="1"/>
  <c r="J50" i="1"/>
  <c r="I13" i="1"/>
  <c r="I14" i="1"/>
  <c r="I15" i="1"/>
  <c r="I19" i="1"/>
  <c r="I21" i="1"/>
  <c r="I22" i="1"/>
  <c r="I23" i="1"/>
  <c r="I26" i="1"/>
  <c r="I27" i="1"/>
  <c r="I28" i="1"/>
  <c r="I31" i="1"/>
  <c r="I32" i="1"/>
  <c r="I33" i="1"/>
  <c r="I36" i="1"/>
  <c r="I37" i="1"/>
  <c r="I38" i="1"/>
  <c r="I40" i="1"/>
  <c r="I41" i="1"/>
  <c r="I42" i="1"/>
  <c r="I49" i="1"/>
  <c r="I50" i="1"/>
  <c r="H13" i="1"/>
  <c r="H14" i="1"/>
  <c r="H15" i="1"/>
  <c r="H19" i="1"/>
  <c r="H21" i="1"/>
  <c r="H22" i="1"/>
  <c r="H23" i="1"/>
  <c r="H26" i="1"/>
  <c r="H27" i="1"/>
  <c r="H28" i="1"/>
  <c r="H31" i="1"/>
  <c r="H32" i="1"/>
  <c r="H33" i="1"/>
  <c r="H36" i="1"/>
  <c r="H37" i="1"/>
  <c r="H38" i="1"/>
  <c r="H40" i="1"/>
  <c r="H41" i="1"/>
  <c r="H42" i="1"/>
  <c r="H49" i="1"/>
  <c r="H50" i="1"/>
  <c r="G13" i="1"/>
  <c r="G14" i="1"/>
  <c r="G15" i="1"/>
  <c r="G19" i="1"/>
  <c r="G21" i="1"/>
  <c r="G22" i="1"/>
  <c r="L22" i="1" s="1"/>
  <c r="Z22" i="1" s="1"/>
  <c r="G23" i="1"/>
  <c r="G26" i="1"/>
  <c r="G27" i="1"/>
  <c r="G28" i="1"/>
  <c r="G31" i="1"/>
  <c r="G32" i="1"/>
  <c r="G33" i="1"/>
  <c r="G36" i="1"/>
  <c r="G37" i="1"/>
  <c r="G38" i="1"/>
  <c r="G40" i="1"/>
  <c r="G41" i="1"/>
  <c r="G42" i="1"/>
  <c r="G49" i="1"/>
  <c r="G50" i="1"/>
  <c r="C114" i="18"/>
  <c r="C112" i="16"/>
  <c r="C112" i="14"/>
  <c r="C112" i="12"/>
  <c r="C114" i="60"/>
  <c r="C114" i="22"/>
  <c r="A30" i="3"/>
  <c r="A25" i="43" s="1"/>
  <c r="B30" i="3"/>
  <c r="B25" i="43" s="1"/>
  <c r="Y13" i="1"/>
  <c r="Y14" i="1"/>
  <c r="Y15" i="1"/>
  <c r="Y19" i="1"/>
  <c r="Y21" i="1"/>
  <c r="Y22" i="1"/>
  <c r="Y23" i="1"/>
  <c r="Y26" i="1"/>
  <c r="Y27" i="1"/>
  <c r="Y28" i="1"/>
  <c r="Y31" i="1"/>
  <c r="Y32" i="1"/>
  <c r="Y33" i="1"/>
  <c r="Y36" i="1"/>
  <c r="Y37" i="1"/>
  <c r="Y38" i="1"/>
  <c r="Y40" i="1"/>
  <c r="Y41" i="1"/>
  <c r="Y42" i="1"/>
  <c r="Y49" i="1"/>
  <c r="Y50" i="1"/>
  <c r="F11" i="12"/>
  <c r="F19" i="12"/>
  <c r="F29" i="12"/>
  <c r="F38" i="12"/>
  <c r="F25" i="54"/>
  <c r="F32" i="54"/>
  <c r="E44" i="19"/>
  <c r="H44" i="19" s="1"/>
  <c r="S48" i="1"/>
  <c r="F94" i="14"/>
  <c r="F95" i="14"/>
  <c r="F102" i="14"/>
  <c r="F103" i="14"/>
  <c r="F104" i="14"/>
  <c r="F100" i="14"/>
  <c r="F99" i="14"/>
  <c r="F98" i="14"/>
  <c r="F89" i="14"/>
  <c r="F90" i="14"/>
  <c r="F91" i="14"/>
  <c r="F84" i="14"/>
  <c r="F85" i="14"/>
  <c r="F86" i="14"/>
  <c r="F82" i="14"/>
  <c r="F75" i="14"/>
  <c r="F76" i="14"/>
  <c r="F77" i="14"/>
  <c r="N33" i="1"/>
  <c r="F104" i="18"/>
  <c r="F105" i="18"/>
  <c r="F106" i="18"/>
  <c r="F102" i="18"/>
  <c r="F101" i="18"/>
  <c r="F100" i="18"/>
  <c r="F96" i="18"/>
  <c r="F97" i="18"/>
  <c r="F91" i="18"/>
  <c r="F92" i="18"/>
  <c r="F93" i="18"/>
  <c r="F86" i="18"/>
  <c r="F87" i="18"/>
  <c r="F88" i="18"/>
  <c r="F84" i="18"/>
  <c r="F77" i="18"/>
  <c r="F78" i="18"/>
  <c r="F79" i="18"/>
  <c r="F63" i="1"/>
  <c r="L63" i="1" s="1"/>
  <c r="F57" i="1"/>
  <c r="F57" i="54" s="1"/>
  <c r="F58" i="1"/>
  <c r="F58" i="54" s="1"/>
  <c r="F41" i="1"/>
  <c r="F40" i="54" s="1"/>
  <c r="F27" i="1"/>
  <c r="F26" i="54" s="1"/>
  <c r="F23" i="1"/>
  <c r="F22" i="54" s="1"/>
  <c r="G14" i="5"/>
  <c r="F14" i="1"/>
  <c r="F13" i="54" s="1"/>
  <c r="G11" i="66"/>
  <c r="G19" i="66"/>
  <c r="G24" i="66"/>
  <c r="H24" i="66" s="1"/>
  <c r="F75" i="66"/>
  <c r="F76" i="66"/>
  <c r="F77" i="66"/>
  <c r="F102" i="66"/>
  <c r="F103" i="66"/>
  <c r="F104" i="66"/>
  <c r="F100" i="66"/>
  <c r="F99" i="66"/>
  <c r="F98" i="66"/>
  <c r="F94" i="66"/>
  <c r="F95" i="66"/>
  <c r="F89" i="66"/>
  <c r="F90" i="66"/>
  <c r="F91" i="66"/>
  <c r="F84" i="66"/>
  <c r="F85" i="66"/>
  <c r="F86" i="66"/>
  <c r="F82" i="66"/>
  <c r="C112" i="66"/>
  <c r="G38" i="66"/>
  <c r="F38" i="66"/>
  <c r="F19" i="66"/>
  <c r="F24" i="66"/>
  <c r="F29" i="66"/>
  <c r="F11" i="66"/>
  <c r="X47" i="1"/>
  <c r="A1" i="66"/>
  <c r="A3" i="66"/>
  <c r="A69" i="66" s="1"/>
  <c r="H8" i="66"/>
  <c r="H9" i="66"/>
  <c r="H10" i="66"/>
  <c r="E11" i="66"/>
  <c r="H14" i="66"/>
  <c r="H16" i="66"/>
  <c r="H17" i="66"/>
  <c r="H18" i="66"/>
  <c r="E19" i="66"/>
  <c r="H21" i="66"/>
  <c r="H22" i="66"/>
  <c r="H23" i="66"/>
  <c r="E24" i="66"/>
  <c r="H26" i="66"/>
  <c r="H27" i="66"/>
  <c r="H31" i="66"/>
  <c r="H32" i="66"/>
  <c r="H33" i="66"/>
  <c r="H36" i="66"/>
  <c r="H37" i="66"/>
  <c r="E38" i="66"/>
  <c r="H45" i="66"/>
  <c r="H46" i="66"/>
  <c r="H52" i="66"/>
  <c r="H53" i="66"/>
  <c r="H54" i="66"/>
  <c r="E55" i="66"/>
  <c r="F55" i="66"/>
  <c r="H55" i="66" s="1"/>
  <c r="G55" i="66"/>
  <c r="H56" i="66"/>
  <c r="H57" i="66"/>
  <c r="H58" i="66"/>
  <c r="H59" i="66"/>
  <c r="E60" i="66"/>
  <c r="F60" i="66"/>
  <c r="G60" i="66"/>
  <c r="H61" i="66"/>
  <c r="H62" i="66"/>
  <c r="H64" i="66"/>
  <c r="A67" i="66"/>
  <c r="F69" i="66"/>
  <c r="F70" i="66"/>
  <c r="F71" i="66"/>
  <c r="L16" i="55"/>
  <c r="F11" i="6"/>
  <c r="F19" i="6"/>
  <c r="F24" i="6"/>
  <c r="F29" i="6"/>
  <c r="F38" i="6"/>
  <c r="F11" i="8"/>
  <c r="F19" i="8"/>
  <c r="F24" i="8"/>
  <c r="F29" i="8"/>
  <c r="F38" i="8"/>
  <c r="F11" i="11"/>
  <c r="F19" i="11"/>
  <c r="F24" i="11"/>
  <c r="F29" i="11"/>
  <c r="F38" i="11"/>
  <c r="F11" i="60"/>
  <c r="F19" i="60"/>
  <c r="F24" i="60"/>
  <c r="F29" i="60"/>
  <c r="F38" i="60"/>
  <c r="F24" i="12"/>
  <c r="F11" i="14"/>
  <c r="F19" i="14"/>
  <c r="F24" i="14"/>
  <c r="F29" i="14"/>
  <c r="F38" i="14"/>
  <c r="F11" i="15"/>
  <c r="F19" i="15"/>
  <c r="F24" i="15"/>
  <c r="F29" i="15"/>
  <c r="F38" i="15"/>
  <c r="F11" i="16"/>
  <c r="F19" i="16"/>
  <c r="F24" i="16"/>
  <c r="F29" i="16"/>
  <c r="F38" i="16"/>
  <c r="F39" i="16" s="1"/>
  <c r="F41" i="16" s="1"/>
  <c r="F44" i="16" s="1"/>
  <c r="P48" i="1" s="1"/>
  <c r="F11" i="17"/>
  <c r="F19" i="17"/>
  <c r="F24" i="17"/>
  <c r="F29" i="17"/>
  <c r="F38" i="17"/>
  <c r="F11" i="18"/>
  <c r="F19" i="18"/>
  <c r="F24" i="18"/>
  <c r="F29" i="18"/>
  <c r="F38" i="18"/>
  <c r="F11" i="52"/>
  <c r="F19" i="52"/>
  <c r="H19" i="52" s="1"/>
  <c r="F24" i="52"/>
  <c r="F29" i="52"/>
  <c r="F38" i="52"/>
  <c r="F11" i="22"/>
  <c r="F19" i="22"/>
  <c r="F24" i="22"/>
  <c r="F29" i="22"/>
  <c r="F38" i="22"/>
  <c r="F39" i="22" s="1"/>
  <c r="F41" i="22" s="1"/>
  <c r="F44" i="22" s="1"/>
  <c r="U48" i="1" s="1"/>
  <c r="F11" i="23"/>
  <c r="F19" i="23"/>
  <c r="F24" i="23"/>
  <c r="F29" i="23"/>
  <c r="F38" i="23"/>
  <c r="F11" i="24"/>
  <c r="F19" i="24"/>
  <c r="F24" i="24"/>
  <c r="F29" i="24"/>
  <c r="F38" i="24"/>
  <c r="F77" i="60"/>
  <c r="F78" i="60"/>
  <c r="F79" i="60"/>
  <c r="F104" i="60"/>
  <c r="F105" i="60"/>
  <c r="F106" i="60"/>
  <c r="F102" i="60"/>
  <c r="F101" i="60"/>
  <c r="F100" i="60"/>
  <c r="F96" i="60"/>
  <c r="F97" i="60"/>
  <c r="F91" i="60"/>
  <c r="F92" i="60"/>
  <c r="F93" i="60"/>
  <c r="F86" i="60"/>
  <c r="F87" i="60"/>
  <c r="F88" i="60"/>
  <c r="F84" i="60"/>
  <c r="G11" i="60"/>
  <c r="G19" i="60"/>
  <c r="G24" i="60"/>
  <c r="G38" i="60"/>
  <c r="G28" i="6"/>
  <c r="E28" i="6" s="1"/>
  <c r="G11" i="6"/>
  <c r="G19" i="6"/>
  <c r="G24" i="6"/>
  <c r="G38" i="6"/>
  <c r="G11" i="8"/>
  <c r="G19" i="8"/>
  <c r="G24" i="8"/>
  <c r="G39" i="8" s="1"/>
  <c r="G41" i="8" s="1"/>
  <c r="G29" i="8"/>
  <c r="G38" i="8"/>
  <c r="G11" i="9"/>
  <c r="G19" i="9"/>
  <c r="G24" i="9"/>
  <c r="G29" i="9"/>
  <c r="G38" i="9"/>
  <c r="G11" i="11"/>
  <c r="G19" i="11"/>
  <c r="G24" i="11"/>
  <c r="G29" i="11"/>
  <c r="G38" i="11"/>
  <c r="A4" i="54"/>
  <c r="G19" i="12"/>
  <c r="F86" i="12"/>
  <c r="F84" i="12"/>
  <c r="F85" i="12"/>
  <c r="F102" i="12"/>
  <c r="F103" i="12"/>
  <c r="F104" i="12"/>
  <c r="F105" i="12" s="1"/>
  <c r="F100" i="12"/>
  <c r="F99" i="12"/>
  <c r="F98" i="12"/>
  <c r="F94" i="12"/>
  <c r="F95" i="12"/>
  <c r="F89" i="12"/>
  <c r="F90" i="12"/>
  <c r="F91" i="12"/>
  <c r="F92" i="12" s="1"/>
  <c r="F82" i="12"/>
  <c r="F75" i="12"/>
  <c r="F76" i="12"/>
  <c r="F77" i="12"/>
  <c r="G24" i="12"/>
  <c r="G38" i="12"/>
  <c r="G11" i="12"/>
  <c r="G11" i="14"/>
  <c r="G19" i="14"/>
  <c r="G24" i="14"/>
  <c r="G38" i="14"/>
  <c r="G11" i="15"/>
  <c r="G19" i="15"/>
  <c r="G24" i="15"/>
  <c r="G29" i="15"/>
  <c r="G38" i="15"/>
  <c r="G11" i="16"/>
  <c r="G19" i="16"/>
  <c r="G24" i="16"/>
  <c r="F75" i="16"/>
  <c r="F76" i="16"/>
  <c r="F77" i="16"/>
  <c r="F102" i="16"/>
  <c r="F103" i="16"/>
  <c r="F104" i="16"/>
  <c r="F100" i="16"/>
  <c r="F99" i="16"/>
  <c r="F98" i="16"/>
  <c r="F94" i="16"/>
  <c r="F95" i="16"/>
  <c r="F89" i="16"/>
  <c r="F90" i="16"/>
  <c r="F91" i="16"/>
  <c r="F84" i="16"/>
  <c r="F85" i="16"/>
  <c r="F86" i="16"/>
  <c r="F82" i="16"/>
  <c r="G38" i="16"/>
  <c r="G11" i="17"/>
  <c r="G19" i="17"/>
  <c r="G24" i="17"/>
  <c r="G29" i="17"/>
  <c r="G38" i="17"/>
  <c r="G11" i="18"/>
  <c r="G19" i="18"/>
  <c r="G24" i="18"/>
  <c r="G38" i="18"/>
  <c r="G11" i="22"/>
  <c r="G19" i="22"/>
  <c r="G24" i="22"/>
  <c r="F77" i="22"/>
  <c r="F78" i="22"/>
  <c r="F79" i="22"/>
  <c r="F104" i="22"/>
  <c r="F105" i="22"/>
  <c r="F106" i="22"/>
  <c r="F102" i="22"/>
  <c r="F101" i="22"/>
  <c r="F100" i="22"/>
  <c r="F96" i="22"/>
  <c r="F97" i="22"/>
  <c r="F91" i="22"/>
  <c r="F92" i="22"/>
  <c r="F93" i="22"/>
  <c r="F86" i="22"/>
  <c r="F87" i="22"/>
  <c r="F88" i="22"/>
  <c r="F84" i="22"/>
  <c r="G38" i="22"/>
  <c r="G28" i="19"/>
  <c r="F75" i="20"/>
  <c r="F76" i="20"/>
  <c r="F77" i="20"/>
  <c r="F102" i="20"/>
  <c r="F103" i="20"/>
  <c r="F104" i="20"/>
  <c r="F100" i="20"/>
  <c r="F99" i="20"/>
  <c r="F98" i="20"/>
  <c r="F94" i="20"/>
  <c r="F97" i="20" s="1"/>
  <c r="F95" i="20"/>
  <c r="F89" i="20"/>
  <c r="F90" i="20"/>
  <c r="F91" i="20"/>
  <c r="F92" i="20" s="1"/>
  <c r="F84" i="20"/>
  <c r="F87" i="20" s="1"/>
  <c r="F85" i="20"/>
  <c r="F86" i="20"/>
  <c r="F82" i="20"/>
  <c r="C112" i="20"/>
  <c r="A12" i="3"/>
  <c r="A10" i="43" s="1"/>
  <c r="B12" i="3"/>
  <c r="B10" i="43" s="1"/>
  <c r="A13" i="3"/>
  <c r="A11" i="43" s="1"/>
  <c r="B13" i="3"/>
  <c r="B11" i="43" s="1"/>
  <c r="A14" i="3"/>
  <c r="A12" i="43" s="1"/>
  <c r="B14" i="3"/>
  <c r="B12" i="43" s="1"/>
  <c r="A19" i="3"/>
  <c r="A14" i="43" s="1"/>
  <c r="B19" i="3"/>
  <c r="B14" i="43" s="1"/>
  <c r="A20" i="3"/>
  <c r="A15" i="43" s="1"/>
  <c r="B20" i="3"/>
  <c r="B15" i="43" s="1"/>
  <c r="A21" i="3"/>
  <c r="A16" i="43" s="1"/>
  <c r="B21" i="3"/>
  <c r="B16" i="43" s="1"/>
  <c r="A22" i="3"/>
  <c r="A17" i="43" s="1"/>
  <c r="B22" i="3"/>
  <c r="B17" i="43" s="1"/>
  <c r="A23" i="3"/>
  <c r="A18" i="43" s="1"/>
  <c r="B23" i="3"/>
  <c r="B18" i="43" s="1"/>
  <c r="A24" i="3"/>
  <c r="A19" i="43" s="1"/>
  <c r="B24" i="3"/>
  <c r="B19" i="43" s="1"/>
  <c r="A25" i="3"/>
  <c r="A20" i="43" s="1"/>
  <c r="B25" i="3"/>
  <c r="B20" i="43" s="1"/>
  <c r="A26" i="3"/>
  <c r="A21" i="43" s="1"/>
  <c r="B26" i="3"/>
  <c r="B21" i="43" s="1"/>
  <c r="A27" i="3"/>
  <c r="A22" i="43" s="1"/>
  <c r="B27" i="3"/>
  <c r="B22" i="43" s="1"/>
  <c r="A28" i="3"/>
  <c r="A23" i="43" s="1"/>
  <c r="B28" i="3"/>
  <c r="B23" i="43" s="1"/>
  <c r="A29" i="3"/>
  <c r="A24" i="43" s="1"/>
  <c r="B29" i="3"/>
  <c r="B24" i="43" s="1"/>
  <c r="A31" i="3"/>
  <c r="A26" i="43" s="1"/>
  <c r="B31" i="3"/>
  <c r="B26" i="43" s="1"/>
  <c r="G22" i="5"/>
  <c r="G27" i="5"/>
  <c r="G32" i="5"/>
  <c r="G41" i="5"/>
  <c r="F73" i="22"/>
  <c r="F72" i="22"/>
  <c r="F71" i="22"/>
  <c r="A3" i="22"/>
  <c r="A71" i="22" s="1"/>
  <c r="A69" i="22"/>
  <c r="E36" i="12"/>
  <c r="E31" i="5"/>
  <c r="H31" i="5" s="1"/>
  <c r="A1" i="60"/>
  <c r="A3" i="60"/>
  <c r="H8" i="60"/>
  <c r="H9" i="60"/>
  <c r="H10" i="60"/>
  <c r="E11" i="60"/>
  <c r="H11" i="60" s="1"/>
  <c r="H14" i="60"/>
  <c r="E16" i="60"/>
  <c r="H16" i="60" s="1"/>
  <c r="H17" i="60"/>
  <c r="H18" i="60"/>
  <c r="E21" i="60"/>
  <c r="H21" i="60" s="1"/>
  <c r="E22" i="60"/>
  <c r="H22" i="60" s="1"/>
  <c r="H23" i="60"/>
  <c r="E26" i="60"/>
  <c r="H26" i="60" s="1"/>
  <c r="E27" i="60"/>
  <c r="H27" i="60" s="1"/>
  <c r="E31" i="60"/>
  <c r="H31" i="60" s="1"/>
  <c r="E32" i="60"/>
  <c r="H32" i="60" s="1"/>
  <c r="E33" i="60"/>
  <c r="H33" i="60" s="1"/>
  <c r="E35" i="60"/>
  <c r="H35" i="60" s="1"/>
  <c r="E36" i="60"/>
  <c r="H36" i="60" s="1"/>
  <c r="H37" i="60"/>
  <c r="H45" i="60"/>
  <c r="H46" i="60"/>
  <c r="H52" i="60"/>
  <c r="H53" i="60"/>
  <c r="H54" i="60"/>
  <c r="E55" i="60"/>
  <c r="F55" i="60"/>
  <c r="F66" i="60" s="1"/>
  <c r="G55" i="60"/>
  <c r="H55" i="60" s="1"/>
  <c r="H56" i="60"/>
  <c r="E57" i="60"/>
  <c r="H57" i="60" s="1"/>
  <c r="E58" i="60"/>
  <c r="H58" i="60" s="1"/>
  <c r="E59" i="60"/>
  <c r="H59" i="60" s="1"/>
  <c r="F60" i="60"/>
  <c r="G60" i="60"/>
  <c r="E61" i="60"/>
  <c r="H61" i="60" s="1"/>
  <c r="H62" i="60"/>
  <c r="H64" i="60"/>
  <c r="A69" i="60"/>
  <c r="A71" i="60"/>
  <c r="F71" i="60"/>
  <c r="F72" i="60"/>
  <c r="F73" i="60"/>
  <c r="J47" i="1"/>
  <c r="E18" i="12"/>
  <c r="E32" i="12"/>
  <c r="E9" i="12"/>
  <c r="E10" i="12"/>
  <c r="H10" i="12" s="1"/>
  <c r="F68" i="54"/>
  <c r="F50" i="54"/>
  <c r="F39" i="54"/>
  <c r="I23" i="54"/>
  <c r="I28" i="54"/>
  <c r="J51" i="54"/>
  <c r="E27" i="52"/>
  <c r="H27" i="52" s="1"/>
  <c r="A1" i="52"/>
  <c r="A3" i="52"/>
  <c r="A71" i="52" s="1"/>
  <c r="H8" i="52"/>
  <c r="H9" i="52"/>
  <c r="H10" i="52"/>
  <c r="E11" i="52"/>
  <c r="G11" i="52"/>
  <c r="H14" i="52"/>
  <c r="E16" i="52"/>
  <c r="H16" i="52" s="1"/>
  <c r="E17" i="52"/>
  <c r="H17" i="52" s="1"/>
  <c r="H18" i="52"/>
  <c r="G19" i="52"/>
  <c r="E21" i="52"/>
  <c r="H21" i="52" s="1"/>
  <c r="H22" i="52"/>
  <c r="H23" i="52"/>
  <c r="G24" i="52"/>
  <c r="E26" i="52"/>
  <c r="H26" i="52" s="1"/>
  <c r="C114" i="52"/>
  <c r="F77" i="52"/>
  <c r="F81" i="52" s="1"/>
  <c r="F78" i="52"/>
  <c r="F79" i="52"/>
  <c r="F104" i="52"/>
  <c r="F105" i="52"/>
  <c r="F106" i="52"/>
  <c r="F102" i="52"/>
  <c r="F101" i="52"/>
  <c r="F100" i="52"/>
  <c r="F96" i="52"/>
  <c r="F97" i="52"/>
  <c r="F91" i="52"/>
  <c r="F92" i="52"/>
  <c r="F93" i="52"/>
  <c r="F86" i="52"/>
  <c r="F87" i="52"/>
  <c r="F88" i="52"/>
  <c r="F84" i="52"/>
  <c r="E31" i="52"/>
  <c r="H31" i="52" s="1"/>
  <c r="E32" i="52"/>
  <c r="H32" i="52" s="1"/>
  <c r="E33" i="52"/>
  <c r="H33" i="52" s="1"/>
  <c r="E35" i="52"/>
  <c r="H35" i="52" s="1"/>
  <c r="H36" i="52"/>
  <c r="H37" i="52"/>
  <c r="G38" i="52"/>
  <c r="H45" i="52"/>
  <c r="H46" i="52"/>
  <c r="H52" i="52"/>
  <c r="H53" i="52"/>
  <c r="H54" i="52"/>
  <c r="E55" i="52"/>
  <c r="F55" i="52"/>
  <c r="F66" i="52" s="1"/>
  <c r="G55" i="52"/>
  <c r="H55" i="52" s="1"/>
  <c r="H56" i="52"/>
  <c r="H57" i="52"/>
  <c r="H58" i="52"/>
  <c r="H59" i="52"/>
  <c r="E60" i="52"/>
  <c r="H60" i="52" s="1"/>
  <c r="F60" i="52"/>
  <c r="G60" i="52"/>
  <c r="H61" i="52"/>
  <c r="H62" i="52"/>
  <c r="H64" i="52"/>
  <c r="A69" i="52"/>
  <c r="F71" i="52"/>
  <c r="F72" i="52"/>
  <c r="F73" i="52"/>
  <c r="E35" i="14"/>
  <c r="E38" i="14" s="1"/>
  <c r="A1" i="14"/>
  <c r="A3" i="14"/>
  <c r="A69" i="14" s="1"/>
  <c r="E8" i="14"/>
  <c r="H8" i="14" s="1"/>
  <c r="E9" i="14"/>
  <c r="H9" i="14" s="1"/>
  <c r="H10" i="14"/>
  <c r="H14" i="14"/>
  <c r="H16" i="14"/>
  <c r="H17" i="14"/>
  <c r="H18" i="14"/>
  <c r="E19" i="14"/>
  <c r="H19" i="14" s="1"/>
  <c r="H21" i="14"/>
  <c r="H22" i="14"/>
  <c r="H23" i="14"/>
  <c r="E24" i="14"/>
  <c r="H26" i="14"/>
  <c r="H27" i="14"/>
  <c r="H31" i="14"/>
  <c r="H32" i="14"/>
  <c r="H33" i="14"/>
  <c r="H35" i="14"/>
  <c r="H36" i="14"/>
  <c r="H37" i="14"/>
  <c r="H45" i="14"/>
  <c r="H46" i="14"/>
  <c r="H52" i="14"/>
  <c r="H53" i="14"/>
  <c r="H54" i="14"/>
  <c r="E55" i="14"/>
  <c r="F55" i="14"/>
  <c r="F66" i="14" s="1"/>
  <c r="G55" i="14"/>
  <c r="H56" i="14"/>
  <c r="H57" i="14"/>
  <c r="H58" i="14"/>
  <c r="H59" i="14"/>
  <c r="E60" i="14"/>
  <c r="F60" i="14"/>
  <c r="G60" i="14"/>
  <c r="H61" i="14"/>
  <c r="H62" i="14"/>
  <c r="H64" i="14"/>
  <c r="A67" i="14"/>
  <c r="F69" i="14"/>
  <c r="F70" i="14"/>
  <c r="F71" i="14"/>
  <c r="A1" i="13"/>
  <c r="A3" i="13"/>
  <c r="H8" i="13"/>
  <c r="H9" i="13"/>
  <c r="H10" i="13"/>
  <c r="E11" i="13"/>
  <c r="F11" i="13"/>
  <c r="G11" i="13"/>
  <c r="H14" i="13"/>
  <c r="E16" i="13"/>
  <c r="H16" i="13" s="1"/>
  <c r="H17" i="13"/>
  <c r="H18" i="13"/>
  <c r="F19" i="13"/>
  <c r="G19" i="13"/>
  <c r="G39" i="13" s="1"/>
  <c r="G41" i="13" s="1"/>
  <c r="G44" i="13" s="1"/>
  <c r="H21" i="13"/>
  <c r="H22" i="13"/>
  <c r="H23" i="13"/>
  <c r="E24" i="13"/>
  <c r="F24" i="13"/>
  <c r="G24" i="13"/>
  <c r="H26" i="13"/>
  <c r="H27" i="13"/>
  <c r="E28" i="13"/>
  <c r="H28" i="13" s="1"/>
  <c r="F29" i="13"/>
  <c r="G29" i="13"/>
  <c r="H31" i="13"/>
  <c r="H32" i="13"/>
  <c r="H33" i="13"/>
  <c r="H35" i="13"/>
  <c r="H36" i="13"/>
  <c r="H37" i="13"/>
  <c r="E38" i="13"/>
  <c r="F38" i="13"/>
  <c r="G38" i="13"/>
  <c r="H45" i="13"/>
  <c r="H46" i="13"/>
  <c r="H52" i="13"/>
  <c r="H53" i="13"/>
  <c r="H54" i="13"/>
  <c r="E55" i="13"/>
  <c r="F55" i="13"/>
  <c r="F66" i="13" s="1"/>
  <c r="G55" i="13"/>
  <c r="H56" i="13"/>
  <c r="H57" i="13"/>
  <c r="H58" i="13"/>
  <c r="H59" i="13"/>
  <c r="E60" i="13"/>
  <c r="F60" i="13"/>
  <c r="G60" i="13"/>
  <c r="H60" i="13" s="1"/>
  <c r="H61" i="13"/>
  <c r="H62" i="13"/>
  <c r="H64" i="13"/>
  <c r="A69" i="13"/>
  <c r="A71" i="13"/>
  <c r="F71" i="13"/>
  <c r="F72" i="13"/>
  <c r="F73" i="13"/>
  <c r="F77" i="13"/>
  <c r="F78" i="13"/>
  <c r="F79" i="13"/>
  <c r="F84" i="13"/>
  <c r="F86" i="13"/>
  <c r="F87" i="13"/>
  <c r="F88" i="13"/>
  <c r="F91" i="13"/>
  <c r="F92" i="13"/>
  <c r="F93" i="13"/>
  <c r="F96" i="13"/>
  <c r="F97" i="13"/>
  <c r="F100" i="13"/>
  <c r="F101" i="13"/>
  <c r="F102" i="13"/>
  <c r="F104" i="13"/>
  <c r="F105" i="13"/>
  <c r="F106" i="13"/>
  <c r="C114" i="13"/>
  <c r="E61" i="8"/>
  <c r="H61" i="8" s="1"/>
  <c r="A1" i="8"/>
  <c r="A3" i="8"/>
  <c r="A69" i="8" s="1"/>
  <c r="H8" i="8"/>
  <c r="H9" i="8"/>
  <c r="H10" i="8"/>
  <c r="E11" i="8"/>
  <c r="H11" i="8" s="1"/>
  <c r="H14" i="8"/>
  <c r="H16" i="8"/>
  <c r="H17" i="8"/>
  <c r="H18" i="8"/>
  <c r="E19" i="8"/>
  <c r="H19" i="8" s="1"/>
  <c r="H21" i="8"/>
  <c r="H22" i="8"/>
  <c r="H23" i="8"/>
  <c r="E24" i="8"/>
  <c r="H26" i="8"/>
  <c r="H27" i="8"/>
  <c r="E28" i="8"/>
  <c r="H28" i="8" s="1"/>
  <c r="H31" i="8"/>
  <c r="H32" i="8"/>
  <c r="H33" i="8"/>
  <c r="H35" i="8"/>
  <c r="H36" i="8"/>
  <c r="H37" i="8"/>
  <c r="E38" i="8"/>
  <c r="H38" i="8" s="1"/>
  <c r="H45" i="8"/>
  <c r="H46" i="8"/>
  <c r="H52" i="8"/>
  <c r="H53" i="8"/>
  <c r="H54" i="8"/>
  <c r="E55" i="8"/>
  <c r="F55" i="8"/>
  <c r="F66" i="8" s="1"/>
  <c r="G55" i="8"/>
  <c r="H56" i="8"/>
  <c r="H57" i="8"/>
  <c r="H58" i="8"/>
  <c r="H59" i="8"/>
  <c r="E60" i="8"/>
  <c r="F60" i="8"/>
  <c r="G60" i="8"/>
  <c r="H62" i="8"/>
  <c r="E64" i="8"/>
  <c r="H64" i="8" s="1"/>
  <c r="A67" i="8"/>
  <c r="C112" i="8"/>
  <c r="A1" i="11"/>
  <c r="A3" i="11"/>
  <c r="E8" i="11"/>
  <c r="H8" i="11" s="1"/>
  <c r="H9" i="11"/>
  <c r="H10" i="11"/>
  <c r="E11" i="11"/>
  <c r="H14" i="11"/>
  <c r="H16" i="11"/>
  <c r="H17" i="11"/>
  <c r="H18" i="11"/>
  <c r="E19" i="11"/>
  <c r="H21" i="11"/>
  <c r="H22" i="11"/>
  <c r="H23" i="11"/>
  <c r="E24" i="11"/>
  <c r="H26" i="11"/>
  <c r="H27" i="11"/>
  <c r="H28" i="11"/>
  <c r="E29" i="11"/>
  <c r="H29" i="11"/>
  <c r="H31" i="11"/>
  <c r="H32" i="11"/>
  <c r="H33" i="11"/>
  <c r="H35" i="11"/>
  <c r="H36" i="11"/>
  <c r="H37" i="11"/>
  <c r="E38" i="11"/>
  <c r="H38" i="11"/>
  <c r="H45" i="11"/>
  <c r="H46" i="11"/>
  <c r="H52" i="11"/>
  <c r="E53" i="11"/>
  <c r="H53" i="11" s="1"/>
  <c r="H54" i="11"/>
  <c r="F55" i="11"/>
  <c r="G55" i="11"/>
  <c r="H56" i="11"/>
  <c r="H57" i="11"/>
  <c r="H58" i="11"/>
  <c r="H59" i="11"/>
  <c r="E60" i="11"/>
  <c r="F60" i="11"/>
  <c r="G60" i="11"/>
  <c r="H61" i="11"/>
  <c r="H62" i="11"/>
  <c r="H64" i="11"/>
  <c r="A1" i="43"/>
  <c r="B10" i="3"/>
  <c r="B8" i="43" s="1"/>
  <c r="A11" i="3"/>
  <c r="A9" i="43" s="1"/>
  <c r="B11" i="3"/>
  <c r="B9" i="43" s="1"/>
  <c r="A10" i="3"/>
  <c r="A8" i="43" s="1"/>
  <c r="A1" i="20"/>
  <c r="A3" i="20"/>
  <c r="A69" i="20" s="1"/>
  <c r="H8" i="20"/>
  <c r="H9" i="20"/>
  <c r="H10" i="20"/>
  <c r="E11" i="20"/>
  <c r="H11" i="20" s="1"/>
  <c r="F11" i="20"/>
  <c r="G11" i="20"/>
  <c r="H14" i="20"/>
  <c r="H16" i="20"/>
  <c r="H17" i="20"/>
  <c r="H18" i="20"/>
  <c r="E19" i="20"/>
  <c r="F19" i="20"/>
  <c r="H19" i="20" s="1"/>
  <c r="G19" i="20"/>
  <c r="H21" i="20"/>
  <c r="H22" i="20"/>
  <c r="H23" i="20"/>
  <c r="E24" i="20"/>
  <c r="F24" i="20"/>
  <c r="G24" i="20"/>
  <c r="H26" i="20"/>
  <c r="H27" i="20"/>
  <c r="F29" i="20"/>
  <c r="H31" i="20"/>
  <c r="H32" i="20"/>
  <c r="H33" i="20"/>
  <c r="H35" i="20"/>
  <c r="H36" i="20"/>
  <c r="H37" i="20"/>
  <c r="E38" i="20"/>
  <c r="F38" i="20"/>
  <c r="G38" i="20"/>
  <c r="H45" i="20"/>
  <c r="H46" i="20"/>
  <c r="H52" i="20"/>
  <c r="H53" i="20"/>
  <c r="H54" i="20"/>
  <c r="E55" i="20"/>
  <c r="H55" i="20" s="1"/>
  <c r="F55" i="20"/>
  <c r="G55" i="20"/>
  <c r="H56" i="20"/>
  <c r="H57" i="20"/>
  <c r="H58" i="20"/>
  <c r="H59" i="20"/>
  <c r="E60" i="20"/>
  <c r="H60" i="20" s="1"/>
  <c r="F60" i="20"/>
  <c r="G60" i="20"/>
  <c r="H61" i="20"/>
  <c r="H62" i="20"/>
  <c r="H64" i="20"/>
  <c r="A67" i="20"/>
  <c r="F69" i="20"/>
  <c r="F70" i="20"/>
  <c r="F71" i="20"/>
  <c r="A1" i="6"/>
  <c r="A3" i="6"/>
  <c r="H8" i="6"/>
  <c r="H9" i="6"/>
  <c r="H10" i="6"/>
  <c r="E11" i="6"/>
  <c r="H14" i="6"/>
  <c r="H16" i="6"/>
  <c r="H17" i="6"/>
  <c r="H18" i="6"/>
  <c r="E19" i="6"/>
  <c r="H19" i="6" s="1"/>
  <c r="H21" i="6"/>
  <c r="H22" i="6"/>
  <c r="H23" i="6"/>
  <c r="E24" i="6"/>
  <c r="H24" i="6" s="1"/>
  <c r="H26" i="6"/>
  <c r="H27" i="6"/>
  <c r="H31" i="6"/>
  <c r="H32" i="6"/>
  <c r="H33" i="6"/>
  <c r="H35" i="6"/>
  <c r="H36" i="6"/>
  <c r="H37" i="6"/>
  <c r="E38" i="6"/>
  <c r="H45" i="6"/>
  <c r="H46" i="6"/>
  <c r="H52" i="6"/>
  <c r="H53" i="6"/>
  <c r="H54" i="6"/>
  <c r="E55" i="6"/>
  <c r="F55" i="6"/>
  <c r="G55" i="6"/>
  <c r="H56" i="6"/>
  <c r="H57" i="6"/>
  <c r="H58" i="6"/>
  <c r="H59" i="6"/>
  <c r="E60" i="6"/>
  <c r="F60" i="6"/>
  <c r="G60" i="6"/>
  <c r="E61" i="6"/>
  <c r="H61" i="6" s="1"/>
  <c r="H62" i="6"/>
  <c r="H64" i="6"/>
  <c r="A1" i="22"/>
  <c r="E11" i="22"/>
  <c r="E19" i="22"/>
  <c r="E24" i="22"/>
  <c r="E31" i="22"/>
  <c r="E38" i="22"/>
  <c r="E55" i="22"/>
  <c r="E66" i="22" s="1"/>
  <c r="F55" i="22"/>
  <c r="G55" i="22"/>
  <c r="E60" i="22"/>
  <c r="F60" i="22"/>
  <c r="G60" i="22"/>
  <c r="I62" i="22"/>
  <c r="A1" i="19"/>
  <c r="A3" i="19"/>
  <c r="H8" i="19"/>
  <c r="H9" i="19"/>
  <c r="H10" i="19"/>
  <c r="E11" i="19"/>
  <c r="F11" i="19"/>
  <c r="G11" i="19"/>
  <c r="H14" i="19"/>
  <c r="H16" i="19"/>
  <c r="H17" i="19"/>
  <c r="H18" i="19"/>
  <c r="E19" i="19"/>
  <c r="F19" i="19"/>
  <c r="G19" i="19"/>
  <c r="G39" i="19" s="1"/>
  <c r="G41" i="19" s="1"/>
  <c r="G48" i="19" s="1"/>
  <c r="H21" i="19"/>
  <c r="H22" i="19"/>
  <c r="H23" i="19"/>
  <c r="E24" i="19"/>
  <c r="F24" i="19"/>
  <c r="G24" i="19"/>
  <c r="H26" i="19"/>
  <c r="H27" i="19"/>
  <c r="E28" i="19"/>
  <c r="H28" i="19" s="1"/>
  <c r="F29" i="19"/>
  <c r="G29" i="19"/>
  <c r="H31" i="19"/>
  <c r="H32" i="19"/>
  <c r="H33" i="19"/>
  <c r="H35" i="19"/>
  <c r="H36" i="19"/>
  <c r="H37" i="19"/>
  <c r="E38" i="19"/>
  <c r="F38" i="19"/>
  <c r="G38" i="19"/>
  <c r="E45" i="19"/>
  <c r="H45" i="19" s="1"/>
  <c r="H46" i="19"/>
  <c r="H52" i="19"/>
  <c r="H53" i="19"/>
  <c r="H54" i="19"/>
  <c r="E55" i="19"/>
  <c r="F55" i="19"/>
  <c r="F66" i="19" s="1"/>
  <c r="G55" i="19"/>
  <c r="H56" i="19"/>
  <c r="H57" i="19"/>
  <c r="H58" i="19"/>
  <c r="H59" i="19"/>
  <c r="E60" i="19"/>
  <c r="F60" i="19"/>
  <c r="G60" i="19"/>
  <c r="H61" i="19"/>
  <c r="H62" i="19"/>
  <c r="H64" i="19"/>
  <c r="A1" i="9"/>
  <c r="A3" i="9"/>
  <c r="A69" i="9" s="1"/>
  <c r="H8" i="9"/>
  <c r="H9" i="9"/>
  <c r="H10" i="9"/>
  <c r="E11" i="9"/>
  <c r="H14" i="9"/>
  <c r="H16" i="9"/>
  <c r="H17" i="9"/>
  <c r="H18" i="9"/>
  <c r="E19" i="9"/>
  <c r="H21" i="9"/>
  <c r="H22" i="9"/>
  <c r="H23" i="9"/>
  <c r="E24" i="9"/>
  <c r="H26" i="9"/>
  <c r="H27" i="9"/>
  <c r="E28" i="9"/>
  <c r="H28" i="9" s="1"/>
  <c r="H31" i="9"/>
  <c r="H32" i="9"/>
  <c r="H33" i="9"/>
  <c r="H35" i="9"/>
  <c r="H36" i="9"/>
  <c r="H37" i="9"/>
  <c r="E38" i="9"/>
  <c r="H45" i="9"/>
  <c r="H46" i="9"/>
  <c r="H52" i="9"/>
  <c r="H53" i="9"/>
  <c r="H54" i="9"/>
  <c r="E55" i="9"/>
  <c r="G55" i="9"/>
  <c r="H56" i="9"/>
  <c r="H57" i="9"/>
  <c r="H58" i="9"/>
  <c r="H59" i="9"/>
  <c r="E60" i="9"/>
  <c r="G60" i="9"/>
  <c r="H61" i="9"/>
  <c r="E62" i="9"/>
  <c r="H62" i="9" s="1"/>
  <c r="H64" i="9"/>
  <c r="A67" i="9"/>
  <c r="C112" i="9"/>
  <c r="A1" i="18"/>
  <c r="A3" i="18"/>
  <c r="A71" i="18" s="1"/>
  <c r="H8" i="18"/>
  <c r="H9" i="18"/>
  <c r="H10" i="18"/>
  <c r="E11" i="18"/>
  <c r="H14" i="18"/>
  <c r="H16" i="18"/>
  <c r="H17" i="18"/>
  <c r="H18" i="18"/>
  <c r="E19" i="18"/>
  <c r="H19" i="18" s="1"/>
  <c r="H21" i="18"/>
  <c r="H22" i="18"/>
  <c r="H23" i="18"/>
  <c r="E24" i="18"/>
  <c r="H24" i="18" s="1"/>
  <c r="H26" i="18"/>
  <c r="H27" i="18"/>
  <c r="H31" i="18"/>
  <c r="H32" i="18"/>
  <c r="H33" i="18"/>
  <c r="E35" i="18"/>
  <c r="H35" i="18" s="1"/>
  <c r="H36" i="18"/>
  <c r="H37" i="18"/>
  <c r="H45" i="18"/>
  <c r="H46" i="18"/>
  <c r="H52" i="18"/>
  <c r="H53" i="18"/>
  <c r="H54" i="18"/>
  <c r="E55" i="18"/>
  <c r="E66" i="18" s="1"/>
  <c r="F55" i="18"/>
  <c r="G55" i="18"/>
  <c r="H56" i="18"/>
  <c r="H57" i="18"/>
  <c r="H58" i="18"/>
  <c r="H59" i="18"/>
  <c r="E60" i="18"/>
  <c r="F60" i="18"/>
  <c r="G60" i="18"/>
  <c r="H61" i="18"/>
  <c r="H62" i="18"/>
  <c r="H64" i="18"/>
  <c r="A69" i="18"/>
  <c r="F71" i="18"/>
  <c r="F72" i="18"/>
  <c r="F73" i="18"/>
  <c r="D1" i="3"/>
  <c r="D5" i="3"/>
  <c r="F96" i="15"/>
  <c r="F75" i="15"/>
  <c r="F79" i="15" s="1"/>
  <c r="F76" i="15"/>
  <c r="F77" i="15"/>
  <c r="F102" i="15"/>
  <c r="F103" i="15"/>
  <c r="F105" i="15" s="1"/>
  <c r="F104" i="15"/>
  <c r="F100" i="15"/>
  <c r="F99" i="15"/>
  <c r="F98" i="15"/>
  <c r="F94" i="15"/>
  <c r="F95" i="15"/>
  <c r="F89" i="15"/>
  <c r="F90" i="15"/>
  <c r="F91" i="15"/>
  <c r="F84" i="15"/>
  <c r="F85" i="15"/>
  <c r="F86" i="15"/>
  <c r="F82" i="15"/>
  <c r="C112" i="15"/>
  <c r="A1" i="15"/>
  <c r="A3" i="15"/>
  <c r="A69" i="15" s="1"/>
  <c r="H8" i="15"/>
  <c r="H9" i="15"/>
  <c r="H10" i="15"/>
  <c r="E11" i="15"/>
  <c r="H11" i="15" s="1"/>
  <c r="H14" i="15"/>
  <c r="H16" i="15"/>
  <c r="H17" i="15"/>
  <c r="H18" i="15"/>
  <c r="E19" i="15"/>
  <c r="H19" i="15" s="1"/>
  <c r="H21" i="15"/>
  <c r="H22" i="15"/>
  <c r="E23" i="15"/>
  <c r="H23" i="15" s="1"/>
  <c r="H26" i="15"/>
  <c r="H27" i="15"/>
  <c r="E28" i="15"/>
  <c r="H28" i="15" s="1"/>
  <c r="H31" i="15"/>
  <c r="H32" i="15"/>
  <c r="H33" i="15"/>
  <c r="H35" i="15"/>
  <c r="H36" i="15"/>
  <c r="E37" i="15"/>
  <c r="H37" i="15" s="1"/>
  <c r="H45" i="15"/>
  <c r="H46" i="15"/>
  <c r="H52" i="15"/>
  <c r="H53" i="15"/>
  <c r="H54" i="15"/>
  <c r="E55" i="15"/>
  <c r="F55" i="15"/>
  <c r="G55" i="15"/>
  <c r="H56" i="15"/>
  <c r="H57" i="15"/>
  <c r="H58" i="15"/>
  <c r="H59" i="15"/>
  <c r="E60" i="15"/>
  <c r="F60" i="15"/>
  <c r="G60" i="15"/>
  <c r="H61" i="15"/>
  <c r="H62" i="15"/>
  <c r="H64" i="15"/>
  <c r="A67" i="15"/>
  <c r="F69" i="15"/>
  <c r="F70" i="15"/>
  <c r="F71" i="15"/>
  <c r="A1" i="17"/>
  <c r="A3" i="17"/>
  <c r="A69" i="17" s="1"/>
  <c r="H8" i="17"/>
  <c r="H9" i="17"/>
  <c r="H10" i="17"/>
  <c r="E11" i="17"/>
  <c r="H11" i="17" s="1"/>
  <c r="H14" i="17"/>
  <c r="H16" i="17"/>
  <c r="H17" i="17"/>
  <c r="H18" i="17"/>
  <c r="E19" i="17"/>
  <c r="H21" i="17"/>
  <c r="H22" i="17"/>
  <c r="H23" i="17"/>
  <c r="E24" i="17"/>
  <c r="H26" i="17"/>
  <c r="H27" i="17"/>
  <c r="E28" i="17"/>
  <c r="H28" i="17" s="1"/>
  <c r="H31" i="17"/>
  <c r="H32" i="17"/>
  <c r="H33" i="17"/>
  <c r="E35" i="17"/>
  <c r="H35" i="17" s="1"/>
  <c r="H36" i="17"/>
  <c r="H37" i="17"/>
  <c r="H45" i="17"/>
  <c r="H46" i="17"/>
  <c r="H52" i="17"/>
  <c r="H53" i="17"/>
  <c r="H54" i="17"/>
  <c r="E55" i="17"/>
  <c r="F55" i="17"/>
  <c r="G55" i="17"/>
  <c r="H56" i="17"/>
  <c r="H57" i="17"/>
  <c r="H58" i="17"/>
  <c r="H59" i="17"/>
  <c r="E60" i="17"/>
  <c r="F60" i="17"/>
  <c r="G60" i="17"/>
  <c r="H61" i="17"/>
  <c r="H62" i="17"/>
  <c r="H64" i="17"/>
  <c r="A67" i="17"/>
  <c r="F69" i="17"/>
  <c r="F70" i="17"/>
  <c r="F71" i="17"/>
  <c r="F75" i="17"/>
  <c r="F76" i="17"/>
  <c r="F77" i="17"/>
  <c r="F82" i="17"/>
  <c r="F84" i="17"/>
  <c r="F85" i="17"/>
  <c r="F86" i="17"/>
  <c r="F89" i="17"/>
  <c r="F90" i="17"/>
  <c r="F91" i="17"/>
  <c r="F94" i="17"/>
  <c r="F97" i="17" s="1"/>
  <c r="F95" i="17"/>
  <c r="F98" i="17"/>
  <c r="F99" i="17"/>
  <c r="F100" i="17"/>
  <c r="F102" i="17"/>
  <c r="F103" i="17"/>
  <c r="F104" i="17"/>
  <c r="C112" i="17"/>
  <c r="F22" i="5"/>
  <c r="F27" i="5"/>
  <c r="F32" i="5"/>
  <c r="F41" i="5"/>
  <c r="E11" i="5"/>
  <c r="H11" i="5" s="1"/>
  <c r="E47" i="5"/>
  <c r="H47" i="5" s="1"/>
  <c r="A1" i="5"/>
  <c r="A3" i="5"/>
  <c r="E12" i="5"/>
  <c r="H12" i="5" s="1"/>
  <c r="E17" i="5"/>
  <c r="H17" i="5" s="1"/>
  <c r="E19" i="5"/>
  <c r="H19" i="5" s="1"/>
  <c r="E20" i="5"/>
  <c r="H20" i="5" s="1"/>
  <c r="E21" i="5"/>
  <c r="H21" i="5" s="1"/>
  <c r="H24" i="5"/>
  <c r="E25" i="5"/>
  <c r="E26" i="5"/>
  <c r="H26" i="5" s="1"/>
  <c r="H29" i="5"/>
  <c r="E30" i="5"/>
  <c r="H30" i="5" s="1"/>
  <c r="E34" i="5"/>
  <c r="H34" i="5" s="1"/>
  <c r="E35" i="5"/>
  <c r="H35" i="5" s="1"/>
  <c r="E36" i="5"/>
  <c r="H36" i="5" s="1"/>
  <c r="E38" i="5"/>
  <c r="H38" i="5" s="1"/>
  <c r="E39" i="5"/>
  <c r="H39" i="5" s="1"/>
  <c r="E40" i="5"/>
  <c r="H40" i="5" s="1"/>
  <c r="E48" i="5"/>
  <c r="H48" i="5" s="1"/>
  <c r="E49" i="5"/>
  <c r="H49" i="5" s="1"/>
  <c r="E55" i="5"/>
  <c r="H55" i="5" s="1"/>
  <c r="E56" i="5"/>
  <c r="H56" i="5" s="1"/>
  <c r="E57" i="5"/>
  <c r="H57" i="5" s="1"/>
  <c r="F58" i="5"/>
  <c r="G58" i="5"/>
  <c r="H59" i="5"/>
  <c r="E60" i="5"/>
  <c r="H60" i="5" s="1"/>
  <c r="E61" i="5"/>
  <c r="H61" i="5" s="1"/>
  <c r="E62" i="5"/>
  <c r="H62" i="5" s="1"/>
  <c r="F63" i="5"/>
  <c r="G63" i="5"/>
  <c r="H64" i="5"/>
  <c r="H65" i="5"/>
  <c r="H67" i="5"/>
  <c r="A1" i="23"/>
  <c r="A3" i="23"/>
  <c r="A69" i="23" s="1"/>
  <c r="H8" i="23"/>
  <c r="H9" i="23"/>
  <c r="H10" i="23"/>
  <c r="E11" i="23"/>
  <c r="G11" i="23"/>
  <c r="H14" i="23"/>
  <c r="H16" i="23"/>
  <c r="H17" i="23"/>
  <c r="H18" i="23"/>
  <c r="E19" i="23"/>
  <c r="G19" i="23"/>
  <c r="H21" i="23"/>
  <c r="H22" i="23"/>
  <c r="H23" i="23"/>
  <c r="E24" i="23"/>
  <c r="G24" i="23"/>
  <c r="H26" i="23"/>
  <c r="H27" i="23"/>
  <c r="E28" i="23"/>
  <c r="H28" i="23" s="1"/>
  <c r="G29" i="23"/>
  <c r="H31" i="23"/>
  <c r="H32" i="23"/>
  <c r="H33" i="23"/>
  <c r="E35" i="23"/>
  <c r="H35" i="23" s="1"/>
  <c r="H36" i="23"/>
  <c r="H37" i="23"/>
  <c r="G38" i="23"/>
  <c r="H45" i="23"/>
  <c r="H46" i="23"/>
  <c r="H52" i="23"/>
  <c r="H53" i="23"/>
  <c r="H54" i="23"/>
  <c r="E55" i="23"/>
  <c r="F55" i="23"/>
  <c r="G55" i="23"/>
  <c r="H56" i="23"/>
  <c r="H57" i="23"/>
  <c r="H58" i="23"/>
  <c r="H59" i="23"/>
  <c r="E60" i="23"/>
  <c r="F60" i="23"/>
  <c r="G60" i="23"/>
  <c r="H61" i="23"/>
  <c r="H62" i="23"/>
  <c r="H64" i="23"/>
  <c r="A67" i="23"/>
  <c r="C112" i="23"/>
  <c r="Y47" i="1"/>
  <c r="S47" i="1"/>
  <c r="R47" i="1"/>
  <c r="I47" i="1"/>
  <c r="H47" i="1"/>
  <c r="G47" i="1"/>
  <c r="A1" i="16"/>
  <c r="A3" i="16"/>
  <c r="A69" i="16" s="1"/>
  <c r="H8" i="16"/>
  <c r="H9" i="16"/>
  <c r="H10" i="16"/>
  <c r="E11" i="16"/>
  <c r="H14" i="16"/>
  <c r="H16" i="16"/>
  <c r="H17" i="16"/>
  <c r="H18" i="16"/>
  <c r="E19" i="16"/>
  <c r="H21" i="16"/>
  <c r="H22" i="16"/>
  <c r="H23" i="16"/>
  <c r="E24" i="16"/>
  <c r="H24" i="16" s="1"/>
  <c r="H26" i="16"/>
  <c r="H27" i="16"/>
  <c r="E31" i="16"/>
  <c r="H31" i="16" s="1"/>
  <c r="H32" i="16"/>
  <c r="H33" i="16"/>
  <c r="H35" i="16"/>
  <c r="H36" i="16"/>
  <c r="H37" i="16"/>
  <c r="E38" i="16"/>
  <c r="H38" i="16" s="1"/>
  <c r="H45" i="16"/>
  <c r="H46" i="16"/>
  <c r="H52" i="16"/>
  <c r="H53" i="16"/>
  <c r="H54" i="16"/>
  <c r="E55" i="16"/>
  <c r="F55" i="16"/>
  <c r="G55" i="16"/>
  <c r="H56" i="16"/>
  <c r="H57" i="16"/>
  <c r="H58" i="16"/>
  <c r="H59" i="16"/>
  <c r="E60" i="16"/>
  <c r="F60" i="16"/>
  <c r="G60" i="16"/>
  <c r="H61" i="16"/>
  <c r="H62" i="16"/>
  <c r="H64" i="16"/>
  <c r="A67" i="16"/>
  <c r="F69" i="16"/>
  <c r="F70" i="16"/>
  <c r="F71" i="16"/>
  <c r="A1" i="1"/>
  <c r="E16" i="12"/>
  <c r="E19" i="12" s="1"/>
  <c r="A1" i="12"/>
  <c r="A3" i="12"/>
  <c r="A69" i="12" s="1"/>
  <c r="E8" i="12"/>
  <c r="H8" i="12" s="1"/>
  <c r="H9" i="12"/>
  <c r="H14" i="12"/>
  <c r="H17" i="12"/>
  <c r="H18" i="12"/>
  <c r="H21" i="12"/>
  <c r="H22" i="12"/>
  <c r="H23" i="12"/>
  <c r="E24" i="12"/>
  <c r="H24" i="12" s="1"/>
  <c r="H26" i="12"/>
  <c r="H27" i="12"/>
  <c r="E31" i="12"/>
  <c r="H31" i="12" s="1"/>
  <c r="H32" i="12"/>
  <c r="H33" i="12"/>
  <c r="E35" i="12"/>
  <c r="H35" i="12" s="1"/>
  <c r="H36" i="12"/>
  <c r="H37" i="12"/>
  <c r="H45" i="12"/>
  <c r="H46" i="12"/>
  <c r="H52" i="12"/>
  <c r="H53" i="12"/>
  <c r="H54" i="12"/>
  <c r="E55" i="12"/>
  <c r="F55" i="12"/>
  <c r="F66" i="12" s="1"/>
  <c r="G55" i="12"/>
  <c r="H56" i="12"/>
  <c r="H57" i="12"/>
  <c r="H58" i="12"/>
  <c r="H59" i="12"/>
  <c r="E60" i="12"/>
  <c r="F60" i="12"/>
  <c r="G60" i="12"/>
  <c r="H61" i="12"/>
  <c r="H62" i="12"/>
  <c r="H64" i="12"/>
  <c r="A67" i="12"/>
  <c r="F69" i="12"/>
  <c r="F70" i="12"/>
  <c r="F71" i="12"/>
  <c r="A1" i="24"/>
  <c r="A3" i="24"/>
  <c r="H8" i="24"/>
  <c r="H9" i="24"/>
  <c r="H10" i="24"/>
  <c r="E11" i="24"/>
  <c r="G11" i="24"/>
  <c r="H14" i="24"/>
  <c r="H16" i="24"/>
  <c r="H17" i="24"/>
  <c r="H18" i="24"/>
  <c r="E19" i="24"/>
  <c r="G19" i="24"/>
  <c r="H19" i="24" s="1"/>
  <c r="H21" i="24"/>
  <c r="H22" i="24"/>
  <c r="H23" i="24"/>
  <c r="E24" i="24"/>
  <c r="G24" i="24"/>
  <c r="H26" i="24"/>
  <c r="H27" i="24"/>
  <c r="E28" i="24"/>
  <c r="G29" i="24"/>
  <c r="H31" i="24"/>
  <c r="H32" i="24"/>
  <c r="H33" i="24"/>
  <c r="H35" i="24"/>
  <c r="H36" i="24"/>
  <c r="H37" i="24"/>
  <c r="E38" i="24"/>
  <c r="G38" i="24"/>
  <c r="H45" i="24"/>
  <c r="H46" i="24"/>
  <c r="H52" i="24"/>
  <c r="H53" i="24"/>
  <c r="H54" i="24"/>
  <c r="E55" i="24"/>
  <c r="F55" i="24"/>
  <c r="G55" i="24"/>
  <c r="H56" i="24"/>
  <c r="H57" i="24"/>
  <c r="H58" i="24"/>
  <c r="H59" i="24"/>
  <c r="E60" i="24"/>
  <c r="F60" i="24"/>
  <c r="G60" i="24"/>
  <c r="H61" i="24"/>
  <c r="H62" i="24"/>
  <c r="H64" i="24"/>
  <c r="F39" i="70"/>
  <c r="F41" i="70" s="1"/>
  <c r="H11" i="70"/>
  <c r="H19" i="70"/>
  <c r="H11" i="23"/>
  <c r="F92" i="15"/>
  <c r="E38" i="18"/>
  <c r="H19" i="19"/>
  <c r="H55" i="6"/>
  <c r="H60" i="11"/>
  <c r="F81" i="13"/>
  <c r="E19" i="13"/>
  <c r="H19" i="13" s="1"/>
  <c r="H55" i="14"/>
  <c r="H11" i="19"/>
  <c r="H60" i="6"/>
  <c r="H55" i="13"/>
  <c r="H60" i="14"/>
  <c r="E60" i="60"/>
  <c r="E19" i="60"/>
  <c r="F79" i="20"/>
  <c r="F79" i="12"/>
  <c r="G39" i="9"/>
  <c r="G41" i="9" s="1"/>
  <c r="H60" i="66"/>
  <c r="F105" i="20"/>
  <c r="G39" i="11"/>
  <c r="G41" i="11" s="1"/>
  <c r="G44" i="11" s="1"/>
  <c r="F79" i="14"/>
  <c r="F87" i="14"/>
  <c r="F39" i="15"/>
  <c r="F41" i="15" s="1"/>
  <c r="F44" i="15" s="1"/>
  <c r="E19" i="52"/>
  <c r="E24" i="60"/>
  <c r="H24" i="60" s="1"/>
  <c r="G29" i="6"/>
  <c r="E13" i="5"/>
  <c r="F92" i="14"/>
  <c r="F39" i="12"/>
  <c r="F41" i="12" s="1"/>
  <c r="F44" i="12" s="1"/>
  <c r="F48" i="12" s="1"/>
  <c r="H38" i="18"/>
  <c r="G39" i="6"/>
  <c r="G41" i="6" s="1"/>
  <c r="G44" i="6" s="1"/>
  <c r="F14" i="5"/>
  <c r="H28" i="6" l="1"/>
  <c r="E29" i="6"/>
  <c r="G44" i="8"/>
  <c r="G48" i="8" s="1"/>
  <c r="H29" i="6"/>
  <c r="G66" i="24"/>
  <c r="G66" i="16"/>
  <c r="G66" i="23"/>
  <c r="H19" i="23"/>
  <c r="G66" i="15"/>
  <c r="H24" i="14"/>
  <c r="F99" i="22"/>
  <c r="F97" i="12"/>
  <c r="F99" i="60"/>
  <c r="E38" i="70"/>
  <c r="H38" i="70" s="1"/>
  <c r="E66" i="24"/>
  <c r="H60" i="16"/>
  <c r="E66" i="16"/>
  <c r="F48" i="16"/>
  <c r="E66" i="23"/>
  <c r="H25" i="5"/>
  <c r="E27" i="5"/>
  <c r="E66" i="15"/>
  <c r="H24" i="11"/>
  <c r="H24" i="8"/>
  <c r="F105" i="70"/>
  <c r="G48" i="6"/>
  <c r="E39" i="6"/>
  <c r="E41" i="6" s="1"/>
  <c r="L36" i="1"/>
  <c r="H19" i="16"/>
  <c r="F66" i="17"/>
  <c r="H24" i="17"/>
  <c r="H19" i="17"/>
  <c r="F97" i="15"/>
  <c r="G66" i="18"/>
  <c r="H66" i="18" s="1"/>
  <c r="H24" i="9"/>
  <c r="H19" i="9"/>
  <c r="G66" i="22"/>
  <c r="F66" i="6"/>
  <c r="H66" i="6" s="1"/>
  <c r="F66" i="20"/>
  <c r="F66" i="11"/>
  <c r="H11" i="11"/>
  <c r="F39" i="18"/>
  <c r="F41" i="18" s="1"/>
  <c r="F79" i="70"/>
  <c r="F87" i="70"/>
  <c r="G42" i="5"/>
  <c r="L61" i="1"/>
  <c r="Z61" i="1" s="1"/>
  <c r="AC61" i="1" s="1"/>
  <c r="H61" i="54" s="1"/>
  <c r="Y43" i="1"/>
  <c r="Y16" i="1"/>
  <c r="F61" i="54"/>
  <c r="L26" i="1"/>
  <c r="Z26" i="1" s="1"/>
  <c r="AC26" i="1" s="1"/>
  <c r="L13" i="1"/>
  <c r="Z13" i="1" s="1"/>
  <c r="AC13" i="1" s="1"/>
  <c r="Z63" i="1"/>
  <c r="AC63" i="1" s="1"/>
  <c r="H63" i="54" s="1"/>
  <c r="L41" i="1"/>
  <c r="Z41" i="1" s="1"/>
  <c r="AC41" i="1" s="1"/>
  <c r="H40" i="54" s="1"/>
  <c r="L50" i="1"/>
  <c r="L40" i="1"/>
  <c r="Z40" i="1" s="1"/>
  <c r="AC40" i="1" s="1"/>
  <c r="L33" i="1"/>
  <c r="Z33" i="1" s="1"/>
  <c r="AC33" i="1" s="1"/>
  <c r="L21" i="1"/>
  <c r="Z21" i="1" s="1"/>
  <c r="AC21" i="1" s="1"/>
  <c r="L66" i="1"/>
  <c r="Z66" i="1" s="1"/>
  <c r="AC66" i="1" s="1"/>
  <c r="H66" i="54" s="1"/>
  <c r="E29" i="9"/>
  <c r="H29" i="9" s="1"/>
  <c r="G67" i="54"/>
  <c r="J67" i="54"/>
  <c r="Z36" i="1"/>
  <c r="AC36" i="1" s="1"/>
  <c r="H35" i="54" s="1"/>
  <c r="G35" i="54" s="1"/>
  <c r="E38" i="15"/>
  <c r="H38" i="15" s="1"/>
  <c r="G66" i="66"/>
  <c r="E66" i="66"/>
  <c r="H55" i="23"/>
  <c r="F66" i="23"/>
  <c r="H60" i="17"/>
  <c r="F87" i="15"/>
  <c r="H60" i="60"/>
  <c r="G39" i="24"/>
  <c r="G48" i="13"/>
  <c r="H55" i="16"/>
  <c r="F66" i="24"/>
  <c r="H66" i="24" s="1"/>
  <c r="H38" i="24"/>
  <c r="H24" i="24"/>
  <c r="G66" i="12"/>
  <c r="E66" i="12"/>
  <c r="H66" i="12" s="1"/>
  <c r="H16" i="12"/>
  <c r="E11" i="12"/>
  <c r="H11" i="12" s="1"/>
  <c r="F66" i="16"/>
  <c r="E38" i="23"/>
  <c r="E39" i="23" s="1"/>
  <c r="E41" i="23" s="1"/>
  <c r="E29" i="23"/>
  <c r="H24" i="23"/>
  <c r="G66" i="17"/>
  <c r="E66" i="17"/>
  <c r="H66" i="17" s="1"/>
  <c r="E38" i="17"/>
  <c r="H38" i="17" s="1"/>
  <c r="F66" i="15"/>
  <c r="F89" i="60"/>
  <c r="F81" i="60"/>
  <c r="F97" i="70"/>
  <c r="E66" i="70"/>
  <c r="F66" i="18"/>
  <c r="G66" i="9"/>
  <c r="H66" i="9" s="1"/>
  <c r="E66" i="9"/>
  <c r="G66" i="19"/>
  <c r="E66" i="19"/>
  <c r="F66" i="22"/>
  <c r="G66" i="6"/>
  <c r="E66" i="6"/>
  <c r="G66" i="20"/>
  <c r="E66" i="20"/>
  <c r="G66" i="11"/>
  <c r="G66" i="8"/>
  <c r="E66" i="8"/>
  <c r="G66" i="13"/>
  <c r="E66" i="13"/>
  <c r="G66" i="14"/>
  <c r="E66" i="14"/>
  <c r="G66" i="52"/>
  <c r="E66" i="52"/>
  <c r="E24" i="52"/>
  <c r="G66" i="60"/>
  <c r="E66" i="60"/>
  <c r="H66" i="60" s="1"/>
  <c r="F89" i="22"/>
  <c r="F107" i="22"/>
  <c r="F94" i="60"/>
  <c r="F107" i="60"/>
  <c r="F66" i="66"/>
  <c r="F97" i="14"/>
  <c r="H24" i="70"/>
  <c r="F66" i="70"/>
  <c r="H66" i="70" s="1"/>
  <c r="M64" i="1"/>
  <c r="L27" i="1"/>
  <c r="Z27" i="1" s="1"/>
  <c r="AC27" i="1" s="1"/>
  <c r="H26" i="54" s="1"/>
  <c r="L23" i="1"/>
  <c r="Z23" i="1" s="1"/>
  <c r="L56" i="1"/>
  <c r="F64" i="1"/>
  <c r="F64" i="54" s="1"/>
  <c r="F63" i="54"/>
  <c r="E58" i="5"/>
  <c r="E41" i="5"/>
  <c r="H41" i="5" s="1"/>
  <c r="F39" i="24"/>
  <c r="F41" i="24" s="1"/>
  <c r="E14" i="5"/>
  <c r="H14" i="5" s="1"/>
  <c r="H13" i="5"/>
  <c r="F109" i="60"/>
  <c r="F111" i="60" s="1"/>
  <c r="F114" i="60" s="1"/>
  <c r="G28" i="60" s="1"/>
  <c r="H11" i="18"/>
  <c r="H55" i="9"/>
  <c r="H38" i="9"/>
  <c r="H11" i="9"/>
  <c r="E29" i="19"/>
  <c r="E39" i="19" s="1"/>
  <c r="F48" i="22"/>
  <c r="H38" i="6"/>
  <c r="H11" i="6"/>
  <c r="H38" i="20"/>
  <c r="H19" i="11"/>
  <c r="E29" i="8"/>
  <c r="H29" i="8" s="1"/>
  <c r="F89" i="13"/>
  <c r="H11" i="13"/>
  <c r="E11" i="14"/>
  <c r="H11" i="14" s="1"/>
  <c r="H38" i="14"/>
  <c r="H24" i="52"/>
  <c r="G39" i="17"/>
  <c r="G41" i="17" s="1"/>
  <c r="H38" i="66"/>
  <c r="H11" i="66"/>
  <c r="H66" i="52"/>
  <c r="G69" i="5"/>
  <c r="G70" i="5" s="1"/>
  <c r="G48" i="11"/>
  <c r="H66" i="14"/>
  <c r="H66" i="20"/>
  <c r="E63" i="5"/>
  <c r="H60" i="12"/>
  <c r="H29" i="23"/>
  <c r="H27" i="5"/>
  <c r="E22" i="5"/>
  <c r="F87" i="17"/>
  <c r="H60" i="9"/>
  <c r="F94" i="13"/>
  <c r="H60" i="70"/>
  <c r="F92" i="70"/>
  <c r="F107" i="70" s="1"/>
  <c r="F109" i="70" s="1"/>
  <c r="F112" i="70" s="1"/>
  <c r="G28" i="70" s="1"/>
  <c r="J34" i="1"/>
  <c r="O43" i="1"/>
  <c r="O29" i="1"/>
  <c r="P43" i="1"/>
  <c r="L37" i="1"/>
  <c r="L31" i="1"/>
  <c r="Z31" i="1" s="1"/>
  <c r="AC31" i="1" s="1"/>
  <c r="J29" i="1"/>
  <c r="O34" i="1"/>
  <c r="O24" i="1"/>
  <c r="S43" i="1"/>
  <c r="L42" i="1"/>
  <c r="Z42" i="1" s="1"/>
  <c r="L32" i="1"/>
  <c r="Z32" i="1" s="1"/>
  <c r="AC32" i="1" s="1"/>
  <c r="L19" i="1"/>
  <c r="L57" i="1"/>
  <c r="H68" i="54"/>
  <c r="G68" i="54" s="1"/>
  <c r="L65" i="1"/>
  <c r="L62" i="1"/>
  <c r="L28" i="1"/>
  <c r="L49" i="1"/>
  <c r="L38" i="1"/>
  <c r="L14" i="1"/>
  <c r="Z14" i="1" s="1"/>
  <c r="AC14" i="1" s="1"/>
  <c r="F62" i="54"/>
  <c r="F24" i="1"/>
  <c r="F23" i="54" s="1"/>
  <c r="F29" i="1"/>
  <c r="F28" i="54" s="1"/>
  <c r="J43" i="1"/>
  <c r="J24" i="1"/>
  <c r="S29" i="1"/>
  <c r="X43" i="1"/>
  <c r="X34" i="1"/>
  <c r="X24" i="1"/>
  <c r="G15" i="3"/>
  <c r="F13" i="43" s="1"/>
  <c r="H34" i="1"/>
  <c r="P16" i="1"/>
  <c r="Q29" i="1"/>
  <c r="T24" i="1"/>
  <c r="U29" i="1"/>
  <c r="V34" i="1"/>
  <c r="V24" i="1"/>
  <c r="H29" i="1"/>
  <c r="Q34" i="1"/>
  <c r="Q24" i="1"/>
  <c r="U34" i="1"/>
  <c r="U24" i="1"/>
  <c r="V29" i="1"/>
  <c r="N34" i="1"/>
  <c r="G29" i="1"/>
  <c r="H24" i="1"/>
  <c r="M34" i="1"/>
  <c r="M24" i="1"/>
  <c r="N24" i="1"/>
  <c r="P34" i="1"/>
  <c r="P24" i="1"/>
  <c r="Q43" i="1"/>
  <c r="R34" i="1"/>
  <c r="R24" i="1"/>
  <c r="T43" i="1"/>
  <c r="U43" i="1"/>
  <c r="V43" i="1"/>
  <c r="W43" i="1"/>
  <c r="W34" i="1"/>
  <c r="X64" i="1"/>
  <c r="W59" i="1"/>
  <c r="R64" i="1"/>
  <c r="Q59" i="1"/>
  <c r="I59" i="1"/>
  <c r="M29" i="1"/>
  <c r="N29" i="1"/>
  <c r="R29" i="1"/>
  <c r="W29" i="1"/>
  <c r="R59" i="1"/>
  <c r="Q64" i="1"/>
  <c r="I64" i="1"/>
  <c r="T34" i="1"/>
  <c r="F34" i="1"/>
  <c r="F33" i="54" s="1"/>
  <c r="G43" i="1"/>
  <c r="G34" i="1"/>
  <c r="G24" i="1"/>
  <c r="I43" i="1"/>
  <c r="I34" i="1"/>
  <c r="I24" i="1"/>
  <c r="I16" i="1"/>
  <c r="P29" i="1"/>
  <c r="R43" i="1"/>
  <c r="S34" i="1"/>
  <c r="W24" i="1"/>
  <c r="W16" i="1"/>
  <c r="W64" i="1"/>
  <c r="V59" i="1"/>
  <c r="U64" i="1"/>
  <c r="S64" i="1"/>
  <c r="J64" i="1"/>
  <c r="G44" i="17"/>
  <c r="O48" i="1"/>
  <c r="AC22" i="1"/>
  <c r="H21" i="54" s="1"/>
  <c r="G44" i="9"/>
  <c r="G29" i="70"/>
  <c r="G39" i="70" s="1"/>
  <c r="G41" i="70" s="1"/>
  <c r="G44" i="70" s="1"/>
  <c r="E28" i="70"/>
  <c r="M14" i="55"/>
  <c r="J19" i="55"/>
  <c r="F42" i="5"/>
  <c r="F44" i="5" s="1"/>
  <c r="F51" i="5" s="1"/>
  <c r="F52" i="5" s="1"/>
  <c r="H55" i="17"/>
  <c r="H60" i="18"/>
  <c r="H55" i="19"/>
  <c r="H29" i="19"/>
  <c r="H24" i="19"/>
  <c r="H24" i="20"/>
  <c r="H55" i="8"/>
  <c r="H38" i="13"/>
  <c r="F39" i="13"/>
  <c r="F41" i="13" s="1"/>
  <c r="F94" i="52"/>
  <c r="F107" i="52"/>
  <c r="F92" i="16"/>
  <c r="F107" i="16" s="1"/>
  <c r="F109" i="16" s="1"/>
  <c r="F112" i="16" s="1"/>
  <c r="G28" i="16" s="1"/>
  <c r="F105" i="16"/>
  <c r="F39" i="14"/>
  <c r="F41" i="14" s="1"/>
  <c r="F39" i="60"/>
  <c r="F41" i="60" s="1"/>
  <c r="F39" i="8"/>
  <c r="F39" i="66"/>
  <c r="F41" i="66" s="1"/>
  <c r="F92" i="66"/>
  <c r="F105" i="66"/>
  <c r="F94" i="18"/>
  <c r="F109" i="18" s="1"/>
  <c r="F107" i="18"/>
  <c r="Y34" i="1"/>
  <c r="Y24" i="1"/>
  <c r="X29" i="1"/>
  <c r="Y64" i="1"/>
  <c r="U59" i="1"/>
  <c r="T64" i="1"/>
  <c r="P64" i="1"/>
  <c r="M59" i="1"/>
  <c r="G59" i="1"/>
  <c r="H66" i="15"/>
  <c r="F107" i="20"/>
  <c r="F109" i="20" s="1"/>
  <c r="F112" i="20" s="1"/>
  <c r="G28" i="20" s="1"/>
  <c r="H55" i="24"/>
  <c r="H60" i="23"/>
  <c r="H38" i="23"/>
  <c r="F69" i="5"/>
  <c r="F70" i="5" s="1"/>
  <c r="E32" i="5"/>
  <c r="H32" i="5" s="1"/>
  <c r="F105" i="17"/>
  <c r="F92" i="17"/>
  <c r="F107" i="17" s="1"/>
  <c r="F109" i="17" s="1"/>
  <c r="F112" i="17" s="1"/>
  <c r="F79" i="17"/>
  <c r="E29" i="17"/>
  <c r="H60" i="15"/>
  <c r="H55" i="15"/>
  <c r="E24" i="15"/>
  <c r="H24" i="15" s="1"/>
  <c r="H55" i="18"/>
  <c r="H60" i="19"/>
  <c r="H38" i="19"/>
  <c r="F39" i="19"/>
  <c r="F41" i="19" s="1"/>
  <c r="F48" i="19" s="1"/>
  <c r="F39" i="20"/>
  <c r="F41" i="20" s="1"/>
  <c r="H60" i="8"/>
  <c r="F107" i="13"/>
  <c r="F99" i="13"/>
  <c r="E29" i="13"/>
  <c r="H24" i="13"/>
  <c r="E38" i="52"/>
  <c r="H38" i="52" s="1"/>
  <c r="F89" i="52"/>
  <c r="F99" i="52"/>
  <c r="H11" i="52"/>
  <c r="E38" i="60"/>
  <c r="H38" i="60" s="1"/>
  <c r="F94" i="22"/>
  <c r="F109" i="22" s="1"/>
  <c r="F81" i="22"/>
  <c r="F87" i="16"/>
  <c r="F97" i="16"/>
  <c r="F79" i="16"/>
  <c r="G39" i="15"/>
  <c r="G41" i="15" s="1"/>
  <c r="F87" i="12"/>
  <c r="F107" i="12" s="1"/>
  <c r="F109" i="12" s="1"/>
  <c r="F112" i="12" s="1"/>
  <c r="G28" i="12" s="1"/>
  <c r="F39" i="23"/>
  <c r="F41" i="23" s="1"/>
  <c r="F39" i="52"/>
  <c r="F41" i="52" s="1"/>
  <c r="F39" i="17"/>
  <c r="F41" i="17" s="1"/>
  <c r="F39" i="11"/>
  <c r="F41" i="11" s="1"/>
  <c r="F39" i="6"/>
  <c r="H19" i="66"/>
  <c r="F87" i="66"/>
  <c r="F97" i="66"/>
  <c r="F79" i="66"/>
  <c r="F81" i="18"/>
  <c r="F111" i="18" s="1"/>
  <c r="F114" i="18" s="1"/>
  <c r="G28" i="18" s="1"/>
  <c r="F89" i="18"/>
  <c r="F99" i="18"/>
  <c r="F105" i="14"/>
  <c r="F107" i="14" s="1"/>
  <c r="F109" i="14" s="1"/>
  <c r="F112" i="14" s="1"/>
  <c r="G28" i="14" s="1"/>
  <c r="G29" i="14" s="1"/>
  <c r="G39" i="14" s="1"/>
  <c r="G41" i="14" s="1"/>
  <c r="Y29" i="1"/>
  <c r="I29" i="1"/>
  <c r="S24" i="1"/>
  <c r="T29" i="1"/>
  <c r="Y59" i="1"/>
  <c r="T59" i="1"/>
  <c r="O64" i="1"/>
  <c r="G64" i="1"/>
  <c r="H55" i="70"/>
  <c r="H53" i="70"/>
  <c r="L58" i="1"/>
  <c r="Z58" i="1" s="1"/>
  <c r="H16" i="1"/>
  <c r="J16" i="1"/>
  <c r="M43" i="1"/>
  <c r="N16" i="1"/>
  <c r="Q16" i="1"/>
  <c r="S16" i="1"/>
  <c r="T16" i="1"/>
  <c r="X16" i="1"/>
  <c r="X59" i="1"/>
  <c r="V64" i="1"/>
  <c r="S59" i="1"/>
  <c r="S70" i="1" s="1"/>
  <c r="P59" i="1"/>
  <c r="O59" i="1"/>
  <c r="N64" i="1"/>
  <c r="J59" i="1"/>
  <c r="H64" i="1"/>
  <c r="G16" i="1"/>
  <c r="H43" i="1"/>
  <c r="M16" i="1"/>
  <c r="N43" i="1"/>
  <c r="O16" i="1"/>
  <c r="R16" i="1"/>
  <c r="U16" i="1"/>
  <c r="V16" i="1"/>
  <c r="N59" i="1"/>
  <c r="H59" i="1"/>
  <c r="G29" i="20"/>
  <c r="G39" i="20" s="1"/>
  <c r="G41" i="20" s="1"/>
  <c r="E28" i="20"/>
  <c r="F44" i="70"/>
  <c r="K48" i="1" s="1"/>
  <c r="K52" i="1" s="1"/>
  <c r="H28" i="24"/>
  <c r="E29" i="24"/>
  <c r="H19" i="12"/>
  <c r="G48" i="70"/>
  <c r="E38" i="12"/>
  <c r="H38" i="12" s="1"/>
  <c r="AC23" i="1"/>
  <c r="H22" i="54" s="1"/>
  <c r="M48" i="1"/>
  <c r="F15" i="1"/>
  <c r="F16" i="1" s="1"/>
  <c r="E41" i="19"/>
  <c r="H39" i="19"/>
  <c r="H19" i="60"/>
  <c r="H63" i="5"/>
  <c r="E69" i="5"/>
  <c r="E70" i="5" s="1"/>
  <c r="H11" i="24"/>
  <c r="G41" i="24"/>
  <c r="H55" i="12"/>
  <c r="H11" i="16"/>
  <c r="F48" i="15"/>
  <c r="H60" i="24"/>
  <c r="F107" i="15"/>
  <c r="F109" i="15" s="1"/>
  <c r="F112" i="15" s="1"/>
  <c r="F44" i="14"/>
  <c r="F48" i="14" s="1"/>
  <c r="E39" i="9"/>
  <c r="H66" i="19"/>
  <c r="E55" i="11"/>
  <c r="E66" i="11" s="1"/>
  <c r="E39" i="11"/>
  <c r="H66" i="8"/>
  <c r="F44" i="52"/>
  <c r="G39" i="23"/>
  <c r="G41" i="23" s="1"/>
  <c r="H66" i="23"/>
  <c r="E29" i="15"/>
  <c r="H58" i="5"/>
  <c r="F109" i="52"/>
  <c r="F111" i="52" s="1"/>
  <c r="F114" i="52" s="1"/>
  <c r="G28" i="52" s="1"/>
  <c r="F59" i="1"/>
  <c r="F43" i="1"/>
  <c r="E28" i="14" l="1"/>
  <c r="E42" i="5"/>
  <c r="E44" i="5" s="1"/>
  <c r="F44" i="18"/>
  <c r="R48" i="1" s="1"/>
  <c r="F109" i="13"/>
  <c r="F111" i="13" s="1"/>
  <c r="F114" i="13" s="1"/>
  <c r="N70" i="1"/>
  <c r="O70" i="1"/>
  <c r="H22" i="5"/>
  <c r="E51" i="5"/>
  <c r="G61" i="54"/>
  <c r="J61" i="54"/>
  <c r="H32" i="54"/>
  <c r="G32" i="54" s="1"/>
  <c r="Z50" i="1"/>
  <c r="AC50" i="1" s="1"/>
  <c r="H50" i="54" s="1"/>
  <c r="G63" i="54"/>
  <c r="M70" i="1"/>
  <c r="T70" i="1"/>
  <c r="L24" i="1"/>
  <c r="J44" i="1"/>
  <c r="O44" i="1"/>
  <c r="O46" i="1" s="1"/>
  <c r="O52" i="1" s="1"/>
  <c r="F21" i="3" s="1"/>
  <c r="S44" i="1"/>
  <c r="F70" i="1"/>
  <c r="J70" i="1"/>
  <c r="Y70" i="1"/>
  <c r="Z24" i="1"/>
  <c r="H20" i="54"/>
  <c r="J63" i="54"/>
  <c r="P70" i="1"/>
  <c r="R70" i="1"/>
  <c r="I44" i="1"/>
  <c r="I46" i="1" s="1"/>
  <c r="Z38" i="1"/>
  <c r="AC38" i="1" s="1"/>
  <c r="H37" i="54" s="1"/>
  <c r="Z28" i="1"/>
  <c r="AC28" i="1" s="1"/>
  <c r="Z62" i="1"/>
  <c r="Z19" i="1"/>
  <c r="AC19" i="1" s="1"/>
  <c r="Z37" i="1"/>
  <c r="AC37" i="1" s="1"/>
  <c r="H36" i="54" s="1"/>
  <c r="U70" i="1"/>
  <c r="G27" i="3" s="1"/>
  <c r="F22" i="43" s="1"/>
  <c r="Z43" i="1"/>
  <c r="Z49" i="1"/>
  <c r="AC49" i="1" s="1"/>
  <c r="H49" i="54" s="1"/>
  <c r="Z65" i="1"/>
  <c r="AC65" i="1" s="1"/>
  <c r="H65" i="54" s="1"/>
  <c r="Z57" i="1"/>
  <c r="AC57" i="1" s="1"/>
  <c r="H57" i="54" s="1"/>
  <c r="Z56" i="1"/>
  <c r="AC56" i="1" s="1"/>
  <c r="H56" i="54" s="1"/>
  <c r="J68" i="54"/>
  <c r="H70" i="1"/>
  <c r="L19" i="55"/>
  <c r="E28" i="60"/>
  <c r="G29" i="60"/>
  <c r="X70" i="1"/>
  <c r="G70" i="1"/>
  <c r="I70" i="1"/>
  <c r="L64" i="1"/>
  <c r="V70" i="1"/>
  <c r="Q70" i="1"/>
  <c r="G23" i="3" s="1"/>
  <c r="F18" i="43" s="1"/>
  <c r="W70" i="1"/>
  <c r="G29" i="3" s="1"/>
  <c r="F24" i="43" s="1"/>
  <c r="G52" i="5"/>
  <c r="R44" i="1"/>
  <c r="R46" i="1" s="1"/>
  <c r="U44" i="1"/>
  <c r="U46" i="1" s="1"/>
  <c r="U52" i="1" s="1"/>
  <c r="Q44" i="1"/>
  <c r="Q46" i="1" s="1"/>
  <c r="L34" i="1"/>
  <c r="H13" i="54"/>
  <c r="N44" i="1"/>
  <c r="N46" i="1" s="1"/>
  <c r="F44" i="24"/>
  <c r="W48" i="1" s="1"/>
  <c r="H66" i="66"/>
  <c r="F111" i="22"/>
  <c r="F114" i="22" s="1"/>
  <c r="G28" i="22" s="1"/>
  <c r="H66" i="13"/>
  <c r="E39" i="8"/>
  <c r="E41" i="8" s="1"/>
  <c r="X44" i="1"/>
  <c r="X46" i="1" s="1"/>
  <c r="J46" i="1"/>
  <c r="L43" i="1"/>
  <c r="AC42" i="1"/>
  <c r="H41" i="54" s="1"/>
  <c r="W44" i="1"/>
  <c r="W46" i="1" s="1"/>
  <c r="V44" i="1"/>
  <c r="V46" i="1" s="1"/>
  <c r="L29" i="1"/>
  <c r="G44" i="1"/>
  <c r="G46" i="1" s="1"/>
  <c r="P44" i="1"/>
  <c r="P46" i="1" s="1"/>
  <c r="P52" i="1" s="1"/>
  <c r="J66" i="54"/>
  <c r="G66" i="54"/>
  <c r="Z34" i="1"/>
  <c r="T44" i="1"/>
  <c r="T46" i="1" s="1"/>
  <c r="F48" i="70"/>
  <c r="G24" i="3"/>
  <c r="F19" i="43" s="1"/>
  <c r="E28" i="12"/>
  <c r="E29" i="12" s="1"/>
  <c r="G29" i="12"/>
  <c r="G39" i="12" s="1"/>
  <c r="G41" i="12" s="1"/>
  <c r="G44" i="12" s="1"/>
  <c r="G48" i="12" s="1"/>
  <c r="F41" i="6"/>
  <c r="H39" i="6"/>
  <c r="F44" i="11"/>
  <c r="F48" i="11" s="1"/>
  <c r="G44" i="15"/>
  <c r="G48" i="15" s="1"/>
  <c r="Y44" i="1"/>
  <c r="Y46" i="1" s="1"/>
  <c r="E29" i="70"/>
  <c r="H28" i="70"/>
  <c r="H66" i="16"/>
  <c r="F71" i="5"/>
  <c r="F107" i="66"/>
  <c r="F109" i="66" s="1"/>
  <c r="F112" i="66" s="1"/>
  <c r="G28" i="66" s="1"/>
  <c r="F44" i="17"/>
  <c r="F48" i="17" s="1"/>
  <c r="F44" i="23"/>
  <c r="V48" i="1" s="1"/>
  <c r="H29" i="13"/>
  <c r="E39" i="13"/>
  <c r="H29" i="17"/>
  <c r="E39" i="17"/>
  <c r="F41" i="8"/>
  <c r="H39" i="8"/>
  <c r="F44" i="60"/>
  <c r="F44" i="13"/>
  <c r="E44" i="13" s="1"/>
  <c r="H44" i="13" s="1"/>
  <c r="F48" i="13"/>
  <c r="J21" i="54"/>
  <c r="G21" i="54"/>
  <c r="G48" i="9"/>
  <c r="G48" i="17"/>
  <c r="F44" i="66"/>
  <c r="X48" i="1" s="1"/>
  <c r="H44" i="1"/>
  <c r="S46" i="1"/>
  <c r="S52" i="1" s="1"/>
  <c r="F25" i="3" s="1"/>
  <c r="H12" i="54"/>
  <c r="G12" i="54" s="1"/>
  <c r="G26" i="3"/>
  <c r="F21" i="43" s="1"/>
  <c r="M44" i="1"/>
  <c r="M46" i="1" s="1"/>
  <c r="M52" i="1" s="1"/>
  <c r="L59" i="1"/>
  <c r="G31" i="3"/>
  <c r="F26" i="43" s="1"/>
  <c r="F42" i="54"/>
  <c r="F15" i="54"/>
  <c r="H29" i="15"/>
  <c r="E39" i="15"/>
  <c r="G44" i="23"/>
  <c r="T48" i="1"/>
  <c r="H55" i="11"/>
  <c r="H66" i="11"/>
  <c r="E41" i="9"/>
  <c r="H39" i="9"/>
  <c r="H69" i="5"/>
  <c r="H39" i="54"/>
  <c r="G22" i="54"/>
  <c r="J22" i="54"/>
  <c r="H31" i="54"/>
  <c r="H28" i="20"/>
  <c r="E29" i="20"/>
  <c r="H28" i="14"/>
  <c r="E29" i="14"/>
  <c r="F44" i="1"/>
  <c r="H39" i="23"/>
  <c r="G20" i="3"/>
  <c r="F15" i="43" s="1"/>
  <c r="F59" i="54"/>
  <c r="G12" i="3"/>
  <c r="F10" i="43" s="1"/>
  <c r="G28" i="3"/>
  <c r="F23" i="43" s="1"/>
  <c r="G14" i="3"/>
  <c r="F12" i="43" s="1"/>
  <c r="G29" i="18"/>
  <c r="G39" i="18" s="1"/>
  <c r="G41" i="18" s="1"/>
  <c r="E28" i="18"/>
  <c r="G44" i="14"/>
  <c r="E44" i="14" s="1"/>
  <c r="H44" i="14" s="1"/>
  <c r="E28" i="52"/>
  <c r="G29" i="52"/>
  <c r="G39" i="52" s="1"/>
  <c r="G41" i="52" s="1"/>
  <c r="G29" i="16"/>
  <c r="G39" i="16" s="1"/>
  <c r="G41" i="16" s="1"/>
  <c r="E28" i="16"/>
  <c r="H39" i="11"/>
  <c r="E41" i="11"/>
  <c r="N48" i="1"/>
  <c r="H41" i="23"/>
  <c r="G44" i="24"/>
  <c r="E44" i="24" s="1"/>
  <c r="H44" i="24" s="1"/>
  <c r="H25" i="54"/>
  <c r="H41" i="19"/>
  <c r="E48" i="19"/>
  <c r="H48" i="19" s="1"/>
  <c r="F14" i="54"/>
  <c r="L15" i="1"/>
  <c r="Z15" i="1" s="1"/>
  <c r="AC15" i="1" s="1"/>
  <c r="AC16" i="1" s="1"/>
  <c r="E39" i="24"/>
  <c r="H29" i="24"/>
  <c r="E44" i="70"/>
  <c r="G26" i="54"/>
  <c r="J26" i="54"/>
  <c r="G40" i="54"/>
  <c r="J40" i="54"/>
  <c r="H28" i="12"/>
  <c r="F48" i="52"/>
  <c r="E44" i="23" l="1"/>
  <c r="F48" i="18"/>
  <c r="R52" i="1"/>
  <c r="H44" i="5"/>
  <c r="Z64" i="1"/>
  <c r="AC62" i="1"/>
  <c r="G50" i="54"/>
  <c r="J50" i="54"/>
  <c r="G71" i="5"/>
  <c r="AC24" i="1"/>
  <c r="H23" i="54" s="1"/>
  <c r="J23" i="54" s="1"/>
  <c r="L70" i="1"/>
  <c r="Z29" i="1"/>
  <c r="Z44" i="1" s="1"/>
  <c r="F14" i="55"/>
  <c r="J57" i="54"/>
  <c r="G57" i="54"/>
  <c r="J49" i="54"/>
  <c r="G49" i="54"/>
  <c r="H27" i="54"/>
  <c r="AC29" i="1"/>
  <c r="H28" i="54" s="1"/>
  <c r="G28" i="54" s="1"/>
  <c r="J56" i="54"/>
  <c r="G56" i="54"/>
  <c r="G65" i="54"/>
  <c r="J65" i="54"/>
  <c r="J36" i="54"/>
  <c r="G36" i="54"/>
  <c r="G37" i="54"/>
  <c r="J37" i="54"/>
  <c r="G13" i="3"/>
  <c r="F11" i="43" s="1"/>
  <c r="W52" i="1"/>
  <c r="G30" i="3"/>
  <c r="F25" i="43" s="1"/>
  <c r="X52" i="1"/>
  <c r="E29" i="60"/>
  <c r="E39" i="60" s="1"/>
  <c r="H28" i="60"/>
  <c r="G39" i="60"/>
  <c r="G41" i="60" s="1"/>
  <c r="G44" i="60" s="1"/>
  <c r="G48" i="23"/>
  <c r="F48" i="24"/>
  <c r="F22" i="3"/>
  <c r="L44" i="1"/>
  <c r="AC43" i="1"/>
  <c r="H42" i="54" s="1"/>
  <c r="G42" i="54" s="1"/>
  <c r="F27" i="3"/>
  <c r="E28" i="22"/>
  <c r="E29" i="22" s="1"/>
  <c r="E39" i="22" s="1"/>
  <c r="E41" i="22" s="1"/>
  <c r="G29" i="22"/>
  <c r="G39" i="22" s="1"/>
  <c r="G41" i="22" s="1"/>
  <c r="F48" i="23"/>
  <c r="J41" i="54"/>
  <c r="G41" i="54"/>
  <c r="F24" i="3"/>
  <c r="T52" i="1"/>
  <c r="F26" i="3" s="1"/>
  <c r="F15" i="3"/>
  <c r="F26" i="55"/>
  <c r="E28" i="66"/>
  <c r="G29" i="66"/>
  <c r="G39" i="66" s="1"/>
  <c r="G41" i="66" s="1"/>
  <c r="H41" i="8"/>
  <c r="F44" i="8"/>
  <c r="F48" i="8" s="1"/>
  <c r="G19" i="3"/>
  <c r="F14" i="43" s="1"/>
  <c r="G11" i="3"/>
  <c r="F9" i="43" s="1"/>
  <c r="H39" i="17"/>
  <c r="E41" i="17"/>
  <c r="E41" i="13"/>
  <c r="H39" i="13"/>
  <c r="Q48" i="1"/>
  <c r="Q52" i="1" s="1"/>
  <c r="E44" i="17"/>
  <c r="H44" i="17" s="1"/>
  <c r="I48" i="1"/>
  <c r="E44" i="9"/>
  <c r="H44" i="9" s="1"/>
  <c r="E39" i="70"/>
  <c r="H29" i="70"/>
  <c r="E44" i="15"/>
  <c r="H44" i="15" s="1"/>
  <c r="J48" i="1"/>
  <c r="J52" i="1" s="1"/>
  <c r="E44" i="11"/>
  <c r="H44" i="11" s="1"/>
  <c r="F44" i="6"/>
  <c r="F48" i="6" s="1"/>
  <c r="H41" i="6"/>
  <c r="F48" i="66"/>
  <c r="F48" i="60"/>
  <c r="H42" i="5"/>
  <c r="F19" i="3"/>
  <c r="AC58" i="1"/>
  <c r="Z59" i="1"/>
  <c r="G22" i="3"/>
  <c r="F17" i="43" s="1"/>
  <c r="G25" i="3"/>
  <c r="F20" i="43" s="1"/>
  <c r="G21" i="3"/>
  <c r="F16" i="43" s="1"/>
  <c r="H46" i="1"/>
  <c r="V52" i="1"/>
  <c r="E41" i="24"/>
  <c r="H39" i="24"/>
  <c r="L16" i="1"/>
  <c r="G44" i="16"/>
  <c r="G48" i="16" s="1"/>
  <c r="G44" i="52"/>
  <c r="E44" i="52" s="1"/>
  <c r="H44" i="52" s="1"/>
  <c r="G10" i="3"/>
  <c r="F70" i="54"/>
  <c r="F43" i="54"/>
  <c r="E39" i="14"/>
  <c r="H29" i="14"/>
  <c r="H29" i="20"/>
  <c r="E39" i="20"/>
  <c r="J20" i="54"/>
  <c r="G20" i="54"/>
  <c r="H39" i="15"/>
  <c r="E41" i="15"/>
  <c r="E44" i="60"/>
  <c r="H44" i="60" s="1"/>
  <c r="G48" i="14"/>
  <c r="N52" i="1"/>
  <c r="G13" i="54"/>
  <c r="J13" i="54"/>
  <c r="H29" i="12"/>
  <c r="E39" i="12"/>
  <c r="H30" i="54"/>
  <c r="AC34" i="1"/>
  <c r="H33" i="54" s="1"/>
  <c r="G25" i="54"/>
  <c r="J25" i="54"/>
  <c r="H41" i="11"/>
  <c r="E48" i="11"/>
  <c r="H48" i="11" s="1"/>
  <c r="E29" i="16"/>
  <c r="H28" i="16"/>
  <c r="E29" i="52"/>
  <c r="H28" i="52"/>
  <c r="H28" i="18"/>
  <c r="E29" i="18"/>
  <c r="G44" i="18"/>
  <c r="G48" i="18" s="1"/>
  <c r="G31" i="54"/>
  <c r="J31" i="54"/>
  <c r="G39" i="54"/>
  <c r="H41" i="9"/>
  <c r="E48" i="9"/>
  <c r="H48" i="9" s="1"/>
  <c r="E44" i="12"/>
  <c r="H44" i="12" s="1"/>
  <c r="G48" i="24"/>
  <c r="F46" i="1"/>
  <c r="F52" i="1" s="1"/>
  <c r="G48" i="60"/>
  <c r="H29" i="60" l="1"/>
  <c r="H44" i="23"/>
  <c r="E48" i="23"/>
  <c r="H48" i="23" s="1"/>
  <c r="Z70" i="1"/>
  <c r="G23" i="54"/>
  <c r="G17" i="3"/>
  <c r="G33" i="3" s="1"/>
  <c r="J28" i="54"/>
  <c r="H62" i="54"/>
  <c r="AC64" i="1"/>
  <c r="H64" i="54" s="1"/>
  <c r="G27" i="54"/>
  <c r="J27" i="54"/>
  <c r="F29" i="3"/>
  <c r="F30" i="3"/>
  <c r="E41" i="60"/>
  <c r="H41" i="60" s="1"/>
  <c r="H39" i="60"/>
  <c r="G44" i="22"/>
  <c r="E44" i="22" s="1"/>
  <c r="E48" i="22" s="1"/>
  <c r="F23" i="3"/>
  <c r="G48" i="1"/>
  <c r="E44" i="6"/>
  <c r="F14" i="3"/>
  <c r="E41" i="70"/>
  <c r="H39" i="70"/>
  <c r="E48" i="17"/>
  <c r="H48" i="17" s="1"/>
  <c r="H41" i="17"/>
  <c r="G44" i="66"/>
  <c r="E44" i="66" s="1"/>
  <c r="E52" i="5"/>
  <c r="I52" i="1"/>
  <c r="E48" i="13"/>
  <c r="H48" i="13" s="1"/>
  <c r="H41" i="13"/>
  <c r="E44" i="8"/>
  <c r="H48" i="1"/>
  <c r="H28" i="66"/>
  <c r="E29" i="66"/>
  <c r="F28" i="3"/>
  <c r="H58" i="54"/>
  <c r="AC59" i="1"/>
  <c r="G48" i="52"/>
  <c r="E44" i="18"/>
  <c r="H44" i="18" s="1"/>
  <c r="H29" i="52"/>
  <c r="E39" i="52"/>
  <c r="H29" i="16"/>
  <c r="E39" i="16"/>
  <c r="J30" i="54"/>
  <c r="G30" i="54"/>
  <c r="F20" i="3"/>
  <c r="H41" i="15"/>
  <c r="E48" i="15"/>
  <c r="H48" i="15" s="1"/>
  <c r="E41" i="20"/>
  <c r="H39" i="20"/>
  <c r="F8" i="43"/>
  <c r="F30" i="43" s="1"/>
  <c r="G30" i="43" s="1"/>
  <c r="E44" i="16"/>
  <c r="H44" i="16" s="1"/>
  <c r="Z16" i="1"/>
  <c r="Z46" i="1" s="1"/>
  <c r="AC44" i="1"/>
  <c r="H43" i="54" s="1"/>
  <c r="F45" i="54"/>
  <c r="H29" i="18"/>
  <c r="E39" i="18"/>
  <c r="G33" i="54"/>
  <c r="E41" i="12"/>
  <c r="H39" i="12"/>
  <c r="H39" i="14"/>
  <c r="E41" i="14"/>
  <c r="L46" i="1"/>
  <c r="E48" i="24"/>
  <c r="H48" i="24" s="1"/>
  <c r="H41" i="24"/>
  <c r="E48" i="60"/>
  <c r="H48" i="60" s="1"/>
  <c r="AC70" i="1" l="1"/>
  <c r="J62" i="54"/>
  <c r="G62" i="54"/>
  <c r="J64" i="54"/>
  <c r="G64" i="54"/>
  <c r="G48" i="22"/>
  <c r="E39" i="66"/>
  <c r="H29" i="66"/>
  <c r="H44" i="8"/>
  <c r="E48" i="8"/>
  <c r="H48" i="8" s="1"/>
  <c r="F13" i="3"/>
  <c r="H51" i="5"/>
  <c r="E71" i="5"/>
  <c r="H41" i="70"/>
  <c r="E48" i="70"/>
  <c r="H48" i="70" s="1"/>
  <c r="G52" i="1"/>
  <c r="L48" i="1"/>
  <c r="G48" i="66"/>
  <c r="H44" i="6"/>
  <c r="E48" i="6"/>
  <c r="H48" i="6" s="1"/>
  <c r="H52" i="1"/>
  <c r="H59" i="54"/>
  <c r="J58" i="54"/>
  <c r="G58" i="54"/>
  <c r="E48" i="14"/>
  <c r="H48" i="14" s="1"/>
  <c r="H41" i="14"/>
  <c r="E48" i="12"/>
  <c r="H48" i="12" s="1"/>
  <c r="H41" i="12"/>
  <c r="G48" i="20"/>
  <c r="F10" i="3"/>
  <c r="F52" i="54"/>
  <c r="F71" i="54" s="1"/>
  <c r="H41" i="20"/>
  <c r="H39" i="18"/>
  <c r="E41" i="18"/>
  <c r="G43" i="54"/>
  <c r="H14" i="54"/>
  <c r="AC46" i="1"/>
  <c r="F35" i="43"/>
  <c r="F39" i="43" s="1"/>
  <c r="F42" i="43" s="1"/>
  <c r="F44" i="20" s="1"/>
  <c r="H39" i="16"/>
  <c r="E41" i="16"/>
  <c r="H39" i="52"/>
  <c r="E41" i="52"/>
  <c r="L52" i="1" l="1"/>
  <c r="L71" i="1" s="1"/>
  <c r="J17" i="3" s="1"/>
  <c r="F12" i="3"/>
  <c r="F11" i="3"/>
  <c r="H39" i="66"/>
  <c r="E41" i="66"/>
  <c r="J59" i="54"/>
  <c r="G59" i="54"/>
  <c r="F12" i="55"/>
  <c r="F16" i="55" s="1"/>
  <c r="H70" i="54"/>
  <c r="E48" i="52"/>
  <c r="H48" i="52" s="1"/>
  <c r="H41" i="52"/>
  <c r="E48" i="16"/>
  <c r="H48" i="16" s="1"/>
  <c r="H41" i="16"/>
  <c r="Y48" i="1"/>
  <c r="Z48" i="1" s="1"/>
  <c r="Z52" i="1" s="1"/>
  <c r="E44" i="20"/>
  <c r="E48" i="20" s="1"/>
  <c r="F48" i="20"/>
  <c r="H15" i="54"/>
  <c r="J14" i="54"/>
  <c r="G14" i="54"/>
  <c r="H41" i="18"/>
  <c r="E48" i="18"/>
  <c r="H48" i="18" s="1"/>
  <c r="F17" i="3" l="1"/>
  <c r="H17" i="3"/>
  <c r="AC48" i="1"/>
  <c r="AC52" i="1" s="1"/>
  <c r="H41" i="66"/>
  <c r="E48" i="66"/>
  <c r="H48" i="66" s="1"/>
  <c r="H48" i="20"/>
  <c r="G70" i="54"/>
  <c r="J70" i="54"/>
  <c r="H45" i="54"/>
  <c r="Y52" i="1"/>
  <c r="G15" i="54"/>
  <c r="G45" i="54" l="1"/>
  <c r="F31" i="3"/>
  <c r="F33" i="3" l="1"/>
  <c r="Z71" i="1"/>
  <c r="J33" i="3" s="1"/>
  <c r="H48" i="54"/>
  <c r="H33" i="3" l="1"/>
  <c r="G48" i="54"/>
  <c r="H52" i="54"/>
  <c r="F18" i="55"/>
  <c r="F20" i="55" s="1"/>
  <c r="F24" i="55" s="1"/>
  <c r="AC71" i="1"/>
  <c r="J12" i="56" l="1"/>
  <c r="H71" i="54"/>
  <c r="G52" i="54"/>
  <c r="F28" i="55" l="1"/>
  <c r="J17" i="56"/>
  <c r="J19" i="56"/>
  <c r="I32" i="54" s="1"/>
  <c r="I12" i="54"/>
  <c r="J15" i="56"/>
  <c r="J21" i="56"/>
  <c r="I15" i="54" l="1"/>
  <c r="J12" i="54"/>
  <c r="I39" i="54"/>
  <c r="J23" i="56"/>
  <c r="J25" i="56" s="1"/>
  <c r="I35" i="54"/>
  <c r="J35" i="54" s="1"/>
  <c r="J32" i="54"/>
  <c r="I33" i="54"/>
  <c r="J33" i="54" l="1"/>
  <c r="I42" i="54"/>
  <c r="J42" i="54" s="1"/>
  <c r="J39" i="54"/>
  <c r="J15" i="54"/>
  <c r="J27" i="56"/>
  <c r="I48" i="54" s="1"/>
  <c r="J48" i="54" s="1"/>
  <c r="I43" i="54" l="1"/>
  <c r="J29" i="56"/>
  <c r="J43" i="54" l="1"/>
  <c r="I45" i="54"/>
  <c r="I52" i="54" l="1"/>
  <c r="J52" i="54" s="1"/>
  <c r="J71" i="54" s="1"/>
  <c r="J45" i="54"/>
</calcChain>
</file>

<file path=xl/comments1.xml><?xml version="1.0" encoding="utf-8"?>
<comments xmlns="http://schemas.openxmlformats.org/spreadsheetml/2006/main">
  <authors>
    <author>Karen Schuh</author>
    <author>Liz Andrews</author>
  </authors>
  <commentList>
    <comment ref="F21" authorId="0" shapeId="0">
      <text>
        <r>
          <rPr>
            <b/>
            <sz val="10"/>
            <color indexed="81"/>
            <rFont val="Tahoma"/>
            <family val="2"/>
          </rPr>
          <t>Karen Schuh:</t>
        </r>
        <r>
          <rPr>
            <sz val="10"/>
            <color indexed="81"/>
            <rFont val="Tahoma"/>
            <family val="2"/>
          </rPr>
          <t xml:space="preserve">
There is a new line item called "Gas Used for Products Extraction". I didn't enter a new line item for this, I just included it with this line item.</t>
        </r>
      </text>
    </comment>
    <comment ref="F61" authorId="1" shapeId="0">
      <text>
        <r>
          <rPr>
            <b/>
            <sz val="8"/>
            <color indexed="81"/>
            <rFont val="Tahoma"/>
            <family val="2"/>
          </rPr>
          <t>Liz Andrews:</t>
        </r>
        <r>
          <rPr>
            <sz val="8"/>
            <color indexed="81"/>
            <rFont val="Tahoma"/>
            <family val="2"/>
          </rPr>
          <t xml:space="preserve">
includes Accum Amort-Intangible plant-distribution plant</t>
        </r>
      </text>
    </comment>
    <comment ref="G61" authorId="1" shapeId="0">
      <text>
        <r>
          <rPr>
            <b/>
            <sz val="8"/>
            <color indexed="81"/>
            <rFont val="Tahoma"/>
            <family val="2"/>
          </rPr>
          <t>Liz Andrews:</t>
        </r>
        <r>
          <rPr>
            <sz val="8"/>
            <color indexed="81"/>
            <rFont val="Tahoma"/>
            <family val="2"/>
          </rPr>
          <t xml:space="preserve">
includes Accum Amort-Intangible plant-distribution plant
</t>
        </r>
      </text>
    </comment>
  </commentList>
</comments>
</file>

<file path=xl/comments2.xml><?xml version="1.0" encoding="utf-8"?>
<comments xmlns="http://schemas.openxmlformats.org/spreadsheetml/2006/main">
  <authors>
    <author>rzk7kq</author>
  </authors>
  <commentList>
    <comment ref="F33" authorId="0" shapeId="0">
      <text>
        <r>
          <rPr>
            <b/>
            <sz val="8"/>
            <color indexed="81"/>
            <rFont val="Tahoma"/>
            <family val="2"/>
          </rPr>
          <t>rzk7kq:</t>
        </r>
        <r>
          <rPr>
            <sz val="8"/>
            <color indexed="81"/>
            <rFont val="Tahoma"/>
            <family val="2"/>
          </rPr>
          <t xml:space="preserve">
WA includes STD
Cap Structure at 12/31/2005 provided by Paul Kimball</t>
        </r>
      </text>
    </comment>
  </commentList>
</comments>
</file>

<file path=xl/comments3.xml><?xml version="1.0" encoding="utf-8"?>
<comments xmlns="http://schemas.openxmlformats.org/spreadsheetml/2006/main">
  <authors>
    <author>sz0rsr</author>
  </authors>
  <commentList>
    <comment ref="F22" authorId="0" shapeId="0">
      <text>
        <r>
          <rPr>
            <b/>
            <sz val="8"/>
            <color indexed="81"/>
            <rFont val="Tahoma"/>
            <family val="2"/>
          </rPr>
          <t xml:space="preserve">PF Conversion Factor….Millwood expires in 2004, therfore Millwood Pro Formed out here
</t>
        </r>
      </text>
    </comment>
  </commentList>
</comments>
</file>

<file path=xl/sharedStrings.xml><?xml version="1.0" encoding="utf-8"?>
<sst xmlns="http://schemas.openxmlformats.org/spreadsheetml/2006/main" count="2457" uniqueCount="329">
  <si>
    <t>GAS RESULTS OF OPERATION</t>
  </si>
  <si>
    <t>(000'S OF DOLLARS)</t>
  </si>
  <si>
    <t>Per</t>
  </si>
  <si>
    <t xml:space="preserve">Deferred </t>
  </si>
  <si>
    <t xml:space="preserve">Eliminate </t>
  </si>
  <si>
    <t>Regulatory</t>
  </si>
  <si>
    <t>Injuries</t>
  </si>
  <si>
    <t>Restate</t>
  </si>
  <si>
    <t>Office Space</t>
  </si>
  <si>
    <t>Line</t>
  </si>
  <si>
    <t xml:space="preserve">Results </t>
  </si>
  <si>
    <t>FIT</t>
  </si>
  <si>
    <t>on Office</t>
  </si>
  <si>
    <t>Gas</t>
  </si>
  <si>
    <t xml:space="preserve">Customer </t>
  </si>
  <si>
    <t>Subtotal</t>
  </si>
  <si>
    <t xml:space="preserve">B &amp; O </t>
  </si>
  <si>
    <t>Property</t>
  </si>
  <si>
    <t>Expense</t>
  </si>
  <si>
    <t xml:space="preserve">and </t>
  </si>
  <si>
    <t>Debt</t>
  </si>
  <si>
    <t>A/R</t>
  </si>
  <si>
    <t>Charges to</t>
  </si>
  <si>
    <t>Restated</t>
  </si>
  <si>
    <t>Pro Forma</t>
  </si>
  <si>
    <t>No.</t>
  </si>
  <si>
    <t>DESCRIPTION</t>
  </si>
  <si>
    <t>Report</t>
  </si>
  <si>
    <t>Rate Base</t>
  </si>
  <si>
    <t>Building</t>
  </si>
  <si>
    <t>Inventory</t>
  </si>
  <si>
    <t>Advances</t>
  </si>
  <si>
    <t>Actual</t>
  </si>
  <si>
    <t>Adjustment</t>
  </si>
  <si>
    <t>Taxes</t>
  </si>
  <si>
    <t>Tax</t>
  </si>
  <si>
    <t>Damages</t>
  </si>
  <si>
    <t>Interest</t>
  </si>
  <si>
    <t>blank</t>
  </si>
  <si>
    <t>Expenses</t>
  </si>
  <si>
    <t>Subs</t>
  </si>
  <si>
    <t>Total</t>
  </si>
  <si>
    <t>a</t>
  </si>
  <si>
    <t>b</t>
  </si>
  <si>
    <t>c</t>
  </si>
  <si>
    <t>d</t>
  </si>
  <si>
    <t>e</t>
  </si>
  <si>
    <t>f</t>
  </si>
  <si>
    <t>g</t>
  </si>
  <si>
    <t>-</t>
  </si>
  <si>
    <t>j</t>
  </si>
  <si>
    <t>k</t>
  </si>
  <si>
    <t>m</t>
  </si>
  <si>
    <t>n</t>
  </si>
  <si>
    <t>o</t>
  </si>
  <si>
    <t>p</t>
  </si>
  <si>
    <t>q</t>
  </si>
  <si>
    <t>s</t>
  </si>
  <si>
    <t>t</t>
  </si>
  <si>
    <t>REVENUES</t>
  </si>
  <si>
    <t>Total General Business</t>
  </si>
  <si>
    <t>Total Transportation</t>
  </si>
  <si>
    <t>Other Revenues</t>
  </si>
  <si>
    <t>Total Gas Revenues</t>
  </si>
  <si>
    <t>EXPENSES</t>
  </si>
  <si>
    <t>Exploration and Development</t>
  </si>
  <si>
    <t>Production</t>
  </si>
  <si>
    <t>City Gate Purchases</t>
  </si>
  <si>
    <t>Purchased Gas Expense</t>
  </si>
  <si>
    <t>Net Nat Gas Storage Trans</t>
  </si>
  <si>
    <t>Total Production</t>
  </si>
  <si>
    <t>Underground Storage</t>
  </si>
  <si>
    <t>Operating Expenses</t>
  </si>
  <si>
    <t>Depreciation</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</si>
  <si>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</si>
  <si>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</si>
  <si>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</si>
  <si>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</si>
  <si>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</si>
  <si>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</si>
  <si>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</si>
  <si>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</si>
  <si>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</si>
  <si>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</si>
  <si>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</si>
  <si>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</si>
  <si>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</si>
  <si>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</si>
  <si>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</si>
  <si>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RATE BASE: PLANT IN SERVICE</t>
  </si>
  <si>
    <t>Distribution Plant</t>
  </si>
  <si>
    <t>General Plant</t>
  </si>
  <si>
    <t>Total Plant in Service</t>
  </si>
  <si>
    <t>ACCUMULATED DEPRECIATION</t>
  </si>
  <si>
    <t>Total Accum. Depreciation</t>
  </si>
  <si>
    <t>DEFERRED FIT</t>
  </si>
  <si>
    <t>GAS INVENTORY</t>
  </si>
  <si>
    <t>GAIN ON SALE OF BUILDING</t>
  </si>
  <si>
    <t>TOTAL RATE BASE</t>
  </si>
  <si>
    <t>RATE OF RETURN</t>
  </si>
  <si>
    <t>Restatement Summary</t>
  </si>
  <si>
    <t>Washington Gas</t>
  </si>
  <si>
    <t>Column</t>
  </si>
  <si>
    <t>Description</t>
  </si>
  <si>
    <t xml:space="preserve">NOI   </t>
  </si>
  <si>
    <t>ROR</t>
  </si>
  <si>
    <t xml:space="preserve">     Actual </t>
  </si>
  <si>
    <t xml:space="preserve">     Restated Total</t>
  </si>
  <si>
    <t>i</t>
  </si>
  <si>
    <t>l</t>
  </si>
  <si>
    <t>GAS ADJUSTMENT SUMMARY</t>
  </si>
  <si>
    <t>PER RESULTS OF</t>
  </si>
  <si>
    <t>OPERATIONS REPORTS</t>
  </si>
  <si>
    <t xml:space="preserve">(000'S OF DOLLARS)   </t>
  </si>
  <si>
    <t>GAS</t>
  </si>
  <si>
    <t>System</t>
  </si>
  <si>
    <t>Washington</t>
  </si>
  <si>
    <t>Idaho</t>
  </si>
  <si>
    <t>Check</t>
  </si>
  <si>
    <t xml:space="preserve">Total General Business </t>
  </si>
  <si>
    <t xml:space="preserve">Total Transportation </t>
  </si>
  <si>
    <t xml:space="preserve">   Total Gas Revenues</t>
  </si>
  <si>
    <t>Exploration &amp; Development</t>
  </si>
  <si>
    <t xml:space="preserve">   City Gate Purchases</t>
  </si>
  <si>
    <t xml:space="preserve">   Purchased Gas Expense</t>
  </si>
  <si>
    <t xml:space="preserve">   Net Nat. Gas Storage Trans</t>
  </si>
  <si>
    <t xml:space="preserve">      Total Production</t>
  </si>
  <si>
    <t xml:space="preserve">   Operating Expenses</t>
  </si>
  <si>
    <t xml:space="preserve">   Depreciation</t>
  </si>
  <si>
    <t xml:space="preserve">   Taxes</t>
  </si>
  <si>
    <t xml:space="preserve">      Total Underground Storage</t>
  </si>
  <si>
    <t xml:space="preserve">      Total Distribution</t>
  </si>
  <si>
    <t>Sales</t>
  </si>
  <si>
    <t>Administrative and General</t>
  </si>
  <si>
    <t xml:space="preserve">      Total Admin. &amp; General</t>
  </si>
  <si>
    <t>Operating Income before FIT</t>
  </si>
  <si>
    <t>Federal Income Taxes</t>
  </si>
  <si>
    <t xml:space="preserve">   Current Accrual</t>
  </si>
  <si>
    <t xml:space="preserve">   Deferred FIT</t>
  </si>
  <si>
    <t xml:space="preserve">   Amort ITC</t>
  </si>
  <si>
    <t>RATE BASE</t>
  </si>
  <si>
    <t>PLANT IN SERVICE</t>
  </si>
  <si>
    <t xml:space="preserve">   Underground Storage</t>
  </si>
  <si>
    <t xml:space="preserve">   Distribution Plant</t>
  </si>
  <si>
    <t xml:space="preserve">   General Plant incl Intangible</t>
  </si>
  <si>
    <t xml:space="preserve">      Total Plant in Service</t>
  </si>
  <si>
    <t xml:space="preserve">      Total Accum. Depreciation</t>
  </si>
  <si>
    <t>DEFERRED TAXES</t>
  </si>
  <si>
    <t xml:space="preserve"> </t>
  </si>
  <si>
    <t>DEFERRED FIT RATE BASE</t>
  </si>
  <si>
    <t xml:space="preserve">   Current Accrual (at 35%)</t>
  </si>
  <si>
    <t xml:space="preserve">   General Plant</t>
  </si>
  <si>
    <t>DEFERRED GAIN</t>
  </si>
  <si>
    <t>ON OFFICE BUILDING</t>
  </si>
  <si>
    <t>CALCULATION OF IDAHO STATE INCOME TAX</t>
  </si>
  <si>
    <t xml:space="preserve">(000's OF DOLLARS)   </t>
  </si>
  <si>
    <t>Operating Income before FIT and SIT</t>
  </si>
  <si>
    <t>Idaho State Income Tax</t>
  </si>
  <si>
    <t xml:space="preserve">    Adjusted Rate of </t>
  </si>
  <si>
    <t>ADJUSTMENT</t>
  </si>
  <si>
    <t>CUSTOMER</t>
  </si>
  <si>
    <t>ADVANCES</t>
  </si>
  <si>
    <t>ELIMINATE</t>
  </si>
  <si>
    <t>B &amp; O TAXES</t>
  </si>
  <si>
    <t>PROPERTY TAX</t>
  </si>
  <si>
    <t>UNCOLLECTIBLE</t>
  </si>
  <si>
    <t>EXPENSE</t>
  </si>
  <si>
    <t>REGULATORY EXPENSE</t>
  </si>
  <si>
    <t>INJURIES</t>
  </si>
  <si>
    <t>AND DAMAGES</t>
  </si>
  <si>
    <t>FEDERAL</t>
  </si>
  <si>
    <t>INCOME TAX</t>
  </si>
  <si>
    <t>RESTATE</t>
  </si>
  <si>
    <t>DEBT INTEREST</t>
  </si>
  <si>
    <t>A/R EXPENSES</t>
  </si>
  <si>
    <t>OFFICE SPACE CHARGES</t>
  </si>
  <si>
    <t>TO SUBSIDIARIES</t>
  </si>
  <si>
    <t>RESTATE WASHINGTON</t>
  </si>
  <si>
    <t>Twelve month period</t>
  </si>
  <si>
    <t>Idaho State Income Tax Adjusted Rate of</t>
  </si>
  <si>
    <t>Company Name</t>
  </si>
  <si>
    <t>AVISTA UTILITIES</t>
  </si>
  <si>
    <t>Deferred Gain</t>
  </si>
  <si>
    <t>Uncollectible</t>
  </si>
  <si>
    <t>Gas Cost Adjust</t>
  </si>
  <si>
    <t>Washington - Gas</t>
  </si>
  <si>
    <t>(000's)</t>
  </si>
  <si>
    <t>Adjustment Description</t>
  </si>
  <si>
    <t>Adjustments</t>
  </si>
  <si>
    <t xml:space="preserve">   Total Restated Rate Base</t>
  </si>
  <si>
    <t>Restated Debt Interest</t>
  </si>
  <si>
    <t>Actual Interest (G-FIT-12A)</t>
  </si>
  <si>
    <t>Increase (Decrease) in Interest Expense</t>
  </si>
  <si>
    <t>FIT Rate</t>
  </si>
  <si>
    <t>Increase (Decrease) in FIT</t>
  </si>
  <si>
    <t>done</t>
  </si>
  <si>
    <t>not done</t>
  </si>
  <si>
    <t>Liz</t>
  </si>
  <si>
    <t>Weighted Average Cost of Debt</t>
  </si>
  <si>
    <t>keep me</t>
  </si>
  <si>
    <t>Comes from "DebtCalc"</t>
  </si>
  <si>
    <t>Restate Debt Interest</t>
  </si>
  <si>
    <t>Theresa</t>
  </si>
  <si>
    <t>NET GAINS &amp; LOSSES</t>
  </si>
  <si>
    <t>Net</t>
  </si>
  <si>
    <t>Gains/losses</t>
  </si>
  <si>
    <t>EXCISE TAXES</t>
  </si>
  <si>
    <t>Excise</t>
  </si>
  <si>
    <t>Calculation of General Revenue Requirement</t>
  </si>
  <si>
    <t xml:space="preserve">Line </t>
  </si>
  <si>
    <t>Capital</t>
  </si>
  <si>
    <t>Weighted</t>
  </si>
  <si>
    <t>Component</t>
  </si>
  <si>
    <t>Structure</t>
  </si>
  <si>
    <t>Cost</t>
  </si>
  <si>
    <t>Proposed Rate of Return</t>
  </si>
  <si>
    <t>Net Operating Income Requirement</t>
  </si>
  <si>
    <t>Pro Forma Net Operating Income</t>
  </si>
  <si>
    <t>Net Operating Income Deficiency</t>
  </si>
  <si>
    <t>Conversion Factor</t>
  </si>
  <si>
    <t>Revenue Requirement</t>
  </si>
  <si>
    <t>Total General Business Revenues</t>
  </si>
  <si>
    <t>Percentage Revenue Increase</t>
  </si>
  <si>
    <t>WITH PRESENT RATES</t>
  </si>
  <si>
    <t>WITH PROPOSED RATES</t>
  </si>
  <si>
    <t>Actual Per</t>
  </si>
  <si>
    <t>Proposed</t>
  </si>
  <si>
    <t>Revenues &amp;</t>
  </si>
  <si>
    <t>Related Exp</t>
  </si>
  <si>
    <t>(000's OF DOLLARS)</t>
  </si>
  <si>
    <t>WASH</t>
  </si>
  <si>
    <t xml:space="preserve">Pro Forma Rate Base </t>
  </si>
  <si>
    <t>Revenue Conversion Factor</t>
  </si>
  <si>
    <t>Washington - Gas System</t>
  </si>
  <si>
    <t>Factor</t>
  </si>
  <si>
    <t>Revenues</t>
  </si>
  <si>
    <t>Expense:</t>
  </si>
  <si>
    <t xml:space="preserve">  Uncollectibles  </t>
  </si>
  <si>
    <t xml:space="preserve">  Commission Fees </t>
  </si>
  <si>
    <t xml:space="preserve">  Washington Excise Tax  </t>
  </si>
  <si>
    <t xml:space="preserve">  Franchise Fees  (City of Millwood Expired in 2004)</t>
  </si>
  <si>
    <t xml:space="preserve">    Total Expense</t>
  </si>
  <si>
    <t>Net Operating Income Before FIT</t>
  </si>
  <si>
    <t xml:space="preserve">  Federal Income Tax @ 35%</t>
  </si>
  <si>
    <t>REVENUE CONVERSION FACTOR</t>
  </si>
  <si>
    <t>NOTES:</t>
  </si>
  <si>
    <t>(1)  Calculation of Effective Uncollectible Rate:</t>
  </si>
  <si>
    <t xml:space="preserve">       Net Write-Offs *</t>
  </si>
  <si>
    <t xml:space="preserve">         Divided by:</t>
  </si>
  <si>
    <t xml:space="preserve">       Sales to Ultimate Customers + Transport **</t>
  </si>
  <si>
    <t xml:space="preserve">       EFFECTIVE RATE</t>
  </si>
  <si>
    <t xml:space="preserve">     *  From Uncollectible Adjustment Workpapers.</t>
  </si>
  <si>
    <t xml:space="preserve">     ** From Results of Operations Report G-OPS-12A.</t>
  </si>
  <si>
    <t>(3)  Calculation of Effective Washington Excise Tax :</t>
  </si>
  <si>
    <t xml:space="preserve">     Nominal Rate *</t>
  </si>
  <si>
    <t xml:space="preserve">       Multiplied by</t>
  </si>
  <si>
    <t xml:space="preserve">       Uncollectibles Factor:</t>
  </si>
  <si>
    <t xml:space="preserve">         Revenue</t>
  </si>
  <si>
    <t xml:space="preserve">         Less: Effective Uncoll Rate</t>
  </si>
  <si>
    <t xml:space="preserve">     EFFECTIVE RATE</t>
  </si>
  <si>
    <t xml:space="preserve">     *  From Combined Excise Tax Return.</t>
  </si>
  <si>
    <t>(4)  Calculation of Franchise Fee Rate:</t>
  </si>
  <si>
    <t xml:space="preserve">     Total Fees Paid (Millwood/Spokane) *</t>
  </si>
  <si>
    <t xml:space="preserve">     *  From Excise/Franchise Tax Adjustment Workpapers.</t>
  </si>
  <si>
    <t>WA Wtd Debt</t>
  </si>
  <si>
    <t>All Inputs</t>
  </si>
  <si>
    <t>MISCELLANEOUS</t>
  </si>
  <si>
    <t>Misc</t>
  </si>
  <si>
    <t xml:space="preserve">Karen </t>
  </si>
  <si>
    <t>Restating</t>
  </si>
  <si>
    <t>RESTATING ADJUSTMENTS</t>
  </si>
  <si>
    <t>check</t>
  </si>
  <si>
    <t xml:space="preserve">REVISED - Agreed to Cost of Capital in Partial Settlement Stipulation </t>
  </si>
  <si>
    <t>Washington - Electric System</t>
  </si>
  <si>
    <t>Common Equity</t>
  </si>
  <si>
    <t>Filed Revenue Requirement</t>
  </si>
  <si>
    <t xml:space="preserve">Adjusted Revenue Requirement </t>
  </si>
  <si>
    <t>CUSTOMER DEPOSITS</t>
  </si>
  <si>
    <t>Deposits</t>
  </si>
  <si>
    <t xml:space="preserve">WASHINGTON RESTATED RESULTS </t>
  </si>
  <si>
    <t xml:space="preserve">WASHINGTON PRO FORMA RESULTS </t>
  </si>
  <si>
    <t xml:space="preserve">r </t>
  </si>
  <si>
    <t>Jen</t>
  </si>
  <si>
    <t>Results Summary</t>
  </si>
  <si>
    <t>REsults Summary</t>
  </si>
  <si>
    <t>NET PLANT</t>
  </si>
  <si>
    <t>Jen/Karen</t>
  </si>
  <si>
    <t>Joe</t>
  </si>
  <si>
    <t>(2)  WUTC fees rate per April 2009 letter</t>
  </si>
  <si>
    <t xml:space="preserve">WORKING CAPITAL </t>
  </si>
  <si>
    <t>WORKING CAPITAL</t>
  </si>
  <si>
    <t>PRO FORMA COST CAPITAL</t>
  </si>
  <si>
    <t>Term Debt</t>
  </si>
  <si>
    <t>ENTERED: 3/2/2011 LMA</t>
  </si>
  <si>
    <t>Done</t>
  </si>
  <si>
    <t>updated 3/2/2011 LMA</t>
  </si>
  <si>
    <t>TWELVE MONTHS ENDED DECEMBER 31, 2010</t>
  </si>
  <si>
    <t>Not used in WA</t>
  </si>
  <si>
    <t>Tara</t>
  </si>
  <si>
    <t>WAGas_09!J10</t>
  </si>
  <si>
    <t>WAGas_09!K10</t>
  </si>
  <si>
    <t>WAGas_09!T10</t>
  </si>
  <si>
    <t>WAGas_09!V10</t>
  </si>
  <si>
    <t>WAGas_09!w10</t>
  </si>
  <si>
    <t>h</t>
  </si>
  <si>
    <t>WEATHER NORMALIZATION</t>
  </si>
  <si>
    <t>REVENUE AND GAS COST ADJUSTMENT</t>
  </si>
  <si>
    <t>Weather Normalize</t>
  </si>
  <si>
    <t>Revenue &amp;</t>
  </si>
  <si>
    <t>Karen</t>
  </si>
  <si>
    <t>AUTHORIZED - used in original CBR filing</t>
  </si>
  <si>
    <t>REVISED Based on actual AMA 12/31/2010</t>
  </si>
  <si>
    <t>REV: Correction, input error found</t>
  </si>
  <si>
    <t>Revised</t>
  </si>
  <si>
    <t>Cost of Capital</t>
  </si>
  <si>
    <t>Washington - Electric/Gas System</t>
  </si>
  <si>
    <t>ProForma</t>
  </si>
  <si>
    <t>Total Debt</t>
  </si>
  <si>
    <t>WA wtd debt</t>
  </si>
  <si>
    <t>Pref Trust</t>
  </si>
  <si>
    <t>Common</t>
  </si>
  <si>
    <t>See debt Calc - pulls from there not here.</t>
  </si>
  <si>
    <t>REVISED</t>
  </si>
  <si>
    <t>REV:included actual AMA cap structure &amp; wghtd cost of debt rather than auth.</t>
  </si>
  <si>
    <t>Revised Adjustments:</t>
  </si>
  <si>
    <t>The property tax adjustment had been input incorrectly in the original CBR filing.</t>
  </si>
  <si>
    <t>ae</t>
  </si>
  <si>
    <t>The original CBR was prepared using the Authorized Capital Structure and Debt Costs.  The Company used the actual 2010 AMA Capital Structure and the actual 2010 AMA debt costs in this revised CBR filing.</t>
  </si>
  <si>
    <t>The following adjustments were revised from the  original adjustments included in the Company's Natural Gas Commission Basis Report (CBR) filed on April 28,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</si>
</sst>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0\ ;\(#,##0\)"/>
    <numFmt numFmtId="167" formatCode="0.0%"/>
    <numFmt numFmtId="168" formatCode="#,###_);\(#,###\)"/>
    <numFmt numFmtId="169" formatCode="_(&quot;$&quot;#,###_);_(&quot;$&quot;\ \(#,###\);_(* _);_(@_)"/>
    <numFmt numFmtId="170" formatCode="0.000000"/>
    <numFmt numFmtId="171" formatCode="0.000%"/>
    <numFmt numFmtId="172" formatCode="0,_);\(0,\)"/>
    <numFmt numFmtId="173" formatCode="0_);\(0\)"/>
    <numFmt numFmtId="174" formatCode="&quot;x &quot;0.00"/>
    <numFmt numFmtId="175" formatCode="&quot;x &quot;0.000"/>
    <numFmt numFmtId="176" formatCode="_(* #,##0_);_(* \(#,##0\);_(* &quot;-&quot;??_);_(@_)"/>
    <numFmt numFmtId="177" formatCode="#,##0.000000"/>
    <numFmt numFmtId="178" formatCode="_(&quot;$&quot;* #,##0_);_(&quot;$&quot;* \(#,##0\);_(&quot;$&quot;* &quot;-&quot;??_);_(@_)"/>
    <numFmt numFmtId="179" formatCode="0.00000"/>
  </numFmts>
  <fonts count="75">
    <font>
      <sz val="10"/>
      <name val="Arial"/>
    </font>
    <font>
      <sz val="10"/>
      <name val="Arial"/>
      <family val="2"/>
    </font>
    <font>
      <sz val="10"/>
      <name val="Geneva"/>
    </font>
    <font>
      <sz val="9"/>
      <name val="Times New Roman"/>
      <family val="1"/>
    </font>
    <font>
      <sz val="9"/>
      <name val="Times New Roman"/>
      <family val="1"/>
    </font>
    <font>
      <b/>
      <sz val="9"/>
      <name val="Times New Roman"/>
      <family val="1"/>
    </font>
    <font>
      <b/>
      <sz val="9"/>
      <name val="Times New Roman"/>
      <family val="1"/>
    </font>
    <font>
      <i/>
      <sz val="9"/>
      <name val="Times New Roman"/>
      <family val="1"/>
    </font>
    <font>
      <u/>
      <sz val="9"/>
      <name val="Times New Roman"/>
      <family val="1"/>
    </font>
    <font>
      <sz val="10"/>
      <name val="Courier"/>
      <family val="3"/>
    </font>
    <font>
      <u/>
      <sz val="9"/>
      <name val="Times New Roman"/>
      <family val="1"/>
    </font>
    <font>
      <sz val="10"/>
      <name val="Times New Roman"/>
      <family val="1"/>
    </font>
    <font>
      <b/>
      <sz val="10"/>
      <name val="Times New Roman"/>
      <family val="1"/>
    </font>
    <font>
      <sz val="9"/>
      <name val="Calisto MT"/>
      <family val="1"/>
    </font>
    <font>
      <b/>
      <sz val="9"/>
      <name val="Calisto MT"/>
      <family val="1"/>
    </font>
    <font>
      <u/>
      <sz val="9"/>
      <name val="Calisto MT"/>
      <family val="1"/>
    </font>
    <font>
      <sz val="9"/>
      <color indexed="8"/>
      <name val="Times New Roman"/>
      <family val="1"/>
    </font>
    <font>
      <sz val="10"/>
      <name val="Calisto MT"/>
      <family val="1"/>
    </font>
    <font>
      <sz val="10"/>
      <color indexed="21"/>
      <name val="Calisto MT"/>
      <family val="1"/>
    </font>
    <font>
      <sz val="9"/>
      <color indexed="14"/>
      <name val="Times New Roman"/>
      <family val="1"/>
    </font>
    <font>
      <u/>
      <sz val="10"/>
      <color indexed="62"/>
      <name val="Times New Roman"/>
      <family val="1"/>
    </font>
    <font>
      <sz val="10"/>
      <color indexed="62"/>
      <name val="Times New Roman"/>
      <family val="1"/>
    </font>
    <font>
      <sz val="10"/>
      <color indexed="21"/>
      <name val="Times New Roman"/>
      <family val="1"/>
    </font>
    <font>
      <sz val="10"/>
      <color indexed="12"/>
      <name val="Times New Roman"/>
      <family val="1"/>
    </font>
    <font>
      <sz val="10"/>
      <color indexed="56"/>
      <name val="Times New Roman"/>
      <family val="1"/>
    </font>
    <font>
      <sz val="10"/>
      <color indexed="10"/>
      <name val="Times New Roman"/>
      <family val="1"/>
    </font>
    <font>
      <i/>
      <sz val="10"/>
      <name val="Times New Roman"/>
      <family val="1"/>
    </font>
    <font>
      <sz val="9"/>
      <color indexed="10"/>
      <name val="Times New Roman"/>
      <family val="1"/>
    </font>
    <font>
      <b/>
      <u/>
      <sz val="10"/>
      <color indexed="12"/>
      <name val="Times New Roman"/>
      <family val="1"/>
    </font>
    <font>
      <sz val="9"/>
      <color indexed="57"/>
      <name val="Times New Roman"/>
      <family val="1"/>
    </font>
    <font>
      <i/>
      <sz val="9"/>
      <color indexed="57"/>
      <name val="Times New Roman"/>
      <family val="1"/>
    </font>
    <font>
      <sz val="8"/>
      <color indexed="81"/>
      <name val="Tahoma"/>
      <family val="2"/>
    </font>
    <font>
      <b/>
      <sz val="8"/>
      <color indexed="81"/>
      <name val="Tahoma"/>
      <family val="2"/>
    </font>
    <font>
      <sz val="9"/>
      <color indexed="12"/>
      <name val="Times New Roman"/>
      <family val="1"/>
    </font>
    <font>
      <b/>
      <i/>
      <sz val="10"/>
      <color indexed="10"/>
      <name val="Times New Roman"/>
      <family val="1"/>
    </font>
    <font>
      <b/>
      <sz val="10"/>
      <name val="Times New Roman"/>
      <family val="1"/>
    </font>
    <font>
      <b/>
      <sz val="10"/>
      <color indexed="48"/>
      <name val="Times New Roman"/>
      <family val="1"/>
    </font>
    <font>
      <sz val="10"/>
      <color indexed="48"/>
      <name val="Times New Roman"/>
      <family val="1"/>
    </font>
    <font>
      <b/>
      <sz val="10"/>
      <color indexed="10"/>
      <name val="Times New Roman"/>
      <family val="1"/>
    </font>
    <font>
      <sz val="9"/>
      <color indexed="10"/>
      <name val="Times New Roman"/>
      <family val="1"/>
    </font>
    <font>
      <sz val="10"/>
      <name val="Arial"/>
      <family val="2"/>
    </font>
    <font>
      <sz val="8"/>
      <name val="Arial"/>
      <family val="2"/>
    </font>
    <font>
      <b/>
      <sz val="10"/>
      <color indexed="81"/>
      <name val="Tahoma"/>
      <family val="2"/>
    </font>
    <font>
      <sz val="10"/>
      <color indexed="81"/>
      <name val="Tahoma"/>
      <family val="2"/>
    </font>
    <font>
      <b/>
      <sz val="14"/>
      <name val="Times New Roman"/>
      <family val="1"/>
    </font>
    <font>
      <sz val="12"/>
      <name val="Times New Roman"/>
      <family val="1"/>
    </font>
    <font>
      <b/>
      <sz val="12"/>
      <name val="Times New Roman"/>
      <family val="1"/>
    </font>
    <font>
      <b/>
      <sz val="12"/>
      <color indexed="10"/>
      <name val="Times New Roman"/>
      <family val="1"/>
    </font>
    <font>
      <sz val="12"/>
      <color indexed="56"/>
      <name val="Times New Roman"/>
      <family val="1"/>
    </font>
    <font>
      <sz val="12"/>
      <name val="Courier New"/>
      <family val="3"/>
    </font>
    <font>
      <sz val="9"/>
      <color rgb="FFFF0000"/>
      <name val="Calisto MT"/>
      <family val="1"/>
    </font>
    <font>
      <sz val="10"/>
      <color rgb="FFFF0000"/>
      <name val="Calisto MT"/>
      <family val="1"/>
    </font>
    <font>
      <sz val="10"/>
      <color rgb="FFFF0000"/>
      <name val="Times New Roman"/>
      <family val="1"/>
    </font>
    <font>
      <i/>
      <sz val="10"/>
      <color rgb="FFFF0000"/>
      <name val="Times New Roman"/>
      <family val="1"/>
    </font>
    <font>
      <u/>
      <sz val="10"/>
      <color theme="0"/>
      <name val="Arial"/>
      <family val="2"/>
    </font>
    <font>
      <u/>
      <sz val="7.5"/>
      <color theme="0"/>
      <name val="Arial"/>
      <family val="2"/>
    </font>
    <font>
      <sz val="9"/>
      <color rgb="FF7030A0"/>
      <name val="Times New Roman"/>
      <family val="1"/>
    </font>
    <font>
      <b/>
      <sz val="10"/>
      <color rgb="FFC00000"/>
      <name val="Times New Roman"/>
      <family val="1"/>
    </font>
    <font>
      <b/>
      <sz val="10"/>
      <color theme="1"/>
      <name val="Times New Roman"/>
      <family val="1"/>
    </font>
    <font>
      <sz val="10"/>
      <color theme="1"/>
      <name val="Times New Roman"/>
      <family val="1"/>
    </font>
    <font>
      <u/>
      <sz val="10"/>
      <color theme="1"/>
      <name val="Times New Roman"/>
      <family val="1"/>
    </font>
    <font>
      <sz val="9"/>
      <color theme="1"/>
      <name val="Times New Roman"/>
      <family val="1"/>
    </font>
    <font>
      <b/>
      <sz val="9"/>
      <color theme="1"/>
      <name val="Times New Roman"/>
      <family val="1"/>
    </font>
    <font>
      <b/>
      <sz val="11"/>
      <color theme="1"/>
      <name val="Times New Roman"/>
      <family val="1"/>
    </font>
    <font>
      <b/>
      <sz val="14"/>
      <color theme="1"/>
      <name val="Times New Roman"/>
      <family val="1"/>
    </font>
    <font>
      <sz val="10"/>
      <color theme="1"/>
      <name val="Geneva"/>
    </font>
    <font>
      <sz val="10"/>
      <color theme="1"/>
      <name val="Arial"/>
      <family val="2"/>
    </font>
    <font>
      <sz val="12"/>
      <color theme="1"/>
      <name val="Times New Roman"/>
      <family val="1"/>
    </font>
    <font>
      <b/>
      <sz val="10"/>
      <color theme="1"/>
      <name val="Geneva"/>
    </font>
    <font>
      <b/>
      <sz val="10"/>
      <name val="Courier New"/>
      <family val="3"/>
    </font>
    <font>
      <b/>
      <sz val="10"/>
      <color indexed="12"/>
      <name val="Courier New"/>
      <family val="3"/>
    </font>
    <font>
      <sz val="10"/>
      <name val="Courier New"/>
      <family val="3"/>
    </font>
    <font>
      <sz val="10"/>
      <color indexed="12"/>
      <name val="Courier New"/>
      <family val="3"/>
    </font>
    <font>
      <b/>
      <sz val="9"/>
      <color indexed="10"/>
      <name val="Times New Roman"/>
      <family val="1"/>
    </font>
    <font>
      <b/>
      <sz val="9"/>
      <color rgb="FFC00000"/>
      <name val="Times New Roman"/>
      <family val="1"/>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s>
  <cellStyleXfs count="34">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9" fontId="1" fillId="0" borderId="0" applyFont="0" applyFill="0" applyBorder="0" applyAlignment="0" applyProtection="0"/>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 fillId="0" borderId="0"/>
  </cellStyleXfs>
  <cellXfs count="922">
    <xf numFmtId="0" fontId="0" fillId="0" borderId="0" xfId="0"/>
    <xf numFmtId="0" fontId="3" fillId="0" borderId="0" xfId="26" applyFont="1"/>
    <xf numFmtId="0" fontId="3" fillId="0" borderId="0" xfId="26" applyNumberFormat="1" applyFont="1" applyAlignment="1">
      <alignment horizontal="center"/>
    </xf>
    <xf numFmtId="5" fontId="3" fillId="0" borderId="0" xfId="26" applyNumberFormat="1" applyFont="1"/>
    <xf numFmtId="37" fontId="3" fillId="0" borderId="0" xfId="26" applyNumberFormat="1" applyFont="1"/>
    <xf numFmtId="0" fontId="3" fillId="0" borderId="0" xfId="26" applyNumberFormat="1" applyFont="1" applyBorder="1" applyAlignment="1">
      <alignment horizontal="center"/>
    </xf>
    <xf numFmtId="37" fontId="3" fillId="0" borderId="0" xfId="26" applyNumberFormat="1" applyFont="1" applyBorder="1"/>
    <xf numFmtId="10" fontId="3" fillId="0" borderId="0" xfId="28" applyNumberFormat="1" applyFont="1"/>
    <xf numFmtId="0" fontId="4" fillId="0" borderId="0" xfId="0" applyFont="1" applyAlignment="1">
      <alignment horizontal="centerContinuous"/>
    </xf>
    <xf numFmtId="0" fontId="4" fillId="0" borderId="0" xfId="0" applyFont="1"/>
    <xf numFmtId="165" fontId="4" fillId="0" borderId="0" xfId="0" applyNumberFormat="1" applyFont="1" applyAlignment="1">
      <alignment horizontal="right"/>
    </xf>
    <xf numFmtId="166" fontId="4" fillId="0" borderId="0" xfId="0" applyNumberFormat="1" applyFont="1" applyAlignment="1">
      <alignment horizontal="right"/>
    </xf>
    <xf numFmtId="3" fontId="4" fillId="0" borderId="0" xfId="0" applyNumberFormat="1" applyFont="1" applyAlignment="1">
      <alignment horizontal="centerContinuous"/>
    </xf>
    <xf numFmtId="165" fontId="4" fillId="0" borderId="10" xfId="0" applyNumberFormat="1" applyFont="1" applyBorder="1" applyAlignment="1">
      <alignment horizontal="right"/>
    </xf>
    <xf numFmtId="166" fontId="6" fillId="0" borderId="10" xfId="0" applyNumberFormat="1"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0" fontId="4" fillId="0" borderId="0" xfId="0" applyFont="1" applyBorder="1" applyAlignment="1">
      <alignment horizontal="center"/>
    </xf>
    <xf numFmtId="0" fontId="4" fillId="0" borderId="10" xfId="0" applyFont="1" applyBorder="1" applyAlignment="1">
      <alignment horizontal="centerContinuous"/>
    </xf>
    <xf numFmtId="165" fontId="4" fillId="0" borderId="10" xfId="0" applyNumberFormat="1" applyFont="1" applyBorder="1" applyAlignment="1">
      <alignment horizontal="center"/>
    </xf>
    <xf numFmtId="166" fontId="4" fillId="0" borderId="10" xfId="0" applyNumberFormat="1" applyFont="1" applyBorder="1" applyAlignment="1">
      <alignment horizontal="center"/>
    </xf>
    <xf numFmtId="0" fontId="8" fillId="0" borderId="0" xfId="0" applyFont="1" applyAlignment="1">
      <alignment horizontal="center"/>
    </xf>
    <xf numFmtId="165" fontId="4" fillId="0" borderId="0" xfId="0" applyNumberFormat="1" applyFont="1" applyAlignment="1">
      <alignment horizontal="center"/>
    </xf>
    <xf numFmtId="5" fontId="4" fillId="0" borderId="0" xfId="0" applyNumberFormat="1" applyFont="1"/>
    <xf numFmtId="164" fontId="4" fillId="0" borderId="0" xfId="0" applyNumberFormat="1" applyFont="1"/>
    <xf numFmtId="37" fontId="4" fillId="0" borderId="0" xfId="0" applyNumberFormat="1" applyFont="1"/>
    <xf numFmtId="37" fontId="4" fillId="0" borderId="10" xfId="0" applyNumberFormat="1" applyFont="1" applyBorder="1"/>
    <xf numFmtId="3" fontId="4" fillId="0" borderId="0" xfId="0" applyNumberFormat="1" applyFont="1" applyAlignment="1">
      <alignment horizontal="left"/>
    </xf>
    <xf numFmtId="167" fontId="4" fillId="0" borderId="0" xfId="0" applyNumberFormat="1" applyFont="1"/>
    <xf numFmtId="165" fontId="4" fillId="0" borderId="0" xfId="0" applyNumberFormat="1" applyFont="1"/>
    <xf numFmtId="166" fontId="4" fillId="0" borderId="0" xfId="0" applyNumberFormat="1" applyFont="1"/>
    <xf numFmtId="164" fontId="4" fillId="0" borderId="0" xfId="0" applyNumberFormat="1" applyFont="1" applyAlignment="1">
      <alignment horizontal="left"/>
    </xf>
    <xf numFmtId="5" fontId="4" fillId="0" borderId="12" xfId="0" applyNumberFormat="1" applyFont="1" applyBorder="1"/>
    <xf numFmtId="10" fontId="4" fillId="0" borderId="0" xfId="28" applyNumberFormat="1" applyFont="1"/>
    <xf numFmtId="0" fontId="3" fillId="0" borderId="0" xfId="6" applyFont="1" applyAlignment="1">
      <alignment horizontal="centerContinuous"/>
    </xf>
    <xf numFmtId="165" fontId="3" fillId="0" borderId="0" xfId="6" applyNumberFormat="1" applyFont="1" applyAlignment="1">
      <alignment horizontal="right"/>
    </xf>
    <xf numFmtId="166" fontId="3" fillId="0" borderId="0" xfId="6" applyNumberFormat="1" applyFont="1" applyAlignment="1">
      <alignment horizontal="right"/>
    </xf>
    <xf numFmtId="0" fontId="3" fillId="0" borderId="0" xfId="6" applyFont="1"/>
    <xf numFmtId="166" fontId="3" fillId="0" borderId="0" xfId="6" applyNumberFormat="1" applyFont="1" applyAlignment="1">
      <alignment horizontal="center"/>
    </xf>
    <xf numFmtId="165" fontId="3" fillId="0" borderId="10" xfId="6" applyNumberFormat="1" applyFont="1" applyBorder="1" applyAlignment="1">
      <alignment horizontal="right"/>
    </xf>
    <xf numFmtId="166" fontId="5" fillId="0" borderId="10" xfId="6" applyNumberFormat="1" applyFont="1" applyBorder="1" applyAlignment="1">
      <alignment horizontal="center"/>
    </xf>
    <xf numFmtId="0" fontId="3" fillId="0" borderId="0" xfId="6" applyFont="1" applyAlignment="1">
      <alignment horizontal="center"/>
    </xf>
    <xf numFmtId="0" fontId="3" fillId="0" borderId="0" xfId="6" applyFont="1" applyBorder="1" applyAlignment="1">
      <alignment horizontal="center"/>
    </xf>
    <xf numFmtId="0" fontId="3" fillId="0" borderId="10" xfId="6" applyFont="1" applyBorder="1" applyAlignment="1">
      <alignment horizontal="centerContinuous"/>
    </xf>
    <xf numFmtId="165" fontId="3" fillId="0" borderId="10" xfId="6" applyNumberFormat="1" applyFont="1" applyBorder="1" applyAlignment="1">
      <alignment horizontal="center"/>
    </xf>
    <xf numFmtId="166" fontId="3" fillId="0" borderId="10" xfId="6" applyNumberFormat="1" applyFont="1" applyBorder="1" applyAlignment="1">
      <alignment horizontal="center"/>
    </xf>
    <xf numFmtId="0" fontId="10" fillId="0" borderId="0" xfId="6" applyFont="1" applyAlignment="1">
      <alignment horizontal="center"/>
    </xf>
    <xf numFmtId="165" fontId="3" fillId="0" borderId="0" xfId="6" applyNumberFormat="1" applyFont="1" applyAlignment="1">
      <alignment horizontal="center"/>
    </xf>
    <xf numFmtId="5" fontId="3" fillId="0" borderId="0" xfId="6" applyNumberFormat="1" applyFont="1"/>
    <xf numFmtId="164" fontId="3" fillId="0" borderId="0" xfId="6" applyNumberFormat="1" applyFont="1"/>
    <xf numFmtId="37" fontId="3" fillId="0" borderId="0" xfId="6" applyNumberFormat="1" applyFont="1"/>
    <xf numFmtId="37" fontId="3" fillId="0" borderId="10" xfId="6" applyNumberFormat="1" applyFont="1" applyBorder="1"/>
    <xf numFmtId="3" fontId="3" fillId="0" borderId="0" xfId="6" applyNumberFormat="1" applyFont="1" applyAlignment="1">
      <alignment horizontal="left"/>
    </xf>
    <xf numFmtId="167" fontId="3" fillId="0" borderId="0" xfId="6" applyNumberFormat="1" applyFont="1"/>
    <xf numFmtId="165" fontId="3" fillId="0" borderId="0" xfId="6" applyNumberFormat="1" applyFont="1"/>
    <xf numFmtId="166" fontId="3" fillId="0" borderId="0" xfId="6" applyNumberFormat="1" applyFont="1"/>
    <xf numFmtId="164" fontId="3" fillId="0" borderId="0" xfId="6" applyNumberFormat="1" applyFont="1" applyAlignment="1">
      <alignment horizontal="left"/>
    </xf>
    <xf numFmtId="5" fontId="3" fillId="0" borderId="12" xfId="6" applyNumberFormat="1" applyFont="1" applyBorder="1"/>
    <xf numFmtId="0" fontId="3" fillId="0" borderId="10" xfId="6" applyFont="1" applyBorder="1" applyAlignment="1">
      <alignment horizontal="center"/>
    </xf>
    <xf numFmtId="0" fontId="3" fillId="0" borderId="0" xfId="6" applyFont="1" applyAlignment="1">
      <alignment horizontal="right"/>
    </xf>
    <xf numFmtId="170" fontId="3" fillId="0" borderId="0" xfId="6" applyNumberFormat="1" applyFont="1"/>
    <xf numFmtId="0" fontId="4" fillId="0" borderId="0" xfId="3" applyFont="1" applyAlignment="1">
      <alignment horizontal="centerContinuous"/>
    </xf>
    <xf numFmtId="0" fontId="4" fillId="0" borderId="0" xfId="3" applyFont="1"/>
    <xf numFmtId="165" fontId="4" fillId="0" borderId="0" xfId="3" applyNumberFormat="1" applyFont="1" applyAlignment="1">
      <alignment horizontal="right"/>
    </xf>
    <xf numFmtId="166" fontId="4" fillId="0" borderId="0" xfId="3" applyNumberFormat="1" applyFont="1" applyAlignment="1">
      <alignment horizontal="right"/>
    </xf>
    <xf numFmtId="166" fontId="4" fillId="0" borderId="0" xfId="3" applyNumberFormat="1" applyFont="1" applyAlignment="1">
      <alignment horizontal="center"/>
    </xf>
    <xf numFmtId="165" fontId="4" fillId="0" borderId="10" xfId="3" applyNumberFormat="1" applyFont="1" applyBorder="1" applyAlignment="1">
      <alignment horizontal="right"/>
    </xf>
    <xf numFmtId="166" fontId="6" fillId="0" borderId="10" xfId="3" applyNumberFormat="1" applyFont="1" applyBorder="1" applyAlignment="1">
      <alignment horizontal="center"/>
    </xf>
    <xf numFmtId="0" fontId="4" fillId="0" borderId="0" xfId="3" applyFont="1" applyAlignment="1">
      <alignment horizontal="center"/>
    </xf>
    <xf numFmtId="0" fontId="4" fillId="0" borderId="0" xfId="3" applyFont="1" applyBorder="1" applyAlignment="1">
      <alignment horizontal="center"/>
    </xf>
    <xf numFmtId="0" fontId="4" fillId="0" borderId="10" xfId="3" applyFont="1" applyBorder="1" applyAlignment="1">
      <alignment horizontal="centerContinuous"/>
    </xf>
    <xf numFmtId="165" fontId="4" fillId="0" borderId="10" xfId="3" applyNumberFormat="1" applyFont="1" applyBorder="1" applyAlignment="1">
      <alignment horizontal="center"/>
    </xf>
    <xf numFmtId="166" fontId="4" fillId="0" borderId="10" xfId="3" applyNumberFormat="1" applyFont="1" applyBorder="1" applyAlignment="1">
      <alignment horizontal="center"/>
    </xf>
    <xf numFmtId="165" fontId="4" fillId="0" borderId="0" xfId="3" applyNumberFormat="1" applyFont="1" applyAlignment="1">
      <alignment horizontal="center"/>
    </xf>
    <xf numFmtId="5" fontId="4" fillId="0" borderId="0" xfId="3" applyNumberFormat="1" applyFont="1"/>
    <xf numFmtId="37" fontId="4" fillId="0" borderId="0" xfId="3" applyNumberFormat="1" applyFont="1"/>
    <xf numFmtId="37" fontId="4" fillId="0" borderId="10" xfId="3" applyNumberFormat="1" applyFont="1" applyBorder="1"/>
    <xf numFmtId="3" fontId="4" fillId="0" borderId="0" xfId="3" applyNumberFormat="1" applyFont="1" applyAlignment="1">
      <alignment horizontal="left"/>
    </xf>
    <xf numFmtId="167" fontId="4" fillId="0" borderId="0" xfId="3" applyNumberFormat="1" applyFont="1"/>
    <xf numFmtId="165" fontId="4" fillId="0" borderId="0" xfId="3" applyNumberFormat="1" applyFont="1"/>
    <xf numFmtId="166" fontId="4" fillId="0" borderId="0" xfId="3" applyNumberFormat="1" applyFont="1"/>
    <xf numFmtId="164" fontId="4" fillId="0" borderId="0" xfId="3" applyNumberFormat="1" applyFont="1" applyAlignment="1">
      <alignment horizontal="left"/>
    </xf>
    <xf numFmtId="5" fontId="4" fillId="0" borderId="12" xfId="3" applyNumberFormat="1" applyFont="1" applyBorder="1"/>
    <xf numFmtId="0" fontId="4" fillId="0" borderId="0" xfId="3" applyFont="1" applyBorder="1" applyAlignment="1">
      <alignment horizontal="centerContinuous"/>
    </xf>
    <xf numFmtId="0" fontId="4" fillId="0" borderId="0" xfId="3" applyFont="1" applyBorder="1"/>
    <xf numFmtId="165" fontId="4" fillId="0" borderId="0" xfId="3" applyNumberFormat="1" applyFont="1" applyBorder="1"/>
    <xf numFmtId="166" fontId="4" fillId="0" borderId="0" xfId="3" applyNumberFormat="1" applyFont="1" applyBorder="1"/>
    <xf numFmtId="0" fontId="13" fillId="0" borderId="0" xfId="23" applyFont="1" applyAlignment="1">
      <alignment horizontal="centerContinuous"/>
    </xf>
    <xf numFmtId="0" fontId="13" fillId="0" borderId="0" xfId="23" applyFont="1"/>
    <xf numFmtId="165" fontId="13" fillId="0" borderId="0" xfId="23" applyNumberFormat="1" applyFont="1" applyAlignment="1">
      <alignment horizontal="right"/>
    </xf>
    <xf numFmtId="166" fontId="13" fillId="0" borderId="0" xfId="23" applyNumberFormat="1" applyFont="1" applyAlignment="1">
      <alignment horizontal="right"/>
    </xf>
    <xf numFmtId="3" fontId="13" fillId="0" borderId="0" xfId="23" applyNumberFormat="1" applyFont="1" applyAlignment="1">
      <alignment horizontal="centerContinuous"/>
    </xf>
    <xf numFmtId="3" fontId="14" fillId="0" borderId="10" xfId="23" applyNumberFormat="1" applyFont="1" applyBorder="1" applyAlignment="1">
      <alignment horizontal="centerContinuous"/>
    </xf>
    <xf numFmtId="3" fontId="13" fillId="0" borderId="10" xfId="23" applyNumberFormat="1" applyFont="1" applyBorder="1" applyAlignment="1">
      <alignment horizontal="centerContinuous"/>
    </xf>
    <xf numFmtId="0" fontId="13" fillId="0" borderId="0" xfId="23" applyFont="1" applyAlignment="1">
      <alignment horizontal="center"/>
    </xf>
    <xf numFmtId="166" fontId="13" fillId="0" borderId="0" xfId="23" applyNumberFormat="1" applyFont="1" applyAlignment="1">
      <alignment horizontal="center"/>
    </xf>
    <xf numFmtId="0" fontId="13" fillId="0" borderId="0" xfId="23" applyFont="1" applyBorder="1" applyAlignment="1">
      <alignment horizontal="center"/>
    </xf>
    <xf numFmtId="0" fontId="13" fillId="0" borderId="10" xfId="23" applyFont="1" applyBorder="1" applyAlignment="1">
      <alignment horizontal="centerContinuous"/>
    </xf>
    <xf numFmtId="165" fontId="13" fillId="0" borderId="10" xfId="23" applyNumberFormat="1" applyFont="1" applyBorder="1" applyAlignment="1">
      <alignment horizontal="center"/>
    </xf>
    <xf numFmtId="166" fontId="13" fillId="0" borderId="10" xfId="23" applyNumberFormat="1" applyFont="1" applyBorder="1" applyAlignment="1">
      <alignment horizontal="center"/>
    </xf>
    <xf numFmtId="0" fontId="15" fillId="0" borderId="0" xfId="23" applyFont="1" applyAlignment="1">
      <alignment horizontal="center"/>
    </xf>
    <xf numFmtId="165" fontId="13" fillId="0" borderId="0" xfId="23" applyNumberFormat="1" applyFont="1" applyAlignment="1">
      <alignment horizontal="center"/>
    </xf>
    <xf numFmtId="5" fontId="13" fillId="0" borderId="0" xfId="23" applyNumberFormat="1" applyFont="1"/>
    <xf numFmtId="164" fontId="13" fillId="0" borderId="0" xfId="23" applyNumberFormat="1" applyFont="1"/>
    <xf numFmtId="37" fontId="13" fillId="0" borderId="0" xfId="23" applyNumberFormat="1" applyFont="1"/>
    <xf numFmtId="37" fontId="13" fillId="0" borderId="10" xfId="23" applyNumberFormat="1" applyFont="1" applyBorder="1"/>
    <xf numFmtId="3" fontId="13" fillId="0" borderId="0" xfId="23" applyNumberFormat="1" applyFont="1" applyAlignment="1">
      <alignment horizontal="left"/>
    </xf>
    <xf numFmtId="167" fontId="13" fillId="0" borderId="0" xfId="23" applyNumberFormat="1" applyFont="1"/>
    <xf numFmtId="165" fontId="13" fillId="0" borderId="0" xfId="23" applyNumberFormat="1" applyFont="1"/>
    <xf numFmtId="166" fontId="13" fillId="0" borderId="0" xfId="23" applyNumberFormat="1" applyFont="1"/>
    <xf numFmtId="164" fontId="13" fillId="0" borderId="0" xfId="23" applyNumberFormat="1" applyFont="1" applyAlignment="1">
      <alignment horizontal="left"/>
    </xf>
    <xf numFmtId="5" fontId="13" fillId="0" borderId="12" xfId="23" applyNumberFormat="1" applyFont="1" applyBorder="1"/>
    <xf numFmtId="0" fontId="13" fillId="0" borderId="10" xfId="23" applyFont="1" applyBorder="1" applyAlignment="1">
      <alignment horizontal="center"/>
    </xf>
    <xf numFmtId="0" fontId="13" fillId="0" borderId="0" xfId="23" applyFont="1" applyAlignment="1">
      <alignment horizontal="right"/>
    </xf>
    <xf numFmtId="170" fontId="13" fillId="0" borderId="0" xfId="23" applyNumberFormat="1" applyFont="1"/>
    <xf numFmtId="37" fontId="3" fillId="0" borderId="0" xfId="0" applyNumberFormat="1" applyFont="1"/>
    <xf numFmtId="5" fontId="16" fillId="0" borderId="12" xfId="0" applyNumberFormat="1" applyFont="1" applyBorder="1"/>
    <xf numFmtId="0" fontId="11" fillId="0" borderId="0" xfId="0" applyFont="1"/>
    <xf numFmtId="0" fontId="11" fillId="0" borderId="0" xfId="0" applyFont="1" applyAlignment="1">
      <alignment horizontal="center"/>
    </xf>
    <xf numFmtId="0" fontId="11" fillId="0" borderId="0" xfId="0" applyFont="1" applyBorder="1" applyAlignment="1">
      <alignment horizontal="center"/>
    </xf>
    <xf numFmtId="0" fontId="13" fillId="0" borderId="0" xfId="9" applyFont="1"/>
    <xf numFmtId="0" fontId="17" fillId="0" borderId="0" xfId="0" applyFont="1"/>
    <xf numFmtId="0" fontId="13" fillId="0" borderId="0" xfId="9" applyFont="1" applyAlignment="1">
      <alignment horizontal="right"/>
    </xf>
    <xf numFmtId="0" fontId="13" fillId="0" borderId="0" xfId="0" applyFont="1"/>
    <xf numFmtId="0" fontId="18" fillId="0" borderId="0" xfId="7" applyFont="1" applyAlignment="1">
      <alignment horizontal="left"/>
    </xf>
    <xf numFmtId="0" fontId="18" fillId="0" borderId="0" xfId="0" applyFont="1"/>
    <xf numFmtId="0" fontId="3" fillId="0" borderId="0" xfId="0" applyFont="1"/>
    <xf numFmtId="3" fontId="3" fillId="0" borderId="0" xfId="0" applyNumberFormat="1" applyFont="1"/>
    <xf numFmtId="0" fontId="5" fillId="0" borderId="0" xfId="0" applyFont="1" applyAlignment="1">
      <alignment horizontal="center"/>
    </xf>
    <xf numFmtId="3" fontId="5" fillId="0" borderId="1" xfId="0" applyNumberFormat="1" applyFont="1" applyBorder="1" applyAlignment="1">
      <alignment horizontal="center"/>
    </xf>
    <xf numFmtId="0" fontId="5" fillId="0" borderId="0" xfId="0" applyFont="1" applyBorder="1" applyAlignment="1">
      <alignment horizontal="center"/>
    </xf>
    <xf numFmtId="3" fontId="5" fillId="0" borderId="5" xfId="0" applyNumberFormat="1" applyFont="1" applyBorder="1" applyAlignment="1">
      <alignment horizontal="center"/>
    </xf>
    <xf numFmtId="0" fontId="5" fillId="0" borderId="10" xfId="0" applyFont="1" applyBorder="1" applyAlignment="1">
      <alignment horizontal="center"/>
    </xf>
    <xf numFmtId="3" fontId="5" fillId="0" borderId="8" xfId="0" applyNumberFormat="1" applyFont="1" applyBorder="1" applyAlignment="1">
      <alignment horizontal="center"/>
    </xf>
    <xf numFmtId="0" fontId="3" fillId="0" borderId="0" xfId="0" applyFont="1" applyAlignment="1">
      <alignment horizontal="center"/>
    </xf>
    <xf numFmtId="3" fontId="7" fillId="0" borderId="0" xfId="0" applyNumberFormat="1" applyFont="1" applyAlignment="1">
      <alignment horizontal="center"/>
    </xf>
    <xf numFmtId="5" fontId="3" fillId="0" borderId="0" xfId="0" applyNumberFormat="1" applyFont="1"/>
    <xf numFmtId="37" fontId="3" fillId="0" borderId="10" xfId="0" applyNumberFormat="1" applyFont="1" applyBorder="1"/>
    <xf numFmtId="37" fontId="3" fillId="0" borderId="0" xfId="0" applyNumberFormat="1" applyFont="1" applyBorder="1"/>
    <xf numFmtId="0" fontId="3" fillId="0" borderId="0" xfId="10" applyFont="1" applyAlignment="1">
      <alignment horizontal="centerContinuous"/>
    </xf>
    <xf numFmtId="0" fontId="3" fillId="0" borderId="0" xfId="10" applyFont="1"/>
    <xf numFmtId="165" fontId="3" fillId="0" borderId="0" xfId="10" applyNumberFormat="1" applyFont="1" applyAlignment="1">
      <alignment horizontal="right"/>
    </xf>
    <xf numFmtId="166" fontId="3" fillId="0" borderId="0" xfId="10" applyNumberFormat="1" applyFont="1" applyAlignment="1">
      <alignment horizontal="right"/>
    </xf>
    <xf numFmtId="165" fontId="3" fillId="0" borderId="0" xfId="10" applyNumberFormat="1" applyFont="1" applyAlignment="1">
      <alignment horizontal="centerContinuous"/>
    </xf>
    <xf numFmtId="166" fontId="3" fillId="0" borderId="0" xfId="10" applyNumberFormat="1" applyFont="1" applyAlignment="1">
      <alignment horizontal="center"/>
    </xf>
    <xf numFmtId="165" fontId="3" fillId="0" borderId="10" xfId="10" applyNumberFormat="1" applyFont="1" applyBorder="1" applyAlignment="1">
      <alignment horizontal="right"/>
    </xf>
    <xf numFmtId="166" fontId="5" fillId="0" borderId="10" xfId="10" applyNumberFormat="1" applyFont="1" applyBorder="1" applyAlignment="1">
      <alignment horizontal="center"/>
    </xf>
    <xf numFmtId="0" fontId="3" fillId="0" borderId="0" xfId="10" applyFont="1" applyAlignment="1">
      <alignment horizontal="center"/>
    </xf>
    <xf numFmtId="0" fontId="3" fillId="0" borderId="0" xfId="10" applyFont="1" applyBorder="1" applyAlignment="1">
      <alignment horizontal="center"/>
    </xf>
    <xf numFmtId="0" fontId="3" fillId="0" borderId="10" xfId="10" applyFont="1" applyBorder="1" applyAlignment="1">
      <alignment horizontal="centerContinuous"/>
    </xf>
    <xf numFmtId="165" fontId="3" fillId="0" borderId="10" xfId="10" applyNumberFormat="1" applyFont="1" applyBorder="1" applyAlignment="1">
      <alignment horizontal="center"/>
    </xf>
    <xf numFmtId="166" fontId="3" fillId="0" borderId="10" xfId="10" applyNumberFormat="1" applyFont="1" applyBorder="1" applyAlignment="1">
      <alignment horizontal="center"/>
    </xf>
    <xf numFmtId="0" fontId="10" fillId="0" borderId="0" xfId="10" applyFont="1" applyAlignment="1">
      <alignment horizontal="center"/>
    </xf>
    <xf numFmtId="165" fontId="3" fillId="0" borderId="0" xfId="10" applyNumberFormat="1" applyFont="1" applyAlignment="1">
      <alignment horizontal="center"/>
    </xf>
    <xf numFmtId="5" fontId="3" fillId="0" borderId="0" xfId="10" applyNumberFormat="1" applyFont="1"/>
    <xf numFmtId="164" fontId="3" fillId="0" borderId="0" xfId="10" applyNumberFormat="1" applyFont="1"/>
    <xf numFmtId="37" fontId="3" fillId="0" borderId="0" xfId="10" applyNumberFormat="1" applyFont="1"/>
    <xf numFmtId="37" fontId="3" fillId="0" borderId="10" xfId="10" applyNumberFormat="1" applyFont="1" applyBorder="1"/>
    <xf numFmtId="3" fontId="3" fillId="0" borderId="0" xfId="10" applyNumberFormat="1" applyFont="1" applyAlignment="1">
      <alignment horizontal="left"/>
    </xf>
    <xf numFmtId="165" fontId="3" fillId="0" borderId="0" xfId="10" applyNumberFormat="1" applyFont="1"/>
    <xf numFmtId="166" fontId="3" fillId="0" borderId="0" xfId="10" applyNumberFormat="1" applyFont="1"/>
    <xf numFmtId="164" fontId="3" fillId="0" borderId="0" xfId="10" applyNumberFormat="1" applyFont="1" applyAlignment="1">
      <alignment horizontal="left"/>
    </xf>
    <xf numFmtId="5" fontId="3" fillId="0" borderId="12" xfId="10" applyNumberFormat="1" applyFont="1" applyBorder="1"/>
    <xf numFmtId="0" fontId="3" fillId="0" borderId="0" xfId="10" applyFont="1" applyBorder="1" applyAlignment="1">
      <alignment horizontal="centerContinuous"/>
    </xf>
    <xf numFmtId="0" fontId="3" fillId="0" borderId="0" xfId="10" applyFont="1" applyBorder="1"/>
    <xf numFmtId="165" fontId="3" fillId="0" borderId="0" xfId="10" applyNumberFormat="1" applyFont="1" applyBorder="1"/>
    <xf numFmtId="166" fontId="3" fillId="0" borderId="0" xfId="10" applyNumberFormat="1" applyFont="1" applyBorder="1"/>
    <xf numFmtId="166" fontId="3" fillId="0" borderId="0" xfId="10" applyNumberFormat="1" applyFont="1" applyBorder="1" applyAlignment="1">
      <alignment horizontal="center"/>
    </xf>
    <xf numFmtId="5" fontId="3" fillId="0" borderId="0" xfId="10" applyNumberFormat="1" applyFont="1" applyBorder="1"/>
    <xf numFmtId="37" fontId="3" fillId="0" borderId="0" xfId="10" applyNumberFormat="1" applyFont="1" applyBorder="1"/>
    <xf numFmtId="0" fontId="3" fillId="0" borderId="0" xfId="10" applyFont="1" applyBorder="1" applyAlignment="1">
      <alignment horizontal="right"/>
    </xf>
    <xf numFmtId="170" fontId="3" fillId="0" borderId="0" xfId="10" applyNumberFormat="1" applyFont="1" applyBorder="1"/>
    <xf numFmtId="0" fontId="3" fillId="0" borderId="0" xfId="13" applyFont="1" applyAlignment="1">
      <alignment horizontal="centerContinuous"/>
    </xf>
    <xf numFmtId="0" fontId="3" fillId="0" borderId="0" xfId="13" applyFont="1"/>
    <xf numFmtId="165" fontId="3" fillId="0" borderId="0" xfId="13" applyNumberFormat="1" applyFont="1" applyAlignment="1">
      <alignment horizontal="right"/>
    </xf>
    <xf numFmtId="166" fontId="3" fillId="0" borderId="0" xfId="13" applyNumberFormat="1" applyFont="1" applyAlignment="1">
      <alignment horizontal="right"/>
    </xf>
    <xf numFmtId="166" fontId="3" fillId="0" borderId="0" xfId="13" applyNumberFormat="1" applyFont="1" applyAlignment="1">
      <alignment horizontal="center"/>
    </xf>
    <xf numFmtId="165" fontId="3" fillId="0" borderId="10" xfId="13" applyNumberFormat="1" applyFont="1" applyBorder="1" applyAlignment="1">
      <alignment horizontal="right"/>
    </xf>
    <xf numFmtId="166" fontId="5" fillId="0" borderId="10" xfId="13" applyNumberFormat="1" applyFont="1" applyBorder="1" applyAlignment="1">
      <alignment horizontal="center"/>
    </xf>
    <xf numFmtId="0" fontId="3" fillId="0" borderId="0" xfId="13" applyFont="1" applyAlignment="1">
      <alignment horizontal="center"/>
    </xf>
    <xf numFmtId="0" fontId="3" fillId="0" borderId="0" xfId="13" applyFont="1" applyBorder="1" applyAlignment="1">
      <alignment horizontal="center"/>
    </xf>
    <xf numFmtId="0" fontId="3" fillId="0" borderId="10" xfId="13" applyFont="1" applyBorder="1" applyAlignment="1">
      <alignment horizontal="centerContinuous"/>
    </xf>
    <xf numFmtId="165" fontId="3" fillId="0" borderId="10" xfId="13" applyNumberFormat="1" applyFont="1" applyBorder="1" applyAlignment="1">
      <alignment horizontal="center"/>
    </xf>
    <xf numFmtId="166" fontId="3" fillId="0" borderId="10" xfId="13" applyNumberFormat="1" applyFont="1" applyBorder="1" applyAlignment="1">
      <alignment horizontal="center"/>
    </xf>
    <xf numFmtId="0" fontId="10" fillId="0" borderId="0" xfId="13" applyFont="1" applyAlignment="1">
      <alignment horizontal="center"/>
    </xf>
    <xf numFmtId="165" fontId="3" fillId="0" borderId="0" xfId="13" applyNumberFormat="1" applyFont="1" applyAlignment="1">
      <alignment horizontal="center"/>
    </xf>
    <xf numFmtId="5" fontId="3" fillId="0" borderId="0" xfId="13" applyNumberFormat="1" applyFont="1"/>
    <xf numFmtId="164" fontId="3" fillId="0" borderId="0" xfId="13" applyNumberFormat="1" applyFont="1"/>
    <xf numFmtId="37" fontId="3" fillId="0" borderId="0" xfId="13" applyNumberFormat="1" applyFont="1"/>
    <xf numFmtId="37" fontId="3" fillId="0" borderId="10" xfId="13" applyNumberFormat="1" applyFont="1" applyBorder="1"/>
    <xf numFmtId="3" fontId="3" fillId="0" borderId="0" xfId="13" applyNumberFormat="1" applyFont="1" applyAlignment="1">
      <alignment horizontal="left"/>
    </xf>
    <xf numFmtId="167" fontId="3" fillId="0" borderId="0" xfId="13" applyNumberFormat="1" applyFont="1"/>
    <xf numFmtId="165" fontId="3" fillId="0" borderId="0" xfId="13" applyNumberFormat="1" applyFont="1"/>
    <xf numFmtId="166" fontId="3" fillId="0" borderId="0" xfId="13" applyNumberFormat="1" applyFont="1"/>
    <xf numFmtId="164" fontId="3" fillId="0" borderId="0" xfId="13" applyNumberFormat="1" applyFont="1" applyAlignment="1">
      <alignment horizontal="left"/>
    </xf>
    <xf numFmtId="5" fontId="3" fillId="0" borderId="12" xfId="13" applyNumberFormat="1" applyFont="1" applyBorder="1"/>
    <xf numFmtId="0" fontId="3" fillId="0" borderId="10" xfId="13" applyFont="1" applyBorder="1" applyAlignment="1">
      <alignment horizontal="center"/>
    </xf>
    <xf numFmtId="0" fontId="3" fillId="0" borderId="0" xfId="13" applyFont="1" applyAlignment="1">
      <alignment horizontal="right"/>
    </xf>
    <xf numFmtId="170" fontId="3" fillId="0" borderId="0" xfId="13" applyNumberFormat="1" applyFont="1"/>
    <xf numFmtId="0" fontId="3" fillId="0" borderId="0" xfId="12" applyFont="1" applyAlignment="1">
      <alignment horizontal="centerContinuous"/>
    </xf>
    <xf numFmtId="0" fontId="3" fillId="0" borderId="0" xfId="12" applyFont="1"/>
    <xf numFmtId="165" fontId="3" fillId="0" borderId="0" xfId="12" applyNumberFormat="1" applyFont="1" applyAlignment="1">
      <alignment horizontal="right"/>
    </xf>
    <xf numFmtId="166" fontId="3" fillId="0" borderId="0" xfId="12" applyNumberFormat="1" applyFont="1" applyAlignment="1">
      <alignment horizontal="right"/>
    </xf>
    <xf numFmtId="166" fontId="3" fillId="0" borderId="0" xfId="12" applyNumberFormat="1" applyFont="1" applyAlignment="1">
      <alignment horizontal="center"/>
    </xf>
    <xf numFmtId="165" fontId="3" fillId="0" borderId="10" xfId="12" applyNumberFormat="1" applyFont="1" applyBorder="1" applyAlignment="1">
      <alignment horizontal="right"/>
    </xf>
    <xf numFmtId="166" fontId="5" fillId="0" borderId="10" xfId="12" applyNumberFormat="1" applyFont="1" applyBorder="1" applyAlignment="1">
      <alignment horizontal="center"/>
    </xf>
    <xf numFmtId="0" fontId="3" fillId="0" borderId="0" xfId="12" applyFont="1" applyAlignment="1">
      <alignment horizontal="center"/>
    </xf>
    <xf numFmtId="0" fontId="3" fillId="0" borderId="0" xfId="12" applyFont="1" applyBorder="1" applyAlignment="1">
      <alignment horizontal="center"/>
    </xf>
    <xf numFmtId="0" fontId="3" fillId="0" borderId="10" xfId="12" applyFont="1" applyBorder="1" applyAlignment="1">
      <alignment horizontal="centerContinuous"/>
    </xf>
    <xf numFmtId="165" fontId="3" fillId="0" borderId="10" xfId="12" applyNumberFormat="1" applyFont="1" applyBorder="1" applyAlignment="1">
      <alignment horizontal="center"/>
    </xf>
    <xf numFmtId="166" fontId="3" fillId="0" borderId="10" xfId="12" applyNumberFormat="1" applyFont="1" applyBorder="1" applyAlignment="1">
      <alignment horizontal="center"/>
    </xf>
    <xf numFmtId="0" fontId="10" fillId="0" borderId="0" xfId="12" applyFont="1" applyAlignment="1">
      <alignment horizontal="center"/>
    </xf>
    <xf numFmtId="165" fontId="3" fillId="0" borderId="0" xfId="12" applyNumberFormat="1" applyFont="1" applyAlignment="1">
      <alignment horizontal="center"/>
    </xf>
    <xf numFmtId="5" fontId="3" fillId="0" borderId="0" xfId="12" applyNumberFormat="1" applyFont="1"/>
    <xf numFmtId="164" fontId="3" fillId="0" borderId="0" xfId="12" applyNumberFormat="1" applyFont="1"/>
    <xf numFmtId="37" fontId="3" fillId="0" borderId="0" xfId="12" applyNumberFormat="1" applyFont="1"/>
    <xf numFmtId="37" fontId="3" fillId="0" borderId="10" xfId="12" applyNumberFormat="1" applyFont="1" applyBorder="1"/>
    <xf numFmtId="3" fontId="3" fillId="0" borderId="0" xfId="12" applyNumberFormat="1" applyFont="1" applyAlignment="1">
      <alignment horizontal="left"/>
    </xf>
    <xf numFmtId="165" fontId="3" fillId="0" borderId="0" xfId="12" applyNumberFormat="1" applyFont="1"/>
    <xf numFmtId="166" fontId="3" fillId="0" borderId="0" xfId="12" applyNumberFormat="1" applyFont="1"/>
    <xf numFmtId="164" fontId="3" fillId="0" borderId="0" xfId="12" applyNumberFormat="1" applyFont="1" applyAlignment="1">
      <alignment horizontal="left"/>
    </xf>
    <xf numFmtId="5" fontId="3" fillId="0" borderId="12" xfId="12" applyNumberFormat="1" applyFont="1" applyBorder="1"/>
    <xf numFmtId="0" fontId="3" fillId="0" borderId="0" xfId="27" applyFont="1"/>
    <xf numFmtId="165" fontId="3" fillId="0" borderId="0" xfId="27" applyNumberFormat="1" applyFont="1" applyAlignment="1">
      <alignment horizontal="right"/>
    </xf>
    <xf numFmtId="166" fontId="3" fillId="0" borderId="0" xfId="27" applyNumberFormat="1" applyFont="1" applyAlignment="1">
      <alignment horizontal="right"/>
    </xf>
    <xf numFmtId="0" fontId="3" fillId="0" borderId="0" xfId="27" applyFont="1" applyAlignment="1">
      <alignment horizontal="centerContinuous"/>
    </xf>
    <xf numFmtId="166" fontId="3" fillId="0" borderId="0" xfId="27" applyNumberFormat="1" applyFont="1" applyAlignment="1">
      <alignment horizontal="center"/>
    </xf>
    <xf numFmtId="165" fontId="3" fillId="0" borderId="10" xfId="27" applyNumberFormat="1" applyFont="1" applyBorder="1" applyAlignment="1">
      <alignment horizontal="right"/>
    </xf>
    <xf numFmtId="166" fontId="5" fillId="0" borderId="10" xfId="27" applyNumberFormat="1" applyFont="1" applyBorder="1" applyAlignment="1">
      <alignment horizontal="center"/>
    </xf>
    <xf numFmtId="0" fontId="3" fillId="0" borderId="0" xfId="27" applyFont="1" applyAlignment="1">
      <alignment horizontal="center"/>
    </xf>
    <xf numFmtId="0" fontId="3" fillId="0" borderId="0" xfId="27" applyFont="1" applyBorder="1" applyAlignment="1">
      <alignment horizontal="center"/>
    </xf>
    <xf numFmtId="0" fontId="3" fillId="0" borderId="10" xfId="27" applyFont="1" applyBorder="1" applyAlignment="1">
      <alignment horizontal="centerContinuous"/>
    </xf>
    <xf numFmtId="165" fontId="3" fillId="0" borderId="10" xfId="27" applyNumberFormat="1" applyFont="1" applyBorder="1" applyAlignment="1">
      <alignment horizontal="center"/>
    </xf>
    <xf numFmtId="166" fontId="3" fillId="0" borderId="10" xfId="27" applyNumberFormat="1" applyFont="1" applyBorder="1" applyAlignment="1">
      <alignment horizontal="center"/>
    </xf>
    <xf numFmtId="0" fontId="10" fillId="0" borderId="0" xfId="27" applyFont="1" applyAlignment="1">
      <alignment horizontal="center"/>
    </xf>
    <xf numFmtId="165" fontId="3" fillId="0" borderId="0" xfId="27" applyNumberFormat="1" applyFont="1" applyAlignment="1">
      <alignment horizontal="center"/>
    </xf>
    <xf numFmtId="5" fontId="3" fillId="0" borderId="0" xfId="27" applyNumberFormat="1" applyFont="1"/>
    <xf numFmtId="164" fontId="3" fillId="0" borderId="0" xfId="27" applyNumberFormat="1" applyFont="1"/>
    <xf numFmtId="37" fontId="3" fillId="0" borderId="0" xfId="27" applyNumberFormat="1" applyFont="1"/>
    <xf numFmtId="37" fontId="3" fillId="0" borderId="10" xfId="27" applyNumberFormat="1" applyFont="1" applyBorder="1"/>
    <xf numFmtId="3" fontId="3" fillId="0" borderId="0" xfId="27" applyNumberFormat="1" applyFont="1" applyAlignment="1">
      <alignment horizontal="left"/>
    </xf>
    <xf numFmtId="165" fontId="3" fillId="0" borderId="0" xfId="27" applyNumberFormat="1" applyFont="1"/>
    <xf numFmtId="166" fontId="3" fillId="0" borderId="0" xfId="27" applyNumberFormat="1" applyFont="1"/>
    <xf numFmtId="164" fontId="3" fillId="0" borderId="0" xfId="27" applyNumberFormat="1" applyFont="1" applyAlignment="1">
      <alignment horizontal="left"/>
    </xf>
    <xf numFmtId="5" fontId="3" fillId="0" borderId="12" xfId="27" applyNumberFormat="1" applyFont="1" applyBorder="1"/>
    <xf numFmtId="165" fontId="3" fillId="0" borderId="10" xfId="27" applyNumberFormat="1" applyFont="1" applyBorder="1"/>
    <xf numFmtId="0" fontId="3" fillId="0" borderId="10" xfId="27" applyFont="1" applyBorder="1"/>
    <xf numFmtId="0" fontId="3" fillId="0" borderId="10" xfId="27" applyFont="1" applyBorder="1" applyAlignment="1">
      <alignment horizontal="center"/>
    </xf>
    <xf numFmtId="0" fontId="3" fillId="0" borderId="0" xfId="27" applyFont="1" applyAlignment="1">
      <alignment horizontal="right"/>
    </xf>
    <xf numFmtId="170" fontId="3" fillId="0" borderId="0" xfId="27" applyNumberFormat="1" applyFont="1"/>
    <xf numFmtId="0" fontId="3" fillId="0" borderId="0" xfId="18" applyFont="1" applyAlignment="1">
      <alignment horizontal="centerContinuous"/>
    </xf>
    <xf numFmtId="0" fontId="3" fillId="0" borderId="0" xfId="18" applyFont="1"/>
    <xf numFmtId="165" fontId="3" fillId="0" borderId="0" xfId="18" applyNumberFormat="1" applyFont="1" applyAlignment="1">
      <alignment horizontal="right"/>
    </xf>
    <xf numFmtId="166" fontId="3" fillId="0" borderId="0" xfId="18" applyNumberFormat="1" applyFont="1" applyAlignment="1">
      <alignment horizontal="right"/>
    </xf>
    <xf numFmtId="166" fontId="3" fillId="0" borderId="0" xfId="18" applyNumberFormat="1" applyFont="1" applyAlignment="1">
      <alignment horizontal="center"/>
    </xf>
    <xf numFmtId="165" fontId="3" fillId="0" borderId="10" xfId="18" applyNumberFormat="1" applyFont="1" applyBorder="1" applyAlignment="1">
      <alignment horizontal="right"/>
    </xf>
    <xf numFmtId="166" fontId="5" fillId="0" borderId="10" xfId="18" applyNumberFormat="1" applyFont="1" applyBorder="1" applyAlignment="1">
      <alignment horizontal="center"/>
    </xf>
    <xf numFmtId="0" fontId="3" fillId="0" borderId="0" xfId="18" applyFont="1" applyAlignment="1">
      <alignment horizontal="center"/>
    </xf>
    <xf numFmtId="0" fontId="3" fillId="0" borderId="0" xfId="18" applyFont="1" applyBorder="1" applyAlignment="1">
      <alignment horizontal="center"/>
    </xf>
    <xf numFmtId="0" fontId="3" fillId="0" borderId="10" xfId="18" applyFont="1" applyBorder="1" applyAlignment="1">
      <alignment horizontal="centerContinuous"/>
    </xf>
    <xf numFmtId="165" fontId="3" fillId="0" borderId="10" xfId="18" applyNumberFormat="1" applyFont="1" applyBorder="1" applyAlignment="1">
      <alignment horizontal="center"/>
    </xf>
    <xf numFmtId="166" fontId="3" fillId="0" borderId="10" xfId="18" applyNumberFormat="1" applyFont="1" applyBorder="1" applyAlignment="1">
      <alignment horizontal="center"/>
    </xf>
    <xf numFmtId="0" fontId="10" fillId="0" borderId="0" xfId="18" applyFont="1" applyAlignment="1">
      <alignment horizontal="center"/>
    </xf>
    <xf numFmtId="165" fontId="3" fillId="0" borderId="0" xfId="18" applyNumberFormat="1" applyFont="1" applyAlignment="1">
      <alignment horizontal="center"/>
    </xf>
    <xf numFmtId="5" fontId="3" fillId="0" borderId="0" xfId="18" applyNumberFormat="1" applyFont="1"/>
    <xf numFmtId="164" fontId="3" fillId="0" borderId="0" xfId="18" applyNumberFormat="1" applyFont="1"/>
    <xf numFmtId="37" fontId="3" fillId="0" borderId="0" xfId="18" applyNumberFormat="1" applyFont="1"/>
    <xf numFmtId="37" fontId="3" fillId="0" borderId="10" xfId="18" applyNumberFormat="1" applyFont="1" applyBorder="1"/>
    <xf numFmtId="3" fontId="3" fillId="0" borderId="0" xfId="18" applyNumberFormat="1" applyFont="1" applyAlignment="1">
      <alignment horizontal="left"/>
    </xf>
    <xf numFmtId="167" fontId="3" fillId="0" borderId="0" xfId="18" applyNumberFormat="1" applyFont="1"/>
    <xf numFmtId="165" fontId="3" fillId="0" borderId="0" xfId="18" applyNumberFormat="1" applyFont="1"/>
    <xf numFmtId="166" fontId="3" fillId="0" borderId="0" xfId="18" applyNumberFormat="1" applyFont="1"/>
    <xf numFmtId="164" fontId="3" fillId="0" borderId="0" xfId="18" applyNumberFormat="1" applyFont="1" applyAlignment="1">
      <alignment horizontal="left"/>
    </xf>
    <xf numFmtId="5" fontId="3" fillId="0" borderId="12" xfId="18" applyNumberFormat="1" applyFont="1" applyBorder="1"/>
    <xf numFmtId="5" fontId="3" fillId="0" borderId="0" xfId="18" applyNumberFormat="1" applyFont="1" applyBorder="1"/>
    <xf numFmtId="165" fontId="3" fillId="0" borderId="10" xfId="18" applyNumberFormat="1" applyFont="1" applyBorder="1"/>
    <xf numFmtId="0" fontId="3" fillId="0" borderId="10" xfId="18" applyFont="1" applyBorder="1"/>
    <xf numFmtId="0" fontId="3" fillId="0" borderId="10" xfId="18" applyFont="1" applyBorder="1" applyAlignment="1">
      <alignment horizontal="center"/>
    </xf>
    <xf numFmtId="0" fontId="3" fillId="0" borderId="0" xfId="18" applyFont="1" applyAlignment="1">
      <alignment horizontal="right"/>
    </xf>
    <xf numFmtId="170" fontId="3" fillId="0" borderId="0" xfId="18" applyNumberFormat="1" applyFont="1"/>
    <xf numFmtId="0" fontId="3" fillId="0" borderId="0" xfId="5" applyFont="1" applyAlignment="1">
      <alignment horizontal="centerContinuous"/>
    </xf>
    <xf numFmtId="0" fontId="3" fillId="0" borderId="0" xfId="5" applyFont="1"/>
    <xf numFmtId="165" fontId="3" fillId="0" borderId="0" xfId="5" applyNumberFormat="1" applyFont="1" applyAlignment="1">
      <alignment horizontal="right"/>
    </xf>
    <xf numFmtId="166" fontId="3" fillId="0" borderId="0" xfId="5" applyNumberFormat="1" applyFont="1" applyAlignment="1">
      <alignment horizontal="right"/>
    </xf>
    <xf numFmtId="166" fontId="3" fillId="0" borderId="0" xfId="5" applyNumberFormat="1" applyFont="1" applyAlignment="1">
      <alignment horizontal="center"/>
    </xf>
    <xf numFmtId="165" fontId="3" fillId="0" borderId="10" xfId="5" applyNumberFormat="1" applyFont="1" applyBorder="1" applyAlignment="1">
      <alignment horizontal="right"/>
    </xf>
    <xf numFmtId="166" fontId="5" fillId="0" borderId="10" xfId="5" applyNumberFormat="1" applyFont="1" applyBorder="1" applyAlignment="1">
      <alignment horizontal="center"/>
    </xf>
    <xf numFmtId="0" fontId="3" fillId="0" borderId="0" xfId="5" applyFont="1" applyAlignment="1">
      <alignment horizontal="center"/>
    </xf>
    <xf numFmtId="0" fontId="3" fillId="0" borderId="0" xfId="5" applyFont="1" applyBorder="1" applyAlignment="1">
      <alignment horizontal="center"/>
    </xf>
    <xf numFmtId="0" fontId="3" fillId="0" borderId="10" xfId="5" applyFont="1" applyBorder="1" applyAlignment="1">
      <alignment horizontal="centerContinuous"/>
    </xf>
    <xf numFmtId="165" fontId="3" fillId="0" borderId="10" xfId="5" applyNumberFormat="1" applyFont="1" applyBorder="1" applyAlignment="1">
      <alignment horizontal="center"/>
    </xf>
    <xf numFmtId="166" fontId="3" fillId="0" borderId="10" xfId="5" applyNumberFormat="1" applyFont="1" applyBorder="1" applyAlignment="1">
      <alignment horizontal="center"/>
    </xf>
    <xf numFmtId="0" fontId="10" fillId="0" borderId="0" xfId="5" applyFont="1" applyAlignment="1">
      <alignment horizontal="center"/>
    </xf>
    <xf numFmtId="165" fontId="3" fillId="0" borderId="0" xfId="5" applyNumberFormat="1" applyFont="1" applyAlignment="1">
      <alignment horizontal="center"/>
    </xf>
    <xf numFmtId="5" fontId="3" fillId="0" borderId="0" xfId="5" applyNumberFormat="1" applyFont="1"/>
    <xf numFmtId="164" fontId="3" fillId="0" borderId="0" xfId="5" applyNumberFormat="1" applyFont="1"/>
    <xf numFmtId="37" fontId="3" fillId="0" borderId="0" xfId="5" applyNumberFormat="1" applyFont="1"/>
    <xf numFmtId="37" fontId="3" fillId="0" borderId="10" xfId="5" applyNumberFormat="1" applyFont="1" applyBorder="1"/>
    <xf numFmtId="37" fontId="19" fillId="0" borderId="10" xfId="5" applyNumberFormat="1" applyFont="1" applyBorder="1"/>
    <xf numFmtId="3" fontId="3" fillId="0" borderId="0" xfId="5" applyNumberFormat="1" applyFont="1" applyAlignment="1">
      <alignment horizontal="left"/>
    </xf>
    <xf numFmtId="167" fontId="3" fillId="0" borderId="0" xfId="5" applyNumberFormat="1" applyFont="1"/>
    <xf numFmtId="165" fontId="3" fillId="0" borderId="0" xfId="5" applyNumberFormat="1" applyFont="1"/>
    <xf numFmtId="166" fontId="3" fillId="0" borderId="0" xfId="5" applyNumberFormat="1" applyFont="1"/>
    <xf numFmtId="164" fontId="3" fillId="0" borderId="0" xfId="5" applyNumberFormat="1" applyFont="1" applyAlignment="1">
      <alignment horizontal="left"/>
    </xf>
    <xf numFmtId="5" fontId="3" fillId="0" borderId="12" xfId="5" applyNumberFormat="1" applyFont="1" applyBorder="1"/>
    <xf numFmtId="165" fontId="3" fillId="0" borderId="10" xfId="5" applyNumberFormat="1" applyFont="1" applyBorder="1"/>
    <xf numFmtId="0" fontId="3" fillId="0" borderId="10" xfId="5" applyFont="1" applyBorder="1"/>
    <xf numFmtId="0" fontId="3" fillId="0" borderId="10" xfId="5" applyFont="1" applyBorder="1" applyAlignment="1">
      <alignment horizontal="center"/>
    </xf>
    <xf numFmtId="0" fontId="3" fillId="0" borderId="0" xfId="5" applyFont="1" applyAlignment="1">
      <alignment horizontal="right"/>
    </xf>
    <xf numFmtId="170" fontId="3" fillId="0" borderId="0" xfId="5" applyNumberFormat="1" applyFont="1"/>
    <xf numFmtId="0" fontId="3" fillId="0" borderId="0" xfId="19" applyFont="1" applyAlignment="1">
      <alignment horizontal="centerContinuous"/>
    </xf>
    <xf numFmtId="0" fontId="3" fillId="0" borderId="0" xfId="19" applyFont="1"/>
    <xf numFmtId="165" fontId="3" fillId="0" borderId="0" xfId="19" applyNumberFormat="1" applyFont="1" applyAlignment="1">
      <alignment horizontal="right"/>
    </xf>
    <xf numFmtId="166" fontId="3" fillId="0" borderId="0" xfId="19" applyNumberFormat="1" applyFont="1" applyAlignment="1">
      <alignment horizontal="center"/>
    </xf>
    <xf numFmtId="165" fontId="3" fillId="0" borderId="10" xfId="19" applyNumberFormat="1" applyFont="1" applyBorder="1" applyAlignment="1">
      <alignment horizontal="right"/>
    </xf>
    <xf numFmtId="166" fontId="5" fillId="0" borderId="10" xfId="19" applyNumberFormat="1" applyFont="1" applyBorder="1" applyAlignment="1">
      <alignment horizontal="center"/>
    </xf>
    <xf numFmtId="0" fontId="3" fillId="0" borderId="0" xfId="19" applyFont="1" applyAlignment="1">
      <alignment horizontal="center"/>
    </xf>
    <xf numFmtId="0" fontId="3" fillId="0" borderId="0" xfId="19" applyFont="1" applyBorder="1" applyAlignment="1">
      <alignment horizontal="center"/>
    </xf>
    <xf numFmtId="0" fontId="3" fillId="0" borderId="10" xfId="19" applyFont="1" applyBorder="1" applyAlignment="1">
      <alignment horizontal="centerContinuous"/>
    </xf>
    <xf numFmtId="165" fontId="3" fillId="0" borderId="10" xfId="19" applyNumberFormat="1" applyFont="1" applyBorder="1" applyAlignment="1">
      <alignment horizontal="center"/>
    </xf>
    <xf numFmtId="166" fontId="3" fillId="0" borderId="10" xfId="19" applyNumberFormat="1" applyFont="1" applyBorder="1" applyAlignment="1">
      <alignment horizontal="center"/>
    </xf>
    <xf numFmtId="0" fontId="10" fillId="0" borderId="0" xfId="19" applyFont="1" applyAlignment="1">
      <alignment horizontal="center"/>
    </xf>
    <xf numFmtId="165" fontId="3" fillId="0" borderId="0" xfId="19" applyNumberFormat="1" applyFont="1" applyAlignment="1">
      <alignment horizontal="center"/>
    </xf>
    <xf numFmtId="5" fontId="3" fillId="0" borderId="0" xfId="19" applyNumberFormat="1" applyFont="1"/>
    <xf numFmtId="164" fontId="3" fillId="0" borderId="0" xfId="19" applyNumberFormat="1" applyFont="1"/>
    <xf numFmtId="37" fontId="3" fillId="0" borderId="0" xfId="19" applyNumberFormat="1" applyFont="1"/>
    <xf numFmtId="37" fontId="3" fillId="0" borderId="10" xfId="19" applyNumberFormat="1" applyFont="1" applyBorder="1"/>
    <xf numFmtId="3" fontId="3" fillId="0" borderId="0" xfId="19" applyNumberFormat="1" applyFont="1" applyAlignment="1">
      <alignment horizontal="left"/>
    </xf>
    <xf numFmtId="37" fontId="16" fillId="0" borderId="0" xfId="19" applyNumberFormat="1" applyFont="1"/>
    <xf numFmtId="165" fontId="3" fillId="0" borderId="0" xfId="19" applyNumberFormat="1" applyFont="1"/>
    <xf numFmtId="166" fontId="3" fillId="0" borderId="0" xfId="19" applyNumberFormat="1" applyFont="1"/>
    <xf numFmtId="164" fontId="3" fillId="0" borderId="0" xfId="19" applyNumberFormat="1" applyFont="1" applyAlignment="1">
      <alignment horizontal="left"/>
    </xf>
    <xf numFmtId="5" fontId="3" fillId="0" borderId="12" xfId="19" applyNumberFormat="1" applyFont="1" applyBorder="1"/>
    <xf numFmtId="0" fontId="3" fillId="0" borderId="10" xfId="19" applyFont="1" applyBorder="1" applyAlignment="1">
      <alignment horizontal="center"/>
    </xf>
    <xf numFmtId="0" fontId="3" fillId="0" borderId="0" xfId="19" applyFont="1" applyAlignment="1">
      <alignment horizontal="right"/>
    </xf>
    <xf numFmtId="170" fontId="3" fillId="0" borderId="0" xfId="19" applyNumberFormat="1" applyFont="1" applyBorder="1"/>
    <xf numFmtId="0" fontId="3" fillId="0" borderId="0" xfId="24" applyFont="1" applyAlignment="1">
      <alignment horizontal="centerContinuous"/>
    </xf>
    <xf numFmtId="0" fontId="3" fillId="0" borderId="0" xfId="24" applyFont="1"/>
    <xf numFmtId="165" fontId="3" fillId="0" borderId="0" xfId="24" applyNumberFormat="1" applyFont="1" applyAlignment="1">
      <alignment horizontal="right"/>
    </xf>
    <xf numFmtId="166" fontId="3" fillId="0" borderId="0" xfId="24" applyNumberFormat="1" applyFont="1" applyAlignment="1">
      <alignment horizontal="right"/>
    </xf>
    <xf numFmtId="166" fontId="3" fillId="0" borderId="0" xfId="24" applyNumberFormat="1" applyFont="1" applyAlignment="1">
      <alignment horizontal="center"/>
    </xf>
    <xf numFmtId="165" fontId="3" fillId="0" borderId="10" xfId="24" applyNumberFormat="1" applyFont="1" applyBorder="1" applyAlignment="1">
      <alignment horizontal="right"/>
    </xf>
    <xf numFmtId="166" fontId="5" fillId="0" borderId="10" xfId="24" applyNumberFormat="1" applyFont="1" applyBorder="1" applyAlignment="1">
      <alignment horizontal="center"/>
    </xf>
    <xf numFmtId="0" fontId="3" fillId="0" borderId="0" xfId="24" applyFont="1" applyAlignment="1">
      <alignment horizontal="center"/>
    </xf>
    <xf numFmtId="0" fontId="3" fillId="0" borderId="0" xfId="24" applyFont="1" applyBorder="1" applyAlignment="1">
      <alignment horizontal="center"/>
    </xf>
    <xf numFmtId="0" fontId="3" fillId="0" borderId="10" xfId="24" applyFont="1" applyBorder="1" applyAlignment="1">
      <alignment horizontal="centerContinuous"/>
    </xf>
    <xf numFmtId="165" fontId="3" fillId="0" borderId="10" xfId="24" applyNumberFormat="1" applyFont="1" applyBorder="1" applyAlignment="1">
      <alignment horizontal="center"/>
    </xf>
    <xf numFmtId="166" fontId="3" fillId="0" borderId="10" xfId="24" applyNumberFormat="1" applyFont="1" applyBorder="1" applyAlignment="1">
      <alignment horizontal="center"/>
    </xf>
    <xf numFmtId="0" fontId="10" fillId="0" borderId="0" xfId="24" applyFont="1" applyAlignment="1">
      <alignment horizontal="center"/>
    </xf>
    <xf numFmtId="165" fontId="3" fillId="0" borderId="0" xfId="24" applyNumberFormat="1" applyFont="1" applyAlignment="1">
      <alignment horizontal="center"/>
    </xf>
    <xf numFmtId="5" fontId="3" fillId="0" borderId="0" xfId="24" applyNumberFormat="1" applyFont="1"/>
    <xf numFmtId="164" fontId="3" fillId="0" borderId="0" xfId="24" applyNumberFormat="1" applyFont="1"/>
    <xf numFmtId="37" fontId="3" fillId="0" borderId="0" xfId="24" applyNumberFormat="1" applyFont="1"/>
    <xf numFmtId="37" fontId="3" fillId="0" borderId="10" xfId="24" applyNumberFormat="1" applyFont="1" applyBorder="1"/>
    <xf numFmtId="37" fontId="19" fillId="0" borderId="10" xfId="24" applyNumberFormat="1" applyFont="1" applyBorder="1"/>
    <xf numFmtId="3" fontId="3" fillId="0" borderId="0" xfId="24" applyNumberFormat="1" applyFont="1" applyAlignment="1">
      <alignment horizontal="left"/>
    </xf>
    <xf numFmtId="167" fontId="3" fillId="0" borderId="0" xfId="24" applyNumberFormat="1" applyFont="1"/>
    <xf numFmtId="165" fontId="3" fillId="0" borderId="0" xfId="24" applyNumberFormat="1" applyFont="1"/>
    <xf numFmtId="166" fontId="3" fillId="0" borderId="0" xfId="24" applyNumberFormat="1" applyFont="1"/>
    <xf numFmtId="164" fontId="3" fillId="0" borderId="0" xfId="24" applyNumberFormat="1" applyFont="1" applyAlignment="1">
      <alignment horizontal="left"/>
    </xf>
    <xf numFmtId="5" fontId="3" fillId="0" borderId="12" xfId="24" applyNumberFormat="1" applyFont="1" applyBorder="1"/>
    <xf numFmtId="165" fontId="3" fillId="0" borderId="10" xfId="24" applyNumberFormat="1" applyFont="1" applyBorder="1"/>
    <xf numFmtId="0" fontId="3" fillId="0" borderId="10" xfId="24" applyFont="1" applyBorder="1"/>
    <xf numFmtId="0" fontId="3" fillId="0" borderId="10" xfId="24" applyFont="1" applyBorder="1" applyAlignment="1">
      <alignment horizontal="center"/>
    </xf>
    <xf numFmtId="0" fontId="3" fillId="0" borderId="0" xfId="24" applyFont="1" applyAlignment="1">
      <alignment horizontal="right"/>
    </xf>
    <xf numFmtId="170" fontId="3" fillId="0" borderId="0" xfId="24" applyNumberFormat="1" applyFont="1"/>
    <xf numFmtId="0" fontId="3" fillId="0" borderId="0" xfId="20" applyFont="1" applyAlignment="1">
      <alignment horizontal="centerContinuous"/>
    </xf>
    <xf numFmtId="0" fontId="3" fillId="0" borderId="0" xfId="20" applyFont="1"/>
    <xf numFmtId="165" fontId="3" fillId="0" borderId="0" xfId="20" applyNumberFormat="1" applyFont="1" applyAlignment="1">
      <alignment horizontal="right"/>
    </xf>
    <xf numFmtId="166" fontId="3" fillId="0" borderId="0" xfId="20" applyNumberFormat="1" applyFont="1" applyAlignment="1">
      <alignment horizontal="right"/>
    </xf>
    <xf numFmtId="166" fontId="3" fillId="0" borderId="0" xfId="20" applyNumberFormat="1" applyFont="1" applyAlignment="1">
      <alignment horizontal="center"/>
    </xf>
    <xf numFmtId="165" fontId="3" fillId="0" borderId="10" xfId="20" applyNumberFormat="1" applyFont="1" applyBorder="1" applyAlignment="1">
      <alignment horizontal="right"/>
    </xf>
    <xf numFmtId="166" fontId="5" fillId="0" borderId="10" xfId="20" applyNumberFormat="1" applyFont="1" applyBorder="1" applyAlignment="1">
      <alignment horizontal="center"/>
    </xf>
    <xf numFmtId="0" fontId="3" fillId="0" borderId="0" xfId="20" applyFont="1" applyAlignment="1">
      <alignment horizontal="center"/>
    </xf>
    <xf numFmtId="0" fontId="3" fillId="0" borderId="0" xfId="20" applyFont="1" applyBorder="1" applyAlignment="1">
      <alignment horizontal="center"/>
    </xf>
    <xf numFmtId="0" fontId="3" fillId="0" borderId="10" xfId="20" applyFont="1" applyBorder="1" applyAlignment="1">
      <alignment horizontal="centerContinuous"/>
    </xf>
    <xf numFmtId="165" fontId="3" fillId="0" borderId="10" xfId="20" applyNumberFormat="1" applyFont="1" applyBorder="1" applyAlignment="1">
      <alignment horizontal="center"/>
    </xf>
    <xf numFmtId="166" fontId="3" fillId="0" borderId="10" xfId="20" applyNumberFormat="1" applyFont="1" applyBorder="1" applyAlignment="1">
      <alignment horizontal="center"/>
    </xf>
    <xf numFmtId="0" fontId="10" fillId="0" borderId="0" xfId="20" applyFont="1" applyAlignment="1">
      <alignment horizontal="center"/>
    </xf>
    <xf numFmtId="165" fontId="3" fillId="0" borderId="0" xfId="20" applyNumberFormat="1" applyFont="1" applyAlignment="1">
      <alignment horizontal="center"/>
    </xf>
    <xf numFmtId="5" fontId="3" fillId="0" borderId="0" xfId="20" applyNumberFormat="1" applyFont="1"/>
    <xf numFmtId="164" fontId="3" fillId="0" borderId="0" xfId="20" applyNumberFormat="1" applyFont="1"/>
    <xf numFmtId="37" fontId="3" fillId="0" borderId="0" xfId="20" applyNumberFormat="1" applyFont="1"/>
    <xf numFmtId="37" fontId="3" fillId="0" borderId="10" xfId="20" applyNumberFormat="1" applyFont="1" applyBorder="1"/>
    <xf numFmtId="37" fontId="19" fillId="0" borderId="10" xfId="20" applyNumberFormat="1" applyFont="1" applyBorder="1"/>
    <xf numFmtId="3" fontId="3" fillId="0" borderId="0" xfId="20" applyNumberFormat="1" applyFont="1" applyAlignment="1">
      <alignment horizontal="left"/>
    </xf>
    <xf numFmtId="167" fontId="3" fillId="0" borderId="0" xfId="20" applyNumberFormat="1" applyFont="1"/>
    <xf numFmtId="165" fontId="3" fillId="0" borderId="0" xfId="20" applyNumberFormat="1" applyFont="1"/>
    <xf numFmtId="166" fontId="3" fillId="0" borderId="0" xfId="20" applyNumberFormat="1" applyFont="1"/>
    <xf numFmtId="164" fontId="3" fillId="0" borderId="0" xfId="20" applyNumberFormat="1" applyFont="1" applyAlignment="1">
      <alignment horizontal="left"/>
    </xf>
    <xf numFmtId="5" fontId="3" fillId="0" borderId="12" xfId="20" applyNumberFormat="1" applyFont="1" applyBorder="1"/>
    <xf numFmtId="165" fontId="3" fillId="0" borderId="10" xfId="20" applyNumberFormat="1" applyFont="1" applyBorder="1"/>
    <xf numFmtId="0" fontId="3" fillId="0" borderId="10" xfId="20" applyFont="1" applyBorder="1"/>
    <xf numFmtId="0" fontId="3" fillId="0" borderId="10" xfId="20" applyFont="1" applyBorder="1" applyAlignment="1">
      <alignment horizontal="center"/>
    </xf>
    <xf numFmtId="0" fontId="3" fillId="0" borderId="0" xfId="20" applyFont="1" applyAlignment="1">
      <alignment horizontal="right"/>
    </xf>
    <xf numFmtId="170" fontId="3" fillId="0" borderId="0" xfId="20" applyNumberFormat="1" applyFont="1"/>
    <xf numFmtId="5" fontId="19" fillId="0" borderId="12" xfId="20" applyNumberFormat="1" applyFont="1" applyBorder="1"/>
    <xf numFmtId="0" fontId="3" fillId="0" borderId="0" xfId="17" applyFont="1" applyAlignment="1">
      <alignment horizontal="centerContinuous"/>
    </xf>
    <xf numFmtId="0" fontId="3" fillId="0" borderId="0" xfId="17" applyFont="1"/>
    <xf numFmtId="165" fontId="3" fillId="0" borderId="0" xfId="17" applyNumberFormat="1" applyFont="1" applyAlignment="1">
      <alignment horizontal="right"/>
    </xf>
    <xf numFmtId="166" fontId="3" fillId="0" borderId="0" xfId="17" applyNumberFormat="1" applyFont="1" applyAlignment="1">
      <alignment horizontal="right"/>
    </xf>
    <xf numFmtId="0" fontId="11" fillId="0" borderId="0" xfId="17" applyFont="1"/>
    <xf numFmtId="166" fontId="3" fillId="0" borderId="0" xfId="17" applyNumberFormat="1" applyFont="1" applyAlignment="1">
      <alignment horizontal="center"/>
    </xf>
    <xf numFmtId="165" fontId="3" fillId="0" borderId="10" xfId="17" applyNumberFormat="1" applyFont="1" applyBorder="1" applyAlignment="1">
      <alignment horizontal="right"/>
    </xf>
    <xf numFmtId="166" fontId="5" fillId="0" borderId="10" xfId="17" applyNumberFormat="1" applyFont="1" applyBorder="1" applyAlignment="1">
      <alignment horizontal="center"/>
    </xf>
    <xf numFmtId="0" fontId="3" fillId="0" borderId="0" xfId="17" applyFont="1" applyAlignment="1">
      <alignment horizontal="center"/>
    </xf>
    <xf numFmtId="0" fontId="3" fillId="0" borderId="0" xfId="17" applyFont="1" applyBorder="1" applyAlignment="1">
      <alignment horizontal="center"/>
    </xf>
    <xf numFmtId="0" fontId="3" fillId="0" borderId="10" xfId="17" applyFont="1" applyBorder="1" applyAlignment="1">
      <alignment horizontal="centerContinuous"/>
    </xf>
    <xf numFmtId="165" fontId="3" fillId="0" borderId="10" xfId="17" applyNumberFormat="1" applyFont="1" applyBorder="1" applyAlignment="1">
      <alignment horizontal="center"/>
    </xf>
    <xf numFmtId="166" fontId="3" fillId="0" borderId="10" xfId="17" applyNumberFormat="1" applyFont="1" applyBorder="1" applyAlignment="1">
      <alignment horizontal="center"/>
    </xf>
    <xf numFmtId="0" fontId="10" fillId="0" borderId="0" xfId="17" applyFont="1" applyAlignment="1">
      <alignment horizontal="center"/>
    </xf>
    <xf numFmtId="165" fontId="3" fillId="0" borderId="0" xfId="17" applyNumberFormat="1" applyFont="1" applyAlignment="1">
      <alignment horizontal="center"/>
    </xf>
    <xf numFmtId="5" fontId="3" fillId="0" borderId="0" xfId="17" applyNumberFormat="1" applyFont="1"/>
    <xf numFmtId="164" fontId="3" fillId="0" borderId="0" xfId="17" applyNumberFormat="1" applyFont="1"/>
    <xf numFmtId="37" fontId="3" fillId="0" borderId="0" xfId="17" applyNumberFormat="1" applyFont="1"/>
    <xf numFmtId="37" fontId="3" fillId="0" borderId="10" xfId="17" applyNumberFormat="1" applyFont="1" applyBorder="1"/>
    <xf numFmtId="3" fontId="3" fillId="0" borderId="0" xfId="17" applyNumberFormat="1" applyFont="1" applyAlignment="1">
      <alignment horizontal="left"/>
    </xf>
    <xf numFmtId="165" fontId="3" fillId="0" borderId="0" xfId="17" applyNumberFormat="1" applyFont="1"/>
    <xf numFmtId="166" fontId="3" fillId="0" borderId="0" xfId="17" applyNumberFormat="1" applyFont="1"/>
    <xf numFmtId="164" fontId="3" fillId="0" borderId="0" xfId="17" applyNumberFormat="1" applyFont="1" applyAlignment="1">
      <alignment horizontal="left"/>
    </xf>
    <xf numFmtId="5" fontId="3" fillId="0" borderId="12" xfId="17" applyNumberFormat="1" applyFont="1" applyBorder="1"/>
    <xf numFmtId="5" fontId="3" fillId="0" borderId="0" xfId="17" applyNumberFormat="1" applyFont="1" applyBorder="1"/>
    <xf numFmtId="165" fontId="3" fillId="0" borderId="10" xfId="17" applyNumberFormat="1" applyFont="1" applyBorder="1"/>
    <xf numFmtId="0" fontId="3" fillId="0" borderId="10" xfId="17" applyFont="1" applyBorder="1"/>
    <xf numFmtId="0" fontId="3" fillId="0" borderId="10" xfId="17" applyFont="1" applyBorder="1" applyAlignment="1">
      <alignment horizontal="center"/>
    </xf>
    <xf numFmtId="0" fontId="3" fillId="0" borderId="0" xfId="17" applyFont="1" applyAlignment="1">
      <alignment horizontal="right"/>
    </xf>
    <xf numFmtId="170" fontId="3" fillId="0" borderId="0" xfId="17" applyNumberFormat="1" applyFont="1" applyBorder="1"/>
    <xf numFmtId="0" fontId="3" fillId="0" borderId="0" xfId="11" applyFont="1" applyAlignment="1">
      <alignment horizontal="centerContinuous"/>
    </xf>
    <xf numFmtId="0" fontId="3" fillId="0" borderId="0" xfId="11" applyFont="1"/>
    <xf numFmtId="165" fontId="3" fillId="0" borderId="0" xfId="11" applyNumberFormat="1" applyFont="1" applyAlignment="1">
      <alignment horizontal="right"/>
    </xf>
    <xf numFmtId="166" fontId="3" fillId="0" borderId="0" xfId="11" applyNumberFormat="1" applyFont="1" applyAlignment="1">
      <alignment horizontal="right"/>
    </xf>
    <xf numFmtId="166" fontId="3" fillId="0" borderId="0" xfId="11" applyNumberFormat="1" applyFont="1" applyAlignment="1">
      <alignment horizontal="center"/>
    </xf>
    <xf numFmtId="165" fontId="3" fillId="0" borderId="10" xfId="11" applyNumberFormat="1" applyFont="1" applyBorder="1" applyAlignment="1">
      <alignment horizontal="right"/>
    </xf>
    <xf numFmtId="166" fontId="5" fillId="0" borderId="10" xfId="11" applyNumberFormat="1" applyFont="1" applyBorder="1" applyAlignment="1">
      <alignment horizontal="center"/>
    </xf>
    <xf numFmtId="0" fontId="3" fillId="0" borderId="0" xfId="11" applyFont="1" applyAlignment="1">
      <alignment horizontal="center"/>
    </xf>
    <xf numFmtId="0" fontId="3" fillId="0" borderId="0" xfId="11" applyFont="1" applyBorder="1" applyAlignment="1">
      <alignment horizontal="center"/>
    </xf>
    <xf numFmtId="0" fontId="3" fillId="0" borderId="10" xfId="11" applyFont="1" applyBorder="1" applyAlignment="1">
      <alignment horizontal="centerContinuous"/>
    </xf>
    <xf numFmtId="165" fontId="3" fillId="0" borderId="10" xfId="11" applyNumberFormat="1" applyFont="1" applyBorder="1" applyAlignment="1">
      <alignment horizontal="center"/>
    </xf>
    <xf numFmtId="166" fontId="3" fillId="0" borderId="10" xfId="11" applyNumberFormat="1" applyFont="1" applyBorder="1" applyAlignment="1">
      <alignment horizontal="center"/>
    </xf>
    <xf numFmtId="0" fontId="10" fillId="0" borderId="0" xfId="11" applyFont="1" applyAlignment="1">
      <alignment horizontal="center"/>
    </xf>
    <xf numFmtId="165" fontId="3" fillId="0" borderId="0" xfId="11" applyNumberFormat="1" applyFont="1" applyAlignment="1">
      <alignment horizontal="center"/>
    </xf>
    <xf numFmtId="5" fontId="3" fillId="0" borderId="0" xfId="11" applyNumberFormat="1" applyFont="1"/>
    <xf numFmtId="164" fontId="3" fillId="0" borderId="0" xfId="11" applyNumberFormat="1" applyFont="1"/>
    <xf numFmtId="37" fontId="3" fillId="0" borderId="0" xfId="11" applyNumberFormat="1" applyFont="1"/>
    <xf numFmtId="37" fontId="3" fillId="0" borderId="10" xfId="11" applyNumberFormat="1" applyFont="1" applyBorder="1"/>
    <xf numFmtId="3" fontId="3" fillId="0" borderId="0" xfId="11" applyNumberFormat="1" applyFont="1" applyAlignment="1">
      <alignment horizontal="left"/>
    </xf>
    <xf numFmtId="165" fontId="3" fillId="0" borderId="0" xfId="11" applyNumberFormat="1" applyFont="1"/>
    <xf numFmtId="166" fontId="3" fillId="0" borderId="0" xfId="11" applyNumberFormat="1" applyFont="1"/>
    <xf numFmtId="164" fontId="3" fillId="0" borderId="0" xfId="11" applyNumberFormat="1" applyFont="1" applyAlignment="1">
      <alignment horizontal="left"/>
    </xf>
    <xf numFmtId="5" fontId="3" fillId="0" borderId="12" xfId="11" applyNumberFormat="1" applyFont="1" applyBorder="1"/>
    <xf numFmtId="0" fontId="3" fillId="0" borderId="0" xfId="11" applyFont="1" applyBorder="1" applyAlignment="1">
      <alignment horizontal="centerContinuous"/>
    </xf>
    <xf numFmtId="0" fontId="3" fillId="0" borderId="0" xfId="11" applyFont="1" applyBorder="1"/>
    <xf numFmtId="165" fontId="3" fillId="0" borderId="0" xfId="11" applyNumberFormat="1" applyFont="1" applyBorder="1"/>
    <xf numFmtId="166" fontId="3" fillId="0" borderId="0" xfId="11" applyNumberFormat="1" applyFont="1" applyBorder="1"/>
    <xf numFmtId="166" fontId="3" fillId="0" borderId="0" xfId="11" applyNumberFormat="1" applyFont="1" applyBorder="1" applyAlignment="1">
      <alignment horizontal="center"/>
    </xf>
    <xf numFmtId="5" fontId="3" fillId="0" borderId="0" xfId="11" applyNumberFormat="1" applyFont="1" applyBorder="1"/>
    <xf numFmtId="37" fontId="3" fillId="0" borderId="0" xfId="11" applyNumberFormat="1" applyFont="1" applyBorder="1"/>
    <xf numFmtId="0" fontId="3" fillId="0" borderId="0" xfId="11" applyFont="1" applyBorder="1" applyAlignment="1">
      <alignment horizontal="right"/>
    </xf>
    <xf numFmtId="170" fontId="3" fillId="0" borderId="0" xfId="11" applyNumberFormat="1" applyFont="1" applyBorder="1"/>
    <xf numFmtId="0" fontId="3" fillId="0" borderId="0" xfId="9" applyFont="1" applyAlignment="1">
      <alignment horizontal="centerContinuous"/>
    </xf>
    <xf numFmtId="0" fontId="3" fillId="0" borderId="0" xfId="9" applyFont="1"/>
    <xf numFmtId="165" fontId="3" fillId="0" borderId="0" xfId="9" applyNumberFormat="1" applyFont="1" applyAlignment="1">
      <alignment horizontal="right"/>
    </xf>
    <xf numFmtId="166" fontId="3" fillId="0" borderId="0" xfId="9" applyNumberFormat="1" applyFont="1" applyAlignment="1">
      <alignment horizontal="right"/>
    </xf>
    <xf numFmtId="166" fontId="3" fillId="0" borderId="0" xfId="9" applyNumberFormat="1" applyFont="1" applyAlignment="1">
      <alignment horizontal="center"/>
    </xf>
    <xf numFmtId="165" fontId="3" fillId="0" borderId="10" xfId="9" applyNumberFormat="1" applyFont="1" applyBorder="1" applyAlignment="1">
      <alignment horizontal="right"/>
    </xf>
    <xf numFmtId="166" fontId="5" fillId="0" borderId="10" xfId="9" applyNumberFormat="1" applyFont="1" applyBorder="1" applyAlignment="1">
      <alignment horizontal="center"/>
    </xf>
    <xf numFmtId="0" fontId="3" fillId="0" borderId="0" xfId="9" applyFont="1" applyAlignment="1">
      <alignment horizontal="center"/>
    </xf>
    <xf numFmtId="0" fontId="3" fillId="0" borderId="0" xfId="9" applyFont="1" applyBorder="1" applyAlignment="1">
      <alignment horizontal="center"/>
    </xf>
    <xf numFmtId="0" fontId="3" fillId="0" borderId="10" xfId="9" applyFont="1" applyBorder="1" applyAlignment="1">
      <alignment horizontal="centerContinuous"/>
    </xf>
    <xf numFmtId="165" fontId="3" fillId="0" borderId="10" xfId="9" applyNumberFormat="1" applyFont="1" applyBorder="1" applyAlignment="1">
      <alignment horizontal="center"/>
    </xf>
    <xf numFmtId="166" fontId="3" fillId="0" borderId="10" xfId="9" applyNumberFormat="1" applyFont="1" applyBorder="1" applyAlignment="1">
      <alignment horizontal="center"/>
    </xf>
    <xf numFmtId="0" fontId="10" fillId="0" borderId="0" xfId="9" applyFont="1" applyAlignment="1">
      <alignment horizontal="center"/>
    </xf>
    <xf numFmtId="165" fontId="3" fillId="0" borderId="0" xfId="9" applyNumberFormat="1" applyFont="1" applyAlignment="1">
      <alignment horizontal="center"/>
    </xf>
    <xf numFmtId="5" fontId="3" fillId="0" borderId="0" xfId="9" applyNumberFormat="1" applyFont="1"/>
    <xf numFmtId="164" fontId="3" fillId="0" borderId="0" xfId="9" applyNumberFormat="1" applyFont="1"/>
    <xf numFmtId="37" fontId="3" fillId="0" borderId="0" xfId="9" applyNumberFormat="1" applyFont="1"/>
    <xf numFmtId="37" fontId="3" fillId="0" borderId="10" xfId="9" applyNumberFormat="1" applyFont="1" applyBorder="1"/>
    <xf numFmtId="3" fontId="3" fillId="0" borderId="0" xfId="9" applyNumberFormat="1" applyFont="1" applyAlignment="1">
      <alignment horizontal="left"/>
    </xf>
    <xf numFmtId="165" fontId="3" fillId="0" borderId="0" xfId="9" applyNumberFormat="1" applyFont="1"/>
    <xf numFmtId="166" fontId="3" fillId="0" borderId="0" xfId="9" applyNumberFormat="1" applyFont="1"/>
    <xf numFmtId="164" fontId="3" fillId="0" borderId="0" xfId="9" applyNumberFormat="1" applyFont="1" applyAlignment="1">
      <alignment horizontal="left"/>
    </xf>
    <xf numFmtId="5" fontId="3" fillId="0" borderId="12" xfId="9" applyNumberFormat="1" applyFont="1" applyBorder="1"/>
    <xf numFmtId="165" fontId="3" fillId="0" borderId="10" xfId="9" applyNumberFormat="1" applyFont="1" applyBorder="1"/>
    <xf numFmtId="0" fontId="3" fillId="0" borderId="10" xfId="9" applyFont="1" applyBorder="1"/>
    <xf numFmtId="0" fontId="3" fillId="0" borderId="10" xfId="9" applyFont="1" applyBorder="1" applyAlignment="1">
      <alignment horizontal="center"/>
    </xf>
    <xf numFmtId="0" fontId="3" fillId="0" borderId="0" xfId="9" applyFont="1" applyAlignment="1">
      <alignment horizontal="right"/>
    </xf>
    <xf numFmtId="170" fontId="3" fillId="0" borderId="0" xfId="9" applyNumberFormat="1" applyFont="1"/>
    <xf numFmtId="0" fontId="3" fillId="0" borderId="0" xfId="0" applyFont="1" applyAlignment="1">
      <alignment horizontal="centerContinuous"/>
    </xf>
    <xf numFmtId="165" fontId="3" fillId="0" borderId="0" xfId="0" applyNumberFormat="1" applyFont="1" applyAlignment="1">
      <alignment horizontal="right"/>
    </xf>
    <xf numFmtId="166" fontId="3" fillId="0" borderId="0" xfId="0" applyNumberFormat="1" applyFont="1" applyAlignment="1">
      <alignment horizontal="right"/>
    </xf>
    <xf numFmtId="166" fontId="3" fillId="0" borderId="0" xfId="0" applyNumberFormat="1" applyFont="1" applyAlignment="1">
      <alignment horizontal="center"/>
    </xf>
    <xf numFmtId="165" fontId="3" fillId="0" borderId="10" xfId="0" applyNumberFormat="1" applyFont="1" applyBorder="1" applyAlignment="1">
      <alignment horizontal="right"/>
    </xf>
    <xf numFmtId="166" fontId="5" fillId="0" borderId="10" xfId="0" applyNumberFormat="1" applyFont="1" applyBorder="1" applyAlignment="1">
      <alignment horizontal="center"/>
    </xf>
    <xf numFmtId="0" fontId="3" fillId="0" borderId="0" xfId="0" applyFont="1" applyBorder="1" applyAlignment="1">
      <alignment horizontal="center"/>
    </xf>
    <xf numFmtId="0" fontId="3" fillId="0" borderId="10" xfId="0" applyFont="1" applyBorder="1" applyAlignment="1">
      <alignment horizontal="centerContinuous"/>
    </xf>
    <xf numFmtId="165" fontId="3" fillId="0" borderId="10" xfId="0" applyNumberFormat="1" applyFont="1" applyBorder="1" applyAlignment="1">
      <alignment horizontal="center"/>
    </xf>
    <xf numFmtId="166" fontId="3" fillId="0" borderId="10" xfId="0" applyNumberFormat="1" applyFont="1" applyBorder="1" applyAlignment="1">
      <alignment horizontal="center"/>
    </xf>
    <xf numFmtId="0" fontId="10" fillId="0" borderId="0" xfId="0" applyFont="1" applyAlignment="1">
      <alignment horizontal="center"/>
    </xf>
    <xf numFmtId="165" fontId="3" fillId="0" borderId="0" xfId="0" applyNumberFormat="1" applyFont="1" applyAlignment="1">
      <alignment horizontal="center"/>
    </xf>
    <xf numFmtId="165" fontId="3" fillId="0" borderId="0" xfId="0" applyNumberFormat="1" applyFont="1"/>
    <xf numFmtId="164" fontId="3" fillId="0" borderId="0" xfId="0" applyNumberFormat="1" applyFont="1"/>
    <xf numFmtId="165" fontId="3" fillId="0" borderId="10" xfId="0" applyNumberFormat="1" applyFont="1" applyBorder="1"/>
    <xf numFmtId="172" fontId="3" fillId="0" borderId="0" xfId="0" applyNumberFormat="1" applyFont="1"/>
    <xf numFmtId="172" fontId="3" fillId="0" borderId="10" xfId="0" applyNumberFormat="1" applyFont="1" applyBorder="1"/>
    <xf numFmtId="3" fontId="3" fillId="0" borderId="0" xfId="0" applyNumberFormat="1" applyFont="1" applyAlignment="1">
      <alignment horizontal="left"/>
    </xf>
    <xf numFmtId="164" fontId="3" fillId="0" borderId="0" xfId="0" applyNumberFormat="1" applyFont="1" applyAlignment="1">
      <alignment horizontal="left"/>
    </xf>
    <xf numFmtId="165" fontId="3" fillId="0" borderId="12" xfId="0" applyNumberFormat="1" applyFont="1" applyBorder="1"/>
    <xf numFmtId="0" fontId="12" fillId="0" borderId="0" xfId="0" applyFont="1" applyAlignment="1">
      <alignment horizontal="center"/>
    </xf>
    <xf numFmtId="0" fontId="11" fillId="0" borderId="0" xfId="0" applyFont="1" applyBorder="1"/>
    <xf numFmtId="5" fontId="11" fillId="0" borderId="0" xfId="0" applyNumberFormat="1" applyFont="1" applyBorder="1"/>
    <xf numFmtId="3" fontId="11" fillId="0" borderId="0" xfId="0" applyNumberFormat="1" applyFont="1" applyBorder="1"/>
    <xf numFmtId="37" fontId="11" fillId="0" borderId="0" xfId="0" applyNumberFormat="1" applyFont="1" applyBorder="1"/>
    <xf numFmtId="0" fontId="20" fillId="0" borderId="0" xfId="0" applyFont="1" applyAlignment="1">
      <alignment horizontal="center"/>
    </xf>
    <xf numFmtId="0" fontId="11" fillId="0" borderId="10" xfId="0" applyFont="1" applyBorder="1" applyAlignment="1">
      <alignment horizontal="center"/>
    </xf>
    <xf numFmtId="6" fontId="11" fillId="0" borderId="0" xfId="2" applyNumberFormat="1" applyFont="1" applyBorder="1"/>
    <xf numFmtId="3" fontId="21" fillId="0" borderId="0" xfId="0" applyNumberFormat="1" applyFont="1" applyAlignment="1">
      <alignment horizontal="center"/>
    </xf>
    <xf numFmtId="3" fontId="21" fillId="0" borderId="0" xfId="0" applyNumberFormat="1" applyFont="1"/>
    <xf numFmtId="0" fontId="21" fillId="0" borderId="0" xfId="0" applyFont="1"/>
    <xf numFmtId="5" fontId="21" fillId="0" borderId="0" xfId="0" applyNumberFormat="1" applyFont="1"/>
    <xf numFmtId="37" fontId="11" fillId="0" borderId="3" xfId="0" applyNumberFormat="1" applyFont="1" applyBorder="1"/>
    <xf numFmtId="3" fontId="11" fillId="0" borderId="0" xfId="0" applyNumberFormat="1" applyFont="1"/>
    <xf numFmtId="0" fontId="11" fillId="0" borderId="0" xfId="0" applyFont="1" applyFill="1" applyAlignment="1">
      <alignment horizontal="center"/>
    </xf>
    <xf numFmtId="5" fontId="11" fillId="0" borderId="16" xfId="0" applyNumberFormat="1" applyFont="1" applyBorder="1"/>
    <xf numFmtId="0" fontId="11" fillId="0" borderId="15" xfId="0" applyFont="1" applyBorder="1" applyAlignment="1">
      <alignment horizontal="center"/>
    </xf>
    <xf numFmtId="10" fontId="11" fillId="0" borderId="0" xfId="0" applyNumberFormat="1" applyFont="1" applyAlignment="1">
      <alignment horizontal="center"/>
    </xf>
    <xf numFmtId="37" fontId="21" fillId="0" borderId="0" xfId="0" applyNumberFormat="1" applyFont="1"/>
    <xf numFmtId="0" fontId="21" fillId="0" borderId="0" xfId="0" applyFont="1" applyAlignment="1">
      <alignment horizontal="center"/>
    </xf>
    <xf numFmtId="0" fontId="21" fillId="0" borderId="0" xfId="0" applyFont="1" applyBorder="1"/>
    <xf numFmtId="37" fontId="21" fillId="0" borderId="0" xfId="0" applyNumberFormat="1" applyFont="1" applyBorder="1"/>
    <xf numFmtId="0" fontId="22" fillId="0" borderId="0" xfId="0" applyFont="1"/>
    <xf numFmtId="0" fontId="22" fillId="0" borderId="0" xfId="0" applyFont="1" applyAlignment="1">
      <alignment horizontal="center"/>
    </xf>
    <xf numFmtId="0" fontId="22" fillId="0" borderId="0" xfId="0" applyFont="1" applyBorder="1"/>
    <xf numFmtId="37" fontId="22" fillId="0" borderId="0" xfId="0" applyNumberFormat="1" applyFont="1" applyBorder="1"/>
    <xf numFmtId="173" fontId="3" fillId="0" borderId="0" xfId="0" applyNumberFormat="1" applyFont="1"/>
    <xf numFmtId="173" fontId="3" fillId="0" borderId="3" xfId="0" applyNumberFormat="1" applyFont="1" applyBorder="1"/>
    <xf numFmtId="3" fontId="11" fillId="0" borderId="0" xfId="21" applyNumberFormat="1" applyFont="1" applyAlignment="1">
      <alignment horizontal="centerContinuous"/>
    </xf>
    <xf numFmtId="0" fontId="11" fillId="0" borderId="0" xfId="21" applyFont="1" applyAlignment="1">
      <alignment horizontal="centerContinuous"/>
    </xf>
    <xf numFmtId="3" fontId="11" fillId="0" borderId="0" xfId="21" applyNumberFormat="1" applyFont="1"/>
    <xf numFmtId="3" fontId="11" fillId="0" borderId="0" xfId="21" applyNumberFormat="1" applyFont="1" applyBorder="1" applyAlignment="1">
      <alignment horizontal="centerContinuous"/>
    </xf>
    <xf numFmtId="0" fontId="11" fillId="0" borderId="0" xfId="21" applyFont="1" applyBorder="1" applyAlignment="1">
      <alignment horizontal="centerContinuous"/>
    </xf>
    <xf numFmtId="0" fontId="11" fillId="0" borderId="0" xfId="21" applyFont="1"/>
    <xf numFmtId="3" fontId="11" fillId="0" borderId="0" xfId="21" applyNumberFormat="1" applyFont="1" applyAlignment="1">
      <alignment horizontal="center"/>
    </xf>
    <xf numFmtId="0" fontId="11" fillId="0" borderId="0" xfId="21" applyFont="1" applyAlignment="1">
      <alignment horizontal="center"/>
    </xf>
    <xf numFmtId="3" fontId="11" fillId="0" borderId="10" xfId="21" applyNumberFormat="1" applyFont="1" applyBorder="1"/>
    <xf numFmtId="3" fontId="11" fillId="0" borderId="10" xfId="21" applyNumberFormat="1" applyFont="1" applyBorder="1" applyAlignment="1">
      <alignment horizontal="center"/>
    </xf>
    <xf numFmtId="164" fontId="11" fillId="0" borderId="0" xfId="21" applyNumberFormat="1" applyFont="1"/>
    <xf numFmtId="10" fontId="11" fillId="0" borderId="0" xfId="21" applyNumberFormat="1" applyFont="1"/>
    <xf numFmtId="174" fontId="11" fillId="0" borderId="0" xfId="21" applyNumberFormat="1" applyFont="1"/>
    <xf numFmtId="175" fontId="11" fillId="0" borderId="10" xfId="21" applyNumberFormat="1" applyFont="1" applyBorder="1"/>
    <xf numFmtId="0" fontId="11" fillId="0" borderId="17" xfId="21" applyFont="1" applyBorder="1"/>
    <xf numFmtId="37" fontId="3" fillId="0" borderId="0" xfId="5" applyNumberFormat="1" applyFont="1" applyBorder="1"/>
    <xf numFmtId="3" fontId="11" fillId="0" borderId="0" xfId="22" applyNumberFormat="1" applyFont="1"/>
    <xf numFmtId="0" fontId="11" fillId="0" borderId="0" xfId="22" applyFont="1"/>
    <xf numFmtId="10" fontId="11" fillId="0" borderId="0" xfId="22" applyNumberFormat="1" applyFont="1"/>
    <xf numFmtId="37" fontId="19" fillId="0" borderId="10" xfId="27" applyNumberFormat="1" applyFont="1" applyBorder="1"/>
    <xf numFmtId="3" fontId="3" fillId="0" borderId="0" xfId="26" applyNumberFormat="1" applyFont="1"/>
    <xf numFmtId="37" fontId="3" fillId="0" borderId="10" xfId="26" applyNumberFormat="1" applyFont="1" applyBorder="1"/>
    <xf numFmtId="5" fontId="3" fillId="0" borderId="12" xfId="26" applyNumberFormat="1" applyFont="1" applyBorder="1"/>
    <xf numFmtId="37" fontId="3" fillId="0" borderId="3" xfId="26" applyNumberFormat="1" applyFont="1" applyBorder="1"/>
    <xf numFmtId="3" fontId="11" fillId="0" borderId="0" xfId="22" applyNumberFormat="1" applyFont="1" applyAlignment="1">
      <alignment horizontal="center"/>
    </xf>
    <xf numFmtId="3" fontId="11" fillId="0" borderId="0" xfId="22" applyNumberFormat="1" applyFont="1" applyAlignment="1">
      <alignment horizontal="left"/>
    </xf>
    <xf numFmtId="169" fontId="3" fillId="0" borderId="0" xfId="26" applyNumberFormat="1" applyFont="1"/>
    <xf numFmtId="37" fontId="19" fillId="0" borderId="10" xfId="18" applyNumberFormat="1" applyFont="1" applyBorder="1"/>
    <xf numFmtId="3" fontId="3" fillId="0" borderId="0" xfId="4" applyNumberFormat="1" applyFont="1" applyAlignment="1">
      <alignment horizontal="center"/>
    </xf>
    <xf numFmtId="3" fontId="12" fillId="0" borderId="0" xfId="21" applyNumberFormat="1" applyFont="1" applyAlignment="1">
      <alignment horizontal="centerContinuous"/>
    </xf>
    <xf numFmtId="3" fontId="28" fillId="0" borderId="0" xfId="22" applyNumberFormat="1" applyFont="1" applyBorder="1" applyAlignment="1">
      <alignment horizontal="centerContinuous"/>
    </xf>
    <xf numFmtId="37" fontId="29" fillId="0" borderId="0" xfId="8" applyNumberFormat="1" applyFont="1" applyProtection="1">
      <protection locked="0"/>
    </xf>
    <xf numFmtId="164" fontId="3" fillId="0" borderId="0" xfId="16" applyNumberFormat="1" applyFont="1"/>
    <xf numFmtId="3" fontId="30" fillId="0" borderId="0" xfId="8" applyNumberFormat="1" applyFont="1"/>
    <xf numFmtId="37" fontId="11" fillId="0" borderId="0" xfId="22" applyNumberFormat="1" applyFont="1" applyAlignment="1">
      <alignment horizontal="right"/>
    </xf>
    <xf numFmtId="37" fontId="11" fillId="0" borderId="0" xfId="21" applyNumberFormat="1" applyFont="1"/>
    <xf numFmtId="37" fontId="11" fillId="0" borderId="0" xfId="21" applyNumberFormat="1" applyFont="1" applyFill="1" applyBorder="1"/>
    <xf numFmtId="5" fontId="11" fillId="0" borderId="0" xfId="22" applyNumberFormat="1" applyFont="1" applyAlignment="1">
      <alignment horizontal="right"/>
    </xf>
    <xf numFmtId="5" fontId="11" fillId="0" borderId="3" xfId="21" applyNumberFormat="1" applyFont="1" applyBorder="1"/>
    <xf numFmtId="5" fontId="11" fillId="0" borderId="0" xfId="21" applyNumberFormat="1" applyFont="1"/>
    <xf numFmtId="3" fontId="24" fillId="0" borderId="0" xfId="0" applyNumberFormat="1" applyFont="1" applyAlignment="1">
      <alignment horizontal="center"/>
    </xf>
    <xf numFmtId="10" fontId="11" fillId="0" borderId="12" xfId="0" applyNumberFormat="1" applyFont="1" applyBorder="1" applyAlignment="1">
      <alignment horizontal="center"/>
    </xf>
    <xf numFmtId="166" fontId="3" fillId="0" borderId="0" xfId="10" applyNumberFormat="1" applyFont="1" applyFill="1" applyBorder="1"/>
    <xf numFmtId="0" fontId="3" fillId="0" borderId="0" xfId="10" applyFont="1" applyFill="1" applyBorder="1"/>
    <xf numFmtId="166" fontId="3" fillId="0" borderId="0" xfId="10" applyNumberFormat="1" applyFont="1" applyFill="1" applyBorder="1" applyAlignment="1">
      <alignment horizontal="center"/>
    </xf>
    <xf numFmtId="37" fontId="3" fillId="0" borderId="0" xfId="10" applyNumberFormat="1" applyFont="1" applyFill="1"/>
    <xf numFmtId="10" fontId="34" fillId="0" borderId="0" xfId="21" applyNumberFormat="1" applyFont="1"/>
    <xf numFmtId="3" fontId="34" fillId="0" borderId="0" xfId="21" applyNumberFormat="1" applyFont="1"/>
    <xf numFmtId="164" fontId="34" fillId="0" borderId="0" xfId="21" applyNumberFormat="1" applyFont="1"/>
    <xf numFmtId="0" fontId="25" fillId="0" borderId="0" xfId="21" applyFont="1"/>
    <xf numFmtId="0" fontId="5" fillId="0" borderId="0" xfId="0" applyFont="1" applyAlignment="1">
      <alignment horizontal="centerContinuous"/>
    </xf>
    <xf numFmtId="37" fontId="3" fillId="0" borderId="0" xfId="25" applyNumberFormat="1" applyFont="1"/>
    <xf numFmtId="171" fontId="3" fillId="0" borderId="10" xfId="28" applyNumberFormat="1" applyFont="1" applyBorder="1"/>
    <xf numFmtId="171" fontId="3" fillId="0" borderId="0" xfId="28" applyNumberFormat="1" applyFont="1" applyBorder="1"/>
    <xf numFmtId="5" fontId="3" fillId="0" borderId="10" xfId="0" applyNumberFormat="1" applyFont="1" applyBorder="1"/>
    <xf numFmtId="5" fontId="3" fillId="0" borderId="0" xfId="0" applyNumberFormat="1" applyFont="1" applyBorder="1"/>
    <xf numFmtId="5" fontId="3" fillId="0" borderId="18" xfId="0" applyNumberFormat="1" applyFont="1" applyBorder="1"/>
    <xf numFmtId="10" fontId="3" fillId="0" borderId="16" xfId="28" applyNumberFormat="1" applyFont="1" applyBorder="1"/>
    <xf numFmtId="0" fontId="3" fillId="0" borderId="0" xfId="25" applyFont="1"/>
    <xf numFmtId="0" fontId="3" fillId="0" borderId="0" xfId="25" applyNumberFormat="1" applyFont="1" applyAlignment="1">
      <alignment horizontal="left"/>
    </xf>
    <xf numFmtId="0" fontId="3" fillId="0" borderId="0" xfId="25" applyNumberFormat="1" applyFont="1" applyAlignment="1">
      <alignment horizontal="center"/>
    </xf>
    <xf numFmtId="0" fontId="5" fillId="0" borderId="0" xfId="25" applyNumberFormat="1" applyFont="1" applyAlignment="1">
      <alignment horizontal="center"/>
    </xf>
    <xf numFmtId="0" fontId="5" fillId="0" borderId="0" xfId="25" applyFont="1" applyAlignment="1">
      <alignment horizontal="center"/>
    </xf>
    <xf numFmtId="3" fontId="5" fillId="0" borderId="13" xfId="0" applyNumberFormat="1" applyFont="1" applyBorder="1" applyAlignment="1">
      <alignment horizontal="centerContinuous"/>
    </xf>
    <xf numFmtId="3" fontId="5" fillId="0" borderId="15" xfId="0" applyNumberFormat="1" applyFont="1" applyBorder="1" applyAlignment="1">
      <alignment horizontal="centerContinuous"/>
    </xf>
    <xf numFmtId="3" fontId="5" fillId="0" borderId="14" xfId="0" applyNumberFormat="1" applyFont="1" applyBorder="1" applyAlignment="1">
      <alignment horizontal="centerContinuous"/>
    </xf>
    <xf numFmtId="0" fontId="5" fillId="0" borderId="1" xfId="25" applyNumberFormat="1" applyFont="1" applyBorder="1" applyAlignment="1">
      <alignment horizontal="center"/>
    </xf>
    <xf numFmtId="0" fontId="5" fillId="0" borderId="2" xfId="25" applyNumberFormat="1" applyFont="1" applyBorder="1" applyAlignment="1">
      <alignment horizontal="center"/>
    </xf>
    <xf numFmtId="0" fontId="5" fillId="0" borderId="2" xfId="25" applyFont="1" applyBorder="1" applyAlignment="1">
      <alignment horizontal="center"/>
    </xf>
    <xf numFmtId="0" fontId="5" fillId="0" borderId="3" xfId="25" applyFont="1" applyBorder="1" applyAlignment="1">
      <alignment horizontal="center"/>
    </xf>
    <xf numFmtId="0" fontId="5" fillId="0" borderId="4" xfId="25" applyFont="1" applyBorder="1" applyAlignment="1">
      <alignment horizontal="center"/>
    </xf>
    <xf numFmtId="0" fontId="5" fillId="0" borderId="5" xfId="25" applyNumberFormat="1" applyFont="1" applyBorder="1" applyAlignment="1">
      <alignment horizontal="center"/>
    </xf>
    <xf numFmtId="0" fontId="5" fillId="0" borderId="6" xfId="25" applyNumberFormat="1" applyFont="1" applyBorder="1" applyAlignment="1">
      <alignment horizontal="center"/>
    </xf>
    <xf numFmtId="0" fontId="5" fillId="0" borderId="6" xfId="25" applyFont="1" applyBorder="1" applyAlignment="1">
      <alignment horizontal="center"/>
    </xf>
    <xf numFmtId="0" fontId="5" fillId="0" borderId="0" xfId="25" applyFont="1" applyBorder="1" applyAlignment="1">
      <alignment horizontal="center"/>
    </xf>
    <xf numFmtId="0" fontId="5" fillId="0" borderId="7" xfId="25" applyFont="1" applyBorder="1" applyAlignment="1">
      <alignment horizontal="center"/>
    </xf>
    <xf numFmtId="0" fontId="5" fillId="0" borderId="8" xfId="25" applyNumberFormat="1" applyFont="1" applyBorder="1" applyAlignment="1">
      <alignment horizontal="center"/>
    </xf>
    <xf numFmtId="0" fontId="5" fillId="0" borderId="9" xfId="25" applyNumberFormat="1" applyFont="1" applyBorder="1" applyAlignment="1">
      <alignment horizontal="center"/>
    </xf>
    <xf numFmtId="0" fontId="5" fillId="0" borderId="9" xfId="25" applyFont="1" applyBorder="1" applyAlignment="1">
      <alignment horizontal="center"/>
    </xf>
    <xf numFmtId="0" fontId="5" fillId="0" borderId="10" xfId="25" applyFont="1" applyBorder="1" applyAlignment="1">
      <alignment horizontal="center"/>
    </xf>
    <xf numFmtId="0" fontId="5" fillId="0" borderId="11" xfId="25" applyFont="1" applyBorder="1" applyAlignment="1">
      <alignment horizontal="center"/>
    </xf>
    <xf numFmtId="0" fontId="7" fillId="0" borderId="0" xfId="25" applyNumberFormat="1" applyFont="1" applyAlignment="1">
      <alignment horizontal="center"/>
    </xf>
    <xf numFmtId="0" fontId="7" fillId="0" borderId="0" xfId="25" applyFont="1" applyAlignment="1">
      <alignment horizontal="center"/>
    </xf>
    <xf numFmtId="10" fontId="3" fillId="0" borderId="0" xfId="26" applyNumberFormat="1" applyFont="1"/>
    <xf numFmtId="37" fontId="3" fillId="0" borderId="0" xfId="25" applyNumberFormat="1" applyFont="1" applyBorder="1" applyAlignment="1">
      <alignment horizontal="center"/>
    </xf>
    <xf numFmtId="0" fontId="3" fillId="0" borderId="0" xfId="25" applyFont="1" applyBorder="1"/>
    <xf numFmtId="0" fontId="5" fillId="0" borderId="1" xfId="0" applyFont="1" applyBorder="1" applyAlignment="1">
      <alignment horizontal="center"/>
    </xf>
    <xf numFmtId="0" fontId="5" fillId="0" borderId="8" xfId="0" applyFont="1" applyBorder="1" applyAlignment="1">
      <alignment horizontal="center"/>
    </xf>
    <xf numFmtId="0" fontId="3" fillId="0" borderId="0" xfId="0" applyFont="1" applyBorder="1"/>
    <xf numFmtId="176" fontId="3" fillId="0" borderId="0" xfId="1" applyNumberFormat="1" applyFont="1" applyBorder="1"/>
    <xf numFmtId="37" fontId="3" fillId="0" borderId="15" xfId="26" applyNumberFormat="1" applyFont="1" applyBorder="1"/>
    <xf numFmtId="37" fontId="3" fillId="0" borderId="12" xfId="26" applyNumberFormat="1" applyFont="1" applyBorder="1"/>
    <xf numFmtId="176" fontId="3" fillId="0" borderId="0" xfId="1" applyNumberFormat="1" applyFont="1"/>
    <xf numFmtId="176" fontId="3" fillId="0" borderId="10" xfId="1" applyNumberFormat="1" applyFont="1" applyBorder="1"/>
    <xf numFmtId="176" fontId="3" fillId="0" borderId="15" xfId="1" applyNumberFormat="1" applyFont="1" applyBorder="1"/>
    <xf numFmtId="176" fontId="3" fillId="0" borderId="12" xfId="1" applyNumberFormat="1" applyFont="1" applyBorder="1"/>
    <xf numFmtId="170" fontId="12" fillId="0" borderId="0" xfId="0" applyNumberFormat="1" applyFont="1" applyAlignment="1">
      <alignment horizontal="center"/>
    </xf>
    <xf numFmtId="170" fontId="35" fillId="0" borderId="0" xfId="0" applyNumberFormat="1" applyFont="1"/>
    <xf numFmtId="14" fontId="35" fillId="0" borderId="0" xfId="0" applyNumberFormat="1" applyFont="1"/>
    <xf numFmtId="0" fontId="35" fillId="0" borderId="0" xfId="0" applyFont="1"/>
    <xf numFmtId="170" fontId="35" fillId="0" borderId="0" xfId="0" applyNumberFormat="1" applyFont="1" applyAlignment="1">
      <alignment horizontal="right"/>
    </xf>
    <xf numFmtId="170" fontId="11" fillId="0" borderId="0" xfId="0" applyNumberFormat="1" applyFont="1"/>
    <xf numFmtId="170" fontId="36" fillId="0" borderId="0" xfId="0" applyNumberFormat="1" applyFont="1" applyAlignment="1">
      <alignment horizontal="center"/>
    </xf>
    <xf numFmtId="170" fontId="12" fillId="0" borderId="0" xfId="0" applyNumberFormat="1" applyFont="1"/>
    <xf numFmtId="5" fontId="11" fillId="0" borderId="0" xfId="1" applyNumberFormat="1" applyFont="1"/>
    <xf numFmtId="176" fontId="11" fillId="0" borderId="0" xfId="1" applyNumberFormat="1" applyFont="1"/>
    <xf numFmtId="170" fontId="37" fillId="0" borderId="0" xfId="0" applyNumberFormat="1" applyFont="1"/>
    <xf numFmtId="176" fontId="11" fillId="0" borderId="15" xfId="1" applyNumberFormat="1" applyFont="1" applyBorder="1"/>
    <xf numFmtId="176" fontId="11" fillId="0" borderId="0" xfId="1" applyNumberFormat="1" applyFont="1" applyBorder="1"/>
    <xf numFmtId="10" fontId="37" fillId="0" borderId="0" xfId="0" applyNumberFormat="1" applyFont="1"/>
    <xf numFmtId="176" fontId="11" fillId="0" borderId="10" xfId="1" applyNumberFormat="1" applyFont="1" applyBorder="1"/>
    <xf numFmtId="164" fontId="11" fillId="0" borderId="12" xfId="1" applyNumberFormat="1" applyFont="1" applyBorder="1"/>
    <xf numFmtId="0" fontId="26" fillId="0" borderId="0" xfId="0" applyFont="1"/>
    <xf numFmtId="3" fontId="3" fillId="0" borderId="0" xfId="0" applyNumberFormat="1" applyFont="1" applyAlignment="1">
      <alignment horizontal="center"/>
    </xf>
    <xf numFmtId="165" fontId="3" fillId="0" borderId="0" xfId="19" applyNumberFormat="1" applyFont="1" applyBorder="1"/>
    <xf numFmtId="0" fontId="3" fillId="0" borderId="0" xfId="19" applyFont="1" applyBorder="1"/>
    <xf numFmtId="170" fontId="23" fillId="0" borderId="0" xfId="0" applyNumberFormat="1" applyFont="1"/>
    <xf numFmtId="0" fontId="38" fillId="0" borderId="0" xfId="0" applyFont="1"/>
    <xf numFmtId="170" fontId="23" fillId="0" borderId="15" xfId="0" applyNumberFormat="1" applyFont="1" applyBorder="1"/>
    <xf numFmtId="5" fontId="3" fillId="0" borderId="0" xfId="27" applyNumberFormat="1" applyFont="1" applyBorder="1"/>
    <xf numFmtId="37" fontId="3" fillId="0" borderId="3" xfId="27" applyNumberFormat="1" applyFont="1" applyBorder="1"/>
    <xf numFmtId="5" fontId="33" fillId="0" borderId="0" xfId="27" applyNumberFormat="1" applyFont="1"/>
    <xf numFmtId="37" fontId="33" fillId="0" borderId="0" xfId="27" applyNumberFormat="1" applyFont="1"/>
    <xf numFmtId="37" fontId="33" fillId="0" borderId="0" xfId="27" applyNumberFormat="1" applyFont="1" applyBorder="1"/>
    <xf numFmtId="37" fontId="33" fillId="0" borderId="10" xfId="27" applyNumberFormat="1" applyFont="1" applyBorder="1"/>
    <xf numFmtId="5" fontId="23" fillId="0" borderId="10" xfId="21" applyNumberFormat="1" applyFont="1" applyBorder="1"/>
    <xf numFmtId="0" fontId="0" fillId="0" borderId="0" xfId="0" applyFill="1"/>
    <xf numFmtId="3" fontId="25" fillId="0" borderId="0" xfId="21" applyNumberFormat="1" applyFont="1"/>
    <xf numFmtId="3" fontId="21" fillId="0" borderId="0" xfId="0" applyNumberFormat="1" applyFont="1" applyFill="1" applyAlignment="1">
      <alignment horizontal="center"/>
    </xf>
    <xf numFmtId="3" fontId="21" fillId="0" borderId="0" xfId="0" applyNumberFormat="1" applyFont="1" applyFill="1"/>
    <xf numFmtId="0" fontId="21" fillId="0" borderId="0" xfId="0" applyFont="1" applyFill="1"/>
    <xf numFmtId="37" fontId="21" fillId="0" borderId="0" xfId="0" applyNumberFormat="1" applyFont="1" applyFill="1"/>
    <xf numFmtId="0" fontId="22" fillId="0" borderId="0" xfId="0" applyFont="1" applyFill="1" applyAlignment="1">
      <alignment horizontal="center"/>
    </xf>
    <xf numFmtId="0" fontId="11" fillId="0" borderId="0" xfId="0" applyFont="1" applyFill="1"/>
    <xf numFmtId="0" fontId="22" fillId="0" borderId="0" xfId="0" applyFont="1" applyFill="1"/>
    <xf numFmtId="0" fontId="22" fillId="0" borderId="0" xfId="0" applyFont="1" applyFill="1" applyBorder="1"/>
    <xf numFmtId="37" fontId="22" fillId="0" borderId="0" xfId="0" applyNumberFormat="1" applyFont="1" applyFill="1" applyBorder="1"/>
    <xf numFmtId="37" fontId="39" fillId="0" borderId="10" xfId="3" applyNumberFormat="1" applyFont="1" applyBorder="1"/>
    <xf numFmtId="0" fontId="27" fillId="0" borderId="0" xfId="0" applyFont="1" applyAlignment="1">
      <alignment horizontal="right"/>
    </xf>
    <xf numFmtId="178" fontId="25" fillId="0" borderId="0" xfId="2" applyNumberFormat="1" applyFont="1"/>
    <xf numFmtId="164" fontId="25" fillId="0" borderId="0" xfId="21" applyNumberFormat="1" applyFont="1"/>
    <xf numFmtId="3" fontId="11" fillId="0" borderId="0" xfId="21" applyNumberFormat="1" applyFont="1" applyFill="1"/>
    <xf numFmtId="0" fontId="40" fillId="0" borderId="0" xfId="0" applyFont="1" applyFill="1"/>
    <xf numFmtId="3" fontId="44" fillId="0" borderId="0" xfId="0" applyNumberFormat="1" applyFont="1" applyFill="1"/>
    <xf numFmtId="3" fontId="3" fillId="0" borderId="0" xfId="0" applyNumberFormat="1" applyFont="1" applyFill="1"/>
    <xf numFmtId="3" fontId="11" fillId="0" borderId="0" xfId="22" applyNumberFormat="1" applyFont="1" applyFill="1" applyAlignment="1">
      <alignment horizontal="center"/>
    </xf>
    <xf numFmtId="3" fontId="11" fillId="0" borderId="0" xfId="22" applyNumberFormat="1" applyFont="1" applyFill="1" applyAlignment="1">
      <alignment horizontal="left"/>
    </xf>
    <xf numFmtId="0" fontId="11" fillId="0" borderId="0" xfId="21" applyFont="1" applyFill="1"/>
    <xf numFmtId="3" fontId="38" fillId="0" borderId="0" xfId="21" applyNumberFormat="1" applyFont="1" applyAlignment="1">
      <alignment horizontal="center"/>
    </xf>
    <xf numFmtId="37" fontId="3" fillId="0" borderId="0" xfId="9" applyNumberFormat="1" applyFont="1" applyBorder="1"/>
    <xf numFmtId="179" fontId="23" fillId="0" borderId="0" xfId="0" applyNumberFormat="1" applyFont="1"/>
    <xf numFmtId="37" fontId="3" fillId="0" borderId="0" xfId="14" applyNumberFormat="1" applyFont="1" applyFill="1"/>
    <xf numFmtId="0" fontId="23" fillId="0" borderId="0" xfId="0" applyFont="1"/>
    <xf numFmtId="3" fontId="3" fillId="0" borderId="0" xfId="25" applyNumberFormat="1" applyFont="1"/>
    <xf numFmtId="170" fontId="12" fillId="0" borderId="0" xfId="0" applyNumberFormat="1" applyFont="1" applyAlignment="1"/>
    <xf numFmtId="0" fontId="12" fillId="0" borderId="0" xfId="0" applyFont="1" applyAlignment="1">
      <alignment horizontal="centerContinuous"/>
    </xf>
    <xf numFmtId="0" fontId="45" fillId="0" borderId="0" xfId="0" applyFont="1"/>
    <xf numFmtId="0" fontId="45" fillId="0" borderId="0" xfId="0" applyFont="1" applyFill="1"/>
    <xf numFmtId="37" fontId="45" fillId="0" borderId="0" xfId="25" applyNumberFormat="1" applyFont="1"/>
    <xf numFmtId="37" fontId="45" fillId="0" borderId="0" xfId="25" applyNumberFormat="1" applyFont="1" applyFill="1"/>
    <xf numFmtId="37" fontId="45" fillId="0" borderId="0" xfId="14" applyNumberFormat="1" applyFont="1" applyFill="1"/>
    <xf numFmtId="0" fontId="47" fillId="0" borderId="0" xfId="0" applyFont="1" applyFill="1" applyAlignment="1">
      <alignment horizontal="center"/>
    </xf>
    <xf numFmtId="0" fontId="46" fillId="0" borderId="0" xfId="0" applyFont="1" applyFill="1" applyBorder="1" applyAlignment="1">
      <alignment horizontal="center"/>
    </xf>
    <xf numFmtId="0" fontId="46" fillId="0" borderId="0" xfId="0" applyFont="1" applyFill="1" applyAlignment="1">
      <alignment horizontal="center"/>
    </xf>
    <xf numFmtId="0" fontId="46" fillId="0" borderId="10" xfId="0" applyFont="1" applyFill="1" applyBorder="1" applyAlignment="1">
      <alignment horizontal="center"/>
    </xf>
    <xf numFmtId="37" fontId="45" fillId="0" borderId="0" xfId="25" applyNumberFormat="1" applyFont="1" applyFill="1" applyBorder="1"/>
    <xf numFmtId="5" fontId="48" fillId="0" borderId="0" xfId="0" applyNumberFormat="1" applyFont="1" applyFill="1" applyBorder="1"/>
    <xf numFmtId="10" fontId="49" fillId="0" borderId="0" xfId="28" applyNumberFormat="1" applyFont="1" applyFill="1"/>
    <xf numFmtId="176" fontId="45" fillId="0" borderId="0" xfId="1" applyNumberFormat="1" applyFont="1" applyFill="1" applyBorder="1"/>
    <xf numFmtId="171" fontId="49" fillId="0" borderId="0" xfId="28" applyNumberFormat="1" applyFont="1" applyFill="1"/>
    <xf numFmtId="37" fontId="45" fillId="0" borderId="0" xfId="14" applyNumberFormat="1" applyFont="1" applyFill="1" applyAlignment="1">
      <alignment horizontal="center"/>
    </xf>
    <xf numFmtId="10" fontId="45" fillId="0" borderId="0" xfId="28" applyNumberFormat="1" applyFont="1" applyFill="1"/>
    <xf numFmtId="10" fontId="48" fillId="0" borderId="0" xfId="28" applyNumberFormat="1" applyFont="1" applyFill="1"/>
    <xf numFmtId="171" fontId="45" fillId="0" borderId="0" xfId="28" applyNumberFormat="1" applyFont="1" applyFill="1"/>
    <xf numFmtId="5" fontId="45" fillId="0" borderId="0" xfId="0" applyNumberFormat="1" applyFont="1" applyFill="1" applyBorder="1"/>
    <xf numFmtId="10" fontId="45" fillId="0" borderId="16" xfId="28" applyNumberFormat="1" applyFont="1" applyFill="1" applyBorder="1"/>
    <xf numFmtId="0" fontId="46" fillId="0" borderId="0" xfId="0" applyFont="1" applyFill="1" applyBorder="1"/>
    <xf numFmtId="37" fontId="46" fillId="0" borderId="0" xfId="25" applyNumberFormat="1" applyFont="1" applyFill="1" applyBorder="1" applyAlignment="1">
      <alignment horizontal="center"/>
    </xf>
    <xf numFmtId="0" fontId="12" fillId="0" borderId="0" xfId="0" applyFont="1"/>
    <xf numFmtId="5" fontId="11" fillId="0" borderId="0" xfId="0" applyNumberFormat="1" applyFont="1" applyBorder="1" applyAlignment="1">
      <alignment horizontal="right"/>
    </xf>
    <xf numFmtId="5" fontId="3" fillId="0" borderId="12" xfId="25" applyNumberFormat="1" applyFont="1" applyBorder="1" applyAlignment="1">
      <alignment horizontal="right"/>
    </xf>
    <xf numFmtId="0" fontId="3" fillId="0" borderId="0" xfId="10" applyFont="1" applyAlignment="1">
      <alignment horizontal="right"/>
    </xf>
    <xf numFmtId="0" fontId="4" fillId="0" borderId="0" xfId="0" applyFont="1" applyAlignment="1">
      <alignment horizontal="right"/>
    </xf>
    <xf numFmtId="0" fontId="3" fillId="0" borderId="16" xfId="10" applyFont="1" applyBorder="1"/>
    <xf numFmtId="0" fontId="4" fillId="0" borderId="16" xfId="0" applyFont="1" applyBorder="1"/>
    <xf numFmtId="170" fontId="50" fillId="2" borderId="0" xfId="9" applyNumberFormat="1" applyFont="1" applyFill="1"/>
    <xf numFmtId="0" fontId="51" fillId="2" borderId="0" xfId="0" applyFont="1" applyFill="1"/>
    <xf numFmtId="170" fontId="11" fillId="0" borderId="0" xfId="0" applyNumberFormat="1" applyFont="1" applyAlignment="1">
      <alignment horizontal="center"/>
    </xf>
    <xf numFmtId="0" fontId="52" fillId="0" borderId="0" xfId="0" applyFont="1"/>
    <xf numFmtId="0" fontId="52" fillId="0" borderId="0" xfId="0" applyFont="1" applyAlignment="1">
      <alignment horizontal="center"/>
    </xf>
    <xf numFmtId="0" fontId="52" fillId="0" borderId="10" xfId="0" applyFont="1" applyBorder="1" applyAlignment="1">
      <alignment horizontal="center"/>
    </xf>
    <xf numFmtId="10" fontId="52" fillId="0" borderId="0" xfId="0" applyNumberFormat="1" applyFont="1" applyAlignment="1">
      <alignment horizontal="center"/>
    </xf>
    <xf numFmtId="0" fontId="52" fillId="0" borderId="0" xfId="0" applyFont="1" applyFill="1" applyAlignment="1">
      <alignment horizontal="center"/>
    </xf>
    <xf numFmtId="10" fontId="53" fillId="0" borderId="0" xfId="0" applyNumberFormat="1" applyFont="1" applyAlignment="1">
      <alignment horizontal="center"/>
    </xf>
    <xf numFmtId="3" fontId="52" fillId="0" borderId="0" xfId="0" applyNumberFormat="1" applyFont="1" applyAlignment="1">
      <alignment horizontal="center"/>
    </xf>
    <xf numFmtId="0" fontId="12" fillId="0" borderId="0" xfId="0" applyFont="1" applyAlignment="1"/>
    <xf numFmtId="0" fontId="54" fillId="0" borderId="0" xfId="29" applyAlignment="1" applyProtection="1"/>
    <xf numFmtId="0" fontId="54" fillId="0" borderId="0" xfId="30" applyAlignment="1" applyProtection="1"/>
    <xf numFmtId="37" fontId="3" fillId="0" borderId="0" xfId="13" applyNumberFormat="1" applyFont="1" applyFill="1"/>
    <xf numFmtId="37" fontId="4" fillId="0" borderId="0" xfId="3" applyNumberFormat="1" applyFont="1" applyFill="1"/>
    <xf numFmtId="37" fontId="13" fillId="0" borderId="0" xfId="23" applyNumberFormat="1" applyFont="1" applyFill="1"/>
    <xf numFmtId="37" fontId="3" fillId="0" borderId="0" xfId="23" applyNumberFormat="1" applyFont="1" applyFill="1"/>
    <xf numFmtId="165" fontId="3" fillId="0" borderId="0" xfId="0" applyNumberFormat="1" applyFont="1" applyFill="1"/>
    <xf numFmtId="37" fontId="3" fillId="0" borderId="0" xfId="0" applyNumberFormat="1" applyFont="1" applyFill="1" applyBorder="1"/>
    <xf numFmtId="37" fontId="3" fillId="0" borderId="10" xfId="0" applyNumberFormat="1" applyFont="1" applyFill="1" applyBorder="1"/>
    <xf numFmtId="5" fontId="4" fillId="0" borderId="0" xfId="0" applyNumberFormat="1" applyFont="1" applyFill="1"/>
    <xf numFmtId="37" fontId="4" fillId="0" borderId="0" xfId="0" applyNumberFormat="1" applyFont="1" applyFill="1"/>
    <xf numFmtId="37" fontId="4" fillId="0" borderId="10" xfId="0" applyNumberFormat="1" applyFont="1" applyFill="1" applyBorder="1"/>
    <xf numFmtId="164" fontId="4" fillId="0" borderId="0" xfId="0" applyNumberFormat="1" applyFont="1" applyFill="1"/>
    <xf numFmtId="176" fontId="4" fillId="0" borderId="0" xfId="1" applyNumberFormat="1" applyFont="1" applyAlignment="1">
      <alignment horizontal="center"/>
    </xf>
    <xf numFmtId="176" fontId="4" fillId="0" borderId="0" xfId="1" applyNumberFormat="1" applyFont="1"/>
    <xf numFmtId="3" fontId="3" fillId="0" borderId="0" xfId="0" applyNumberFormat="1" applyFont="1"/>
    <xf numFmtId="0" fontId="12" fillId="0" borderId="0" xfId="0" applyFont="1" applyAlignment="1">
      <alignment horizontal="center"/>
    </xf>
    <xf numFmtId="5" fontId="56" fillId="0" borderId="0" xfId="5" applyNumberFormat="1" applyFont="1"/>
    <xf numFmtId="37" fontId="56" fillId="0" borderId="0" xfId="5" applyNumberFormat="1" applyFont="1"/>
    <xf numFmtId="37" fontId="56" fillId="0" borderId="10" xfId="5" applyNumberFormat="1" applyFont="1" applyBorder="1"/>
    <xf numFmtId="0" fontId="12" fillId="0" borderId="10" xfId="0" applyFont="1" applyBorder="1" applyAlignment="1">
      <alignment horizontal="center"/>
    </xf>
    <xf numFmtId="0" fontId="12" fillId="0" borderId="0" xfId="0" applyFont="1" applyFill="1" applyAlignment="1">
      <alignment horizontal="center"/>
    </xf>
    <xf numFmtId="0" fontId="12"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xf>
    <xf numFmtId="14" fontId="51" fillId="2" borderId="0" xfId="0" applyNumberFormat="1" applyFont="1" applyFill="1"/>
    <xf numFmtId="0" fontId="12"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xf>
    <xf numFmtId="0" fontId="3" fillId="0" borderId="0" xfId="26" applyNumberFormat="1" applyFont="1" applyAlignment="1">
      <alignment horizontal="center"/>
    </xf>
    <xf numFmtId="0" fontId="12" fillId="0" borderId="0" xfId="0" applyFont="1" applyAlignment="1">
      <alignment horizontal="center"/>
    </xf>
    <xf numFmtId="170" fontId="5" fillId="0" borderId="0" xfId="0" applyNumberFormat="1" applyFont="1" applyFill="1" applyAlignment="1">
      <alignment horizontal="center"/>
    </xf>
    <xf numFmtId="0" fontId="3" fillId="0" borderId="0" xfId="0" applyFont="1" applyFill="1" applyAlignment="1">
      <alignment horizontal="center"/>
    </xf>
    <xf numFmtId="179" fontId="33" fillId="0" borderId="0" xfId="0" applyNumberFormat="1" applyFont="1"/>
    <xf numFmtId="170" fontId="12" fillId="0" borderId="0" xfId="0" applyNumberFormat="1" applyFont="1" applyAlignment="1">
      <alignment horizontal="center"/>
    </xf>
    <xf numFmtId="9" fontId="3" fillId="0" borderId="0" xfId="13" applyNumberFormat="1" applyFont="1"/>
    <xf numFmtId="0" fontId="12" fillId="2" borderId="0" xfId="0" applyFont="1" applyFill="1"/>
    <xf numFmtId="0" fontId="35" fillId="2" borderId="0" xfId="0" applyFont="1" applyFill="1"/>
    <xf numFmtId="0" fontId="58" fillId="0" borderId="0" xfId="0" applyFont="1" applyAlignment="1">
      <alignment horizontal="center"/>
    </xf>
    <xf numFmtId="0" fontId="59" fillId="0" borderId="0" xfId="0" applyFont="1" applyAlignment="1">
      <alignment horizontal="center"/>
    </xf>
    <xf numFmtId="0" fontId="60" fillId="0" borderId="0" xfId="0" applyFont="1" applyAlignment="1">
      <alignment horizontal="center"/>
    </xf>
    <xf numFmtId="0" fontId="59" fillId="0" borderId="0" xfId="0" applyFont="1" applyBorder="1" applyAlignment="1">
      <alignment horizontal="center"/>
    </xf>
    <xf numFmtId="0" fontId="59" fillId="0" borderId="0" xfId="0" applyFont="1" applyFill="1" applyBorder="1" applyAlignment="1">
      <alignment horizontal="center"/>
    </xf>
    <xf numFmtId="0" fontId="59" fillId="0" borderId="0" xfId="0" applyFont="1" applyFill="1" applyBorder="1" applyAlignment="1">
      <alignment horizontal="left"/>
    </xf>
    <xf numFmtId="37" fontId="3" fillId="0" borderId="10" xfId="26" applyNumberFormat="1" applyFont="1" applyFill="1" applyBorder="1"/>
    <xf numFmtId="3" fontId="61" fillId="0" borderId="0" xfId="26" applyNumberFormat="1" applyFont="1" applyFill="1"/>
    <xf numFmtId="3" fontId="62" fillId="0" borderId="0" xfId="26" applyNumberFormat="1" applyFont="1" applyFill="1" applyAlignment="1">
      <alignment horizontal="center"/>
    </xf>
    <xf numFmtId="3" fontId="62" fillId="0" borderId="1" xfId="26" applyNumberFormat="1" applyFont="1" applyFill="1" applyBorder="1" applyAlignment="1">
      <alignment horizontal="center"/>
    </xf>
    <xf numFmtId="3" fontId="62" fillId="0" borderId="5" xfId="26" applyNumberFormat="1" applyFont="1" applyFill="1" applyBorder="1" applyAlignment="1">
      <alignment horizontal="center"/>
    </xf>
    <xf numFmtId="3" fontId="62" fillId="0" borderId="8" xfId="26" applyNumberFormat="1" applyFont="1" applyFill="1" applyBorder="1" applyAlignment="1">
      <alignment horizontal="center"/>
    </xf>
    <xf numFmtId="3" fontId="62" fillId="0" borderId="0" xfId="26" applyNumberFormat="1" applyFont="1" applyFill="1" applyBorder="1" applyAlignment="1">
      <alignment horizontal="center"/>
    </xf>
    <xf numFmtId="169" fontId="61" fillId="0" borderId="0" xfId="15" applyNumberFormat="1" applyFont="1" applyFill="1"/>
    <xf numFmtId="168" fontId="61" fillId="0" borderId="0" xfId="15" applyNumberFormat="1" applyFont="1" applyFill="1"/>
    <xf numFmtId="168" fontId="61" fillId="0" borderId="10" xfId="15" applyNumberFormat="1" applyFont="1" applyFill="1" applyBorder="1"/>
    <xf numFmtId="37" fontId="61" fillId="0" borderId="0" xfId="26" applyNumberFormat="1" applyFont="1" applyFill="1"/>
    <xf numFmtId="168" fontId="61" fillId="0" borderId="0" xfId="15" applyNumberFormat="1" applyFont="1" applyFill="1" applyBorder="1"/>
    <xf numFmtId="37" fontId="61" fillId="0" borderId="10" xfId="26" applyNumberFormat="1" applyFont="1" applyFill="1" applyBorder="1"/>
    <xf numFmtId="5" fontId="61" fillId="0" borderId="12" xfId="26" applyNumberFormat="1" applyFont="1" applyFill="1" applyBorder="1"/>
    <xf numFmtId="37" fontId="61" fillId="0" borderId="3" xfId="26" applyNumberFormat="1" applyFont="1" applyFill="1" applyBorder="1"/>
    <xf numFmtId="5" fontId="61" fillId="0" borderId="12" xfId="26" applyNumberFormat="1" applyFont="1" applyBorder="1"/>
    <xf numFmtId="3" fontId="61" fillId="0" borderId="0" xfId="25" applyNumberFormat="1" applyFont="1" applyFill="1"/>
    <xf numFmtId="0" fontId="61" fillId="0" borderId="0" xfId="26" applyNumberFormat="1" applyFont="1" applyAlignment="1">
      <alignment horizontal="left"/>
    </xf>
    <xf numFmtId="0" fontId="61" fillId="0" borderId="0" xfId="26" applyFont="1"/>
    <xf numFmtId="3" fontId="63" fillId="0" borderId="0" xfId="26" applyNumberFormat="1" applyFont="1" applyFill="1"/>
    <xf numFmtId="3" fontId="61" fillId="0" borderId="0" xfId="26" applyNumberFormat="1" applyFont="1"/>
    <xf numFmtId="3" fontId="62" fillId="0" borderId="0" xfId="26" applyNumberFormat="1" applyFont="1"/>
    <xf numFmtId="0" fontId="59" fillId="0" borderId="0" xfId="0" applyFont="1"/>
    <xf numFmtId="0" fontId="64" fillId="0" borderId="0" xfId="0" applyFont="1" applyAlignment="1">
      <alignment horizontal="center"/>
    </xf>
    <xf numFmtId="0" fontId="59" fillId="0" borderId="0" xfId="0" applyFont="1" applyFill="1"/>
    <xf numFmtId="0" fontId="65" fillId="0" borderId="0" xfId="26" applyFont="1"/>
    <xf numFmtId="0" fontId="66" fillId="0" borderId="0" xfId="0" applyFont="1"/>
    <xf numFmtId="3" fontId="67" fillId="0" borderId="0" xfId="26" applyNumberFormat="1" applyFont="1"/>
    <xf numFmtId="3" fontId="62" fillId="0" borderId="0" xfId="26" applyNumberFormat="1" applyFont="1" applyAlignment="1"/>
    <xf numFmtId="0" fontId="62" fillId="0" borderId="0" xfId="26" applyNumberFormat="1" applyFont="1" applyAlignment="1">
      <alignment horizontal="center"/>
    </xf>
    <xf numFmtId="0" fontId="62" fillId="0" borderId="0" xfId="26" applyFont="1" applyAlignment="1">
      <alignment horizontal="center"/>
    </xf>
    <xf numFmtId="3" fontId="62" fillId="0" borderId="0" xfId="26" applyNumberFormat="1" applyFont="1" applyAlignment="1">
      <alignment horizontal="center"/>
    </xf>
    <xf numFmtId="3" fontId="61" fillId="0" borderId="0" xfId="26" applyNumberFormat="1" applyFont="1" applyAlignment="1">
      <alignment horizontal="center"/>
    </xf>
    <xf numFmtId="3" fontId="61" fillId="0" borderId="0" xfId="26" applyNumberFormat="1" applyFont="1" applyFill="1" applyAlignment="1">
      <alignment horizontal="center"/>
    </xf>
    <xf numFmtId="0" fontId="68" fillId="0" borderId="0" xfId="26" applyFont="1"/>
    <xf numFmtId="0" fontId="62" fillId="0" borderId="1" xfId="26" applyNumberFormat="1" applyFont="1" applyBorder="1" applyAlignment="1">
      <alignment horizontal="center"/>
    </xf>
    <xf numFmtId="0" fontId="62" fillId="0" borderId="2" xfId="26" applyFont="1" applyBorder="1" applyAlignment="1">
      <alignment horizontal="center"/>
    </xf>
    <xf numFmtId="0" fontId="62" fillId="0" borderId="3" xfId="26" applyFont="1" applyBorder="1" applyAlignment="1">
      <alignment horizontal="center"/>
    </xf>
    <xf numFmtId="0" fontId="61" fillId="0" borderId="4" xfId="26" applyFont="1" applyBorder="1"/>
    <xf numFmtId="3" fontId="62" fillId="0" borderId="1" xfId="26" applyNumberFormat="1" applyFont="1" applyBorder="1" applyAlignment="1">
      <alignment horizontal="center"/>
    </xf>
    <xf numFmtId="3" fontId="61" fillId="0" borderId="1" xfId="26" applyNumberFormat="1" applyFont="1" applyFill="1" applyBorder="1" applyAlignment="1">
      <alignment horizontal="center"/>
    </xf>
    <xf numFmtId="3" fontId="62" fillId="0" borderId="1" xfId="25" applyNumberFormat="1" applyFont="1" applyBorder="1" applyAlignment="1">
      <alignment horizontal="center"/>
    </xf>
    <xf numFmtId="0" fontId="62" fillId="0" borderId="5" xfId="26" applyNumberFormat="1" applyFont="1" applyBorder="1" applyAlignment="1">
      <alignment horizontal="center"/>
    </xf>
    <xf numFmtId="0" fontId="62" fillId="0" borderId="6" xfId="26" applyFont="1" applyBorder="1" applyAlignment="1">
      <alignment horizontal="center"/>
    </xf>
    <xf numFmtId="0" fontId="62" fillId="0" borderId="0" xfId="26" applyFont="1" applyBorder="1" applyAlignment="1">
      <alignment horizontal="center"/>
    </xf>
    <xf numFmtId="0" fontId="61" fillId="0" borderId="7" xfId="26" applyFont="1" applyBorder="1"/>
    <xf numFmtId="3" fontId="62" fillId="0" borderId="5" xfId="26" applyNumberFormat="1" applyFont="1" applyBorder="1" applyAlignment="1">
      <alignment horizontal="center"/>
    </xf>
    <xf numFmtId="3" fontId="61" fillId="0" borderId="5" xfId="26" applyNumberFormat="1" applyFont="1" applyFill="1" applyBorder="1" applyAlignment="1">
      <alignment horizontal="center"/>
    </xf>
    <xf numFmtId="3" fontId="62" fillId="0" borderId="5" xfId="25" applyNumberFormat="1" applyFont="1" applyBorder="1" applyAlignment="1">
      <alignment horizontal="center"/>
    </xf>
    <xf numFmtId="0" fontId="62" fillId="0" borderId="8" xfId="26" applyNumberFormat="1" applyFont="1" applyBorder="1" applyAlignment="1">
      <alignment horizontal="center"/>
    </xf>
    <xf numFmtId="0" fontId="62" fillId="0" borderId="9" xfId="26" applyFont="1" applyBorder="1" applyAlignment="1">
      <alignment horizontal="center"/>
    </xf>
    <xf numFmtId="0" fontId="62" fillId="0" borderId="10" xfId="26" applyFont="1" applyBorder="1" applyAlignment="1">
      <alignment horizontal="center"/>
    </xf>
    <xf numFmtId="0" fontId="62" fillId="0" borderId="11" xfId="26" applyFont="1" applyBorder="1" applyAlignment="1">
      <alignment horizontal="center"/>
    </xf>
    <xf numFmtId="3" fontId="62" fillId="0" borderId="8" xfId="26" applyNumberFormat="1" applyFont="1" applyBorder="1" applyAlignment="1">
      <alignment horizontal="center"/>
    </xf>
    <xf numFmtId="3" fontId="62" fillId="0" borderId="8" xfId="25" applyNumberFormat="1" applyFont="1" applyBorder="1" applyAlignment="1">
      <alignment horizontal="center"/>
    </xf>
    <xf numFmtId="3" fontId="62" fillId="0" borderId="8" xfId="26" quotePrefix="1" applyNumberFormat="1" applyFont="1" applyFill="1" applyBorder="1" applyAlignment="1">
      <alignment horizontal="center"/>
    </xf>
    <xf numFmtId="3" fontId="62" fillId="0" borderId="0" xfId="29" applyNumberFormat="1" applyFont="1" applyAlignment="1" applyProtection="1">
      <alignment horizontal="center"/>
    </xf>
    <xf numFmtId="0" fontId="62" fillId="0" borderId="0" xfId="26" applyFont="1"/>
    <xf numFmtId="0" fontId="61" fillId="0" borderId="0" xfId="26" applyNumberFormat="1" applyFont="1" applyAlignment="1">
      <alignment horizontal="center"/>
    </xf>
    <xf numFmtId="3" fontId="61" fillId="0" borderId="0" xfId="26" applyNumberFormat="1" applyFont="1" applyFill="1" applyBorder="1"/>
    <xf numFmtId="5" fontId="61" fillId="0" borderId="0" xfId="26" applyNumberFormat="1" applyFont="1"/>
    <xf numFmtId="169" fontId="61" fillId="0" borderId="0" xfId="26" applyNumberFormat="1" applyFont="1"/>
    <xf numFmtId="37" fontId="61" fillId="0" borderId="0" xfId="26" applyNumberFormat="1" applyFont="1"/>
    <xf numFmtId="37" fontId="61" fillId="0" borderId="10" xfId="26" applyNumberFormat="1" applyFont="1" applyBorder="1"/>
    <xf numFmtId="168" fontId="62" fillId="0" borderId="0" xfId="15" applyNumberFormat="1" applyFont="1" applyFill="1"/>
    <xf numFmtId="169" fontId="62" fillId="0" borderId="0" xfId="15" applyNumberFormat="1" applyFont="1" applyFill="1"/>
    <xf numFmtId="168" fontId="62" fillId="0" borderId="10" xfId="15" applyNumberFormat="1" applyFont="1" applyFill="1" applyBorder="1"/>
    <xf numFmtId="37" fontId="61" fillId="0" borderId="3" xfId="26" applyNumberFormat="1" applyFont="1" applyBorder="1"/>
    <xf numFmtId="0" fontId="61" fillId="0" borderId="0" xfId="26" applyNumberFormat="1" applyFont="1" applyBorder="1" applyAlignment="1">
      <alignment horizontal="center"/>
    </xf>
    <xf numFmtId="37" fontId="61" fillId="0" borderId="0" xfId="26" applyNumberFormat="1" applyFont="1" applyBorder="1"/>
    <xf numFmtId="0" fontId="61" fillId="0" borderId="0" xfId="26" applyFont="1" applyBorder="1"/>
    <xf numFmtId="10" fontId="61" fillId="0" borderId="0" xfId="28" applyNumberFormat="1" applyFont="1"/>
    <xf numFmtId="0" fontId="61" fillId="0" borderId="0" xfId="26" applyNumberFormat="1" applyFont="1" applyFill="1" applyAlignment="1">
      <alignment horizontal="left"/>
    </xf>
    <xf numFmtId="0" fontId="61" fillId="0" borderId="0" xfId="26" applyFont="1" applyFill="1"/>
    <xf numFmtId="0" fontId="61" fillId="0" borderId="0" xfId="25" applyFont="1" applyFill="1"/>
    <xf numFmtId="10" fontId="61" fillId="0" borderId="0" xfId="28" applyNumberFormat="1" applyFont="1" applyFill="1"/>
    <xf numFmtId="3" fontId="62" fillId="0" borderId="0" xfId="26" applyNumberFormat="1" applyFont="1" applyFill="1"/>
    <xf numFmtId="0" fontId="65" fillId="0" borderId="0" xfId="26" applyFont="1" applyFill="1"/>
    <xf numFmtId="0" fontId="66" fillId="0" borderId="0" xfId="0" applyFont="1" applyFill="1"/>
    <xf numFmtId="0" fontId="61" fillId="0" borderId="0" xfId="26" applyNumberFormat="1" applyFont="1" applyFill="1" applyAlignment="1">
      <alignment horizontal="center"/>
    </xf>
    <xf numFmtId="177" fontId="61" fillId="0" borderId="0" xfId="25" applyNumberFormat="1" applyFont="1" applyFill="1"/>
    <xf numFmtId="0" fontId="61" fillId="0" borderId="0" xfId="25" applyFont="1" applyFill="1" applyAlignment="1">
      <alignment horizontal="right"/>
    </xf>
    <xf numFmtId="5" fontId="61" fillId="0" borderId="0" xfId="26" applyNumberFormat="1" applyFont="1" applyBorder="1"/>
    <xf numFmtId="3" fontId="61" fillId="0" borderId="16" xfId="26" applyNumberFormat="1" applyFont="1" applyBorder="1"/>
    <xf numFmtId="3" fontId="62" fillId="0" borderId="0" xfId="26" applyNumberFormat="1" applyFont="1" applyBorder="1" applyAlignment="1">
      <alignment horizontal="center"/>
    </xf>
    <xf numFmtId="169" fontId="61" fillId="0" borderId="0" xfId="15" applyNumberFormat="1" applyFont="1" applyFill="1" applyBorder="1"/>
    <xf numFmtId="37" fontId="61" fillId="0" borderId="0" xfId="26" applyNumberFormat="1" applyFont="1" applyFill="1" applyBorder="1"/>
    <xf numFmtId="5" fontId="61" fillId="0" borderId="0" xfId="26" applyNumberFormat="1" applyFont="1" applyFill="1" applyBorder="1"/>
    <xf numFmtId="3" fontId="61" fillId="0" borderId="0" xfId="25" applyNumberFormat="1" applyFont="1" applyFill="1" applyBorder="1"/>
    <xf numFmtId="10" fontId="49" fillId="2" borderId="0" xfId="28" applyNumberFormat="1" applyFont="1" applyFill="1"/>
    <xf numFmtId="0" fontId="59" fillId="0" borderId="0" xfId="0" applyFont="1" applyFill="1" applyBorder="1" applyAlignment="1">
      <alignment horizontal="right"/>
    </xf>
    <xf numFmtId="3" fontId="61" fillId="0" borderId="0" xfId="26" applyNumberFormat="1" applyFont="1" applyFill="1" applyAlignment="1">
      <alignment horizontal="right"/>
    </xf>
    <xf numFmtId="3" fontId="62" fillId="0" borderId="0" xfId="26" applyNumberFormat="1" applyFont="1" applyFill="1" applyAlignment="1"/>
    <xf numFmtId="3" fontId="62" fillId="0" borderId="0" xfId="29" applyNumberFormat="1" applyFont="1" applyFill="1" applyAlignment="1" applyProtection="1">
      <alignment horizontal="center"/>
    </xf>
    <xf numFmtId="0" fontId="11" fillId="0" borderId="0" xfId="0" applyFont="1" applyFill="1" applyBorder="1" applyAlignment="1">
      <alignment horizontal="center"/>
    </xf>
    <xf numFmtId="0" fontId="69" fillId="0" borderId="10" xfId="0" applyFont="1" applyFill="1" applyBorder="1" applyAlignment="1">
      <alignment horizontal="center"/>
    </xf>
    <xf numFmtId="37" fontId="3" fillId="0" borderId="0" xfId="25" applyNumberFormat="1" applyFont="1" applyFill="1"/>
    <xf numFmtId="37" fontId="11" fillId="0" borderId="0" xfId="25" applyNumberFormat="1" applyFont="1" applyFill="1"/>
    <xf numFmtId="37" fontId="11" fillId="0" borderId="0" xfId="25" applyNumberFormat="1" applyFont="1" applyFill="1" applyBorder="1"/>
    <xf numFmtId="0" fontId="69" fillId="0" borderId="0" xfId="0" applyFont="1" applyFill="1" applyAlignment="1">
      <alignment horizontal="center"/>
    </xf>
    <xf numFmtId="37" fontId="23" fillId="0" borderId="0" xfId="25" applyNumberFormat="1" applyFont="1" applyFill="1"/>
    <xf numFmtId="0" fontId="69" fillId="0" borderId="0" xfId="0" applyFont="1" applyFill="1" applyBorder="1" applyAlignment="1">
      <alignment horizontal="center"/>
    </xf>
    <xf numFmtId="0" fontId="70" fillId="0" borderId="0" xfId="0" applyFont="1" applyFill="1" applyAlignment="1">
      <alignment horizontal="center"/>
    </xf>
    <xf numFmtId="0" fontId="70" fillId="0" borderId="10" xfId="0" applyFont="1" applyFill="1" applyBorder="1" applyAlignment="1">
      <alignment horizontal="center"/>
    </xf>
    <xf numFmtId="0" fontId="71" fillId="0" borderId="0" xfId="0" applyFont="1" applyFill="1"/>
    <xf numFmtId="5" fontId="71" fillId="0" borderId="0" xfId="0" applyNumberFormat="1" applyFont="1" applyFill="1" applyBorder="1"/>
    <xf numFmtId="10" fontId="71" fillId="0" borderId="0" xfId="28" applyNumberFormat="1" applyFont="1" applyFill="1"/>
    <xf numFmtId="171" fontId="72" fillId="0" borderId="0" xfId="28" applyNumberFormat="1" applyFont="1" applyFill="1"/>
    <xf numFmtId="171" fontId="71" fillId="0" borderId="0" xfId="28" applyNumberFormat="1" applyFont="1" applyFill="1"/>
    <xf numFmtId="176" fontId="71" fillId="0" borderId="0" xfId="1" applyNumberFormat="1" applyFont="1" applyFill="1" applyBorder="1"/>
    <xf numFmtId="10" fontId="72" fillId="0" borderId="0" xfId="28" applyNumberFormat="1" applyFont="1" applyFill="1"/>
    <xf numFmtId="37" fontId="5" fillId="0" borderId="0" xfId="25" applyNumberFormat="1" applyFont="1" applyFill="1"/>
    <xf numFmtId="171" fontId="73" fillId="0" borderId="0" xfId="28" applyNumberFormat="1" applyFont="1" applyFill="1" applyAlignment="1">
      <alignment horizontal="left"/>
    </xf>
    <xf numFmtId="10" fontId="72" fillId="0" borderId="0" xfId="28" applyNumberFormat="1" applyFont="1" applyFill="1" applyBorder="1"/>
    <xf numFmtId="10" fontId="71" fillId="0" borderId="16" xfId="28" applyNumberFormat="1" applyFont="1" applyFill="1" applyBorder="1"/>
    <xf numFmtId="171" fontId="24" fillId="0" borderId="10" xfId="22" applyNumberFormat="1" applyFont="1" applyBorder="1"/>
    <xf numFmtId="0" fontId="12" fillId="0" borderId="0" xfId="0" applyFont="1" applyAlignment="1">
      <alignment horizontal="center"/>
    </xf>
    <xf numFmtId="166" fontId="74" fillId="0" borderId="0" xfId="19" applyNumberFormat="1" applyFont="1" applyAlignment="1">
      <alignment horizontal="center"/>
    </xf>
    <xf numFmtId="0" fontId="57" fillId="0" borderId="0" xfId="21" applyFont="1" applyAlignment="1">
      <alignment horizontal="centerContinuous"/>
    </xf>
    <xf numFmtId="166" fontId="74" fillId="2" borderId="0" xfId="9" applyNumberFormat="1" applyFont="1" applyFill="1" applyAlignment="1">
      <alignment horizontal="center"/>
    </xf>
    <xf numFmtId="0" fontId="3" fillId="0" borderId="0" xfId="0" applyFont="1" applyAlignment="1">
      <alignment horizontal="left"/>
    </xf>
    <xf numFmtId="0" fontId="3" fillId="0" borderId="0" xfId="0" applyFont="1" applyAlignment="1">
      <alignment horizontal="left" wrapText="1"/>
    </xf>
    <xf numFmtId="0" fontId="12" fillId="0" borderId="0" xfId="0" applyFont="1" applyAlignment="1">
      <alignment horizontal="left"/>
    </xf>
    <xf numFmtId="10" fontId="12" fillId="0" borderId="0" xfId="0" applyNumberFormat="1" applyFont="1" applyBorder="1" applyAlignment="1">
      <alignment horizontal="left"/>
    </xf>
    <xf numFmtId="0" fontId="11" fillId="0" borderId="0" xfId="0" applyFont="1" applyAlignment="1">
      <alignment horizontal="center" vertical="top" wrapText="1"/>
    </xf>
    <xf numFmtId="0" fontId="58" fillId="0" borderId="0" xfId="0" applyFont="1" applyAlignment="1">
      <alignment horizontal="left"/>
    </xf>
    <xf numFmtId="0" fontId="59" fillId="0" borderId="0" xfId="0" applyFont="1" applyAlignment="1">
      <alignment horizontal="left"/>
    </xf>
    <xf numFmtId="0" fontId="60" fillId="0" borderId="0" xfId="0" applyFont="1" applyAlignment="1">
      <alignment horizontal="left"/>
    </xf>
    <xf numFmtId="0" fontId="59" fillId="0" borderId="0" xfId="0" applyFont="1" applyBorder="1" applyAlignment="1">
      <alignment horizontal="left"/>
    </xf>
    <xf numFmtId="0" fontId="11" fillId="0" borderId="0" xfId="0" applyFont="1" applyBorder="1" applyAlignment="1">
      <alignment horizontal="left"/>
    </xf>
    <xf numFmtId="0" fontId="11" fillId="0" borderId="0" xfId="0" applyFont="1" applyFill="1" applyBorder="1" applyAlignment="1">
      <alignment horizontal="left"/>
    </xf>
    <xf numFmtId="0" fontId="11" fillId="0" borderId="0" xfId="0" applyFont="1" applyAlignment="1">
      <alignment horizontal="left"/>
    </xf>
    <xf numFmtId="0" fontId="11" fillId="0" borderId="0" xfId="0" applyFont="1" applyAlignment="1">
      <alignment vertical="top" wrapText="1"/>
    </xf>
    <xf numFmtId="0" fontId="5" fillId="0" borderId="0" xfId="25" applyNumberFormat="1" applyFont="1" applyAlignment="1">
      <alignment horizontal="center"/>
    </xf>
    <xf numFmtId="0" fontId="11" fillId="0" borderId="0" xfId="0" applyFont="1" applyAlignment="1">
      <alignment horizontal="left" vertical="top" wrapText="1"/>
    </xf>
    <xf numFmtId="0" fontId="12" fillId="0" borderId="0" xfId="0" applyFont="1" applyAlignment="1">
      <alignment horizontal="center"/>
    </xf>
    <xf numFmtId="170" fontId="12" fillId="0" borderId="0" xfId="0" applyNumberFormat="1" applyFont="1" applyAlignment="1">
      <alignment horizontal="center"/>
    </xf>
    <xf numFmtId="0" fontId="3" fillId="0" borderId="0" xfId="26" applyNumberFormat="1" applyFont="1" applyAlignment="1">
      <alignment horizontal="center"/>
    </xf>
    <xf numFmtId="0" fontId="5" fillId="2" borderId="0" xfId="0" applyFont="1" applyFill="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cellXfs>
  <cellStyles count="34">
    <cellStyle name="Comma" xfId="1" builtinId="3"/>
    <cellStyle name="Currency" xfId="2" builtinId="4"/>
    <cellStyle name="Followed Hyperlink" xfId="30" builtinId="9" customBuiltin="1"/>
    <cellStyle name="Followed Hyperlink 2" xfId="31"/>
    <cellStyle name="Hyperlink" xfId="29" builtinId="8" customBuiltin="1"/>
    <cellStyle name="Hyperlink 2" xfId="32"/>
    <cellStyle name="Normal" xfId="0" builtinId="0"/>
    <cellStyle name="Normal 6" xfId="33"/>
    <cellStyle name="Normal_AR Exp Summ-Gas" xfId="3"/>
    <cellStyle name="Normal_B&amp;OElSum" xfId="4"/>
    <cellStyle name="Normal_B&amp;OGasSum" xfId="5"/>
    <cellStyle name="Normal_Bld Gain Summ-Gas" xfId="6"/>
    <cellStyle name="Normal_Bldg Lease A-S" xfId="7"/>
    <cellStyle name="Normal_Debt Int AS Elec" xfId="8"/>
    <cellStyle name="Normal_Debt Int AS Gas" xfId="9"/>
    <cellStyle name="Normal_DFIT-WaGas_SUM" xfId="10"/>
    <cellStyle name="Normal_FIT AS Gas" xfId="11"/>
    <cellStyle name="Normal_Gas" xfId="12"/>
    <cellStyle name="Normal_GasInvSum" xfId="13"/>
    <cellStyle name="Normal_IDElec6_97" xfId="14"/>
    <cellStyle name="Normal_IDGas6_97" xfId="15"/>
    <cellStyle name="Normal_InjDamSum-Elec" xfId="16"/>
    <cellStyle name="Normal_InjDamSum-Gas" xfId="17"/>
    <cellStyle name="Normal_PurGas-Summ" xfId="18"/>
    <cellStyle name="Normal_R&amp;P AS GAS" xfId="19"/>
    <cellStyle name="Normal_Reg Exp Summ-gas" xfId="20"/>
    <cellStyle name="Normal_RestateDebtInt1200" xfId="21"/>
    <cellStyle name="Normal_RestateDebtInt1200case" xfId="22"/>
    <cellStyle name="Normal_Sub Space Summ-Gas" xfId="23"/>
    <cellStyle name="Normal_UncollectSumm-Gas" xfId="24"/>
    <cellStyle name="Normal_WAElec6_97" xfId="25"/>
    <cellStyle name="Normal_WAGas6_97" xfId="26"/>
    <cellStyle name="Normal_WeatherASGas" xfId="27"/>
    <cellStyle name="Percent" xfId="28"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12</xdr:col>
      <xdr:colOff>733425</xdr:colOff>
      <xdr:row>14</xdr:row>
      <xdr:rowOff>38100</xdr:rowOff>
    </xdr:from>
    <xdr:to>
      <xdr:col>13</xdr:col>
      <xdr:colOff>571500</xdr:colOff>
      <xdr:row>15</xdr:row>
      <xdr:rowOff>38100</xdr:rowOff>
    </xdr:to>
    <xdr:cxnSp macro="">
      <xdr:nvCxnSpPr>
        <xdr:cNvPr id="3" name="Straight Arrow Connector 2"/>
        <xdr:cNvCxnSpPr/>
      </xdr:nvCxnSpPr>
      <xdr:spPr bwMode="auto">
        <a:xfrm flipH="1" flipV="1">
          <a:off x="9753600" y="2647950"/>
          <a:ext cx="771525" cy="20002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0%20WA%20GRC\Aug%204-5%20Settlement%20discussions\c01m107\2005\2005%20WA%20E%20&amp;%20G%20General%20Case\CaseGASsumm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10%20WA%20GRC\Aug%204-5%20Settlement%20discussions\CaseGASsumm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9.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7.bin"/><Relationship Id="rId4" Type="http://schemas.openxmlformats.org/officeDocument/2006/relationships/comments" Target="../comments3.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116"/>
  <sheetViews>
    <sheetView showGridLines="0" tabSelected="1" zoomScaleNormal="100" workbookViewId="0">
      <pane xSplit="6" ySplit="11" topLeftCell="R12" activePane="bottomRight" state="frozen"/>
      <selection activeCell="E47" sqref="E47"/>
      <selection pane="topRight" activeCell="E47" sqref="E47"/>
      <selection pane="bottomLeft" activeCell="E47" sqref="E47"/>
      <selection pane="bottomRight" activeCell="E46" sqref="E46"/>
    </sheetView>
  </sheetViews>
  <sheetFormatPr defaultColWidth="10.7109375" defaultRowHeight="12.75"/>
  <cols>
    <col min="1" max="1" width="5.7109375" style="837" customWidth="1"/>
    <col min="2" max="4" width="1.7109375" style="797" customWidth="1"/>
    <col min="5" max="5" width="28.7109375" style="797" customWidth="1"/>
    <col min="6" max="6" width="13.42578125" style="799" customWidth="1"/>
    <col min="7" max="7" width="11" style="780" customWidth="1"/>
    <col min="8" max="8" width="15.5703125" style="780" customWidth="1"/>
    <col min="9" max="9" width="9.7109375" style="799" customWidth="1"/>
    <col min="10" max="10" width="11" style="799" customWidth="1"/>
    <col min="11" max="12" width="12.5703125" style="799" customWidth="1"/>
    <col min="13" max="13" width="15.28515625" style="780" customWidth="1"/>
    <col min="14" max="14" width="11" style="799" customWidth="1"/>
    <col min="15" max="15" width="11" style="780" customWidth="1"/>
    <col min="16" max="19" width="13.140625" style="799" customWidth="1"/>
    <col min="20" max="21" width="13.140625" style="800" customWidth="1"/>
    <col min="22" max="23" width="11.5703125" style="800" customWidth="1"/>
    <col min="24" max="24" width="11.5703125" style="780" customWidth="1"/>
    <col min="25" max="25" width="10" style="780" customWidth="1"/>
    <col min="26" max="26" width="10" style="799" customWidth="1"/>
    <col min="27" max="27" width="19.5703125" style="799" hidden="1" customWidth="1"/>
    <col min="28" max="28" width="7.28515625" style="799" hidden="1" customWidth="1"/>
    <col min="29" max="29" width="9.140625" style="799" hidden="1" customWidth="1"/>
    <col min="30" max="30" width="11.7109375" style="804" customWidth="1"/>
    <col min="31" max="31" width="10.7109375" style="797" customWidth="1"/>
    <col min="32" max="32" width="9.140625" style="805" customWidth="1"/>
    <col min="33" max="33" width="11" style="838" customWidth="1"/>
    <col min="34" max="38" width="10.7109375" style="797" customWidth="1"/>
    <col min="39" max="16384" width="10.7109375" style="797"/>
  </cols>
  <sheetData>
    <row r="1" spans="1:33" ht="18.75">
      <c r="A1" s="796" t="str">
        <f>Inputs!$D$6</f>
        <v>AVISTA UTILITIES</v>
      </c>
      <c r="F1" s="798"/>
      <c r="H1" s="851"/>
      <c r="I1" s="797"/>
      <c r="J1" s="797"/>
      <c r="L1" s="800"/>
      <c r="M1" s="803"/>
      <c r="Q1" s="802"/>
      <c r="R1" s="801"/>
      <c r="S1" s="803"/>
      <c r="T1" s="801"/>
      <c r="U1" s="801"/>
      <c r="V1" s="801"/>
      <c r="W1" s="801"/>
    </row>
    <row r="2" spans="1:33" ht="18.75">
      <c r="A2" s="796" t="s">
        <v>0</v>
      </c>
      <c r="F2" s="798"/>
      <c r="H2" s="851"/>
      <c r="I2" s="797"/>
      <c r="J2" s="797"/>
      <c r="L2" s="800"/>
      <c r="M2" s="803"/>
      <c r="Q2" s="802"/>
      <c r="R2" s="801"/>
      <c r="S2" s="803"/>
      <c r="T2" s="801"/>
      <c r="U2" s="801"/>
      <c r="V2" s="801"/>
      <c r="W2" s="801"/>
    </row>
    <row r="3" spans="1:33" ht="18.75">
      <c r="A3" s="796" t="s">
        <v>279</v>
      </c>
      <c r="F3" s="806"/>
      <c r="G3" s="855"/>
      <c r="H3" s="851"/>
      <c r="I3" s="797"/>
      <c r="J3" s="797"/>
      <c r="M3" s="803"/>
      <c r="Q3" s="802"/>
      <c r="R3" s="801"/>
      <c r="S3" s="803"/>
      <c r="T3" s="801"/>
      <c r="U3" s="801"/>
      <c r="V3" s="801"/>
      <c r="W3" s="801"/>
    </row>
    <row r="4" spans="1:33">
      <c r="A4" s="796" t="str">
        <f>Inputs!D2</f>
        <v>TWELVE MONTHS ENDED DECEMBER 31, 2010</v>
      </c>
      <c r="B4" s="796"/>
      <c r="C4" s="796"/>
      <c r="D4" s="796"/>
      <c r="E4" s="796"/>
      <c r="F4" s="796"/>
      <c r="G4" s="871"/>
      <c r="H4" s="871"/>
      <c r="I4" s="807"/>
      <c r="J4" s="807"/>
      <c r="L4" s="807"/>
    </row>
    <row r="5" spans="1:33">
      <c r="A5" s="796" t="s">
        <v>229</v>
      </c>
      <c r="H5" s="851"/>
      <c r="I5" s="797"/>
      <c r="J5" s="797"/>
      <c r="AA5" s="780"/>
      <c r="AB5" s="780"/>
      <c r="AC5" s="781"/>
    </row>
    <row r="6" spans="1:33" s="809" customFormat="1">
      <c r="A6" s="808"/>
      <c r="F6" s="810"/>
      <c r="G6" s="781"/>
      <c r="H6" s="781"/>
      <c r="I6" s="810"/>
      <c r="J6" s="810"/>
      <c r="K6" s="810"/>
      <c r="L6" s="810"/>
      <c r="M6" s="857"/>
      <c r="N6" s="810"/>
      <c r="O6" s="781"/>
      <c r="P6" s="810"/>
      <c r="Q6" s="810"/>
      <c r="R6" s="810"/>
      <c r="S6" s="811"/>
      <c r="T6" s="810"/>
      <c r="U6" s="810"/>
      <c r="V6" s="810"/>
      <c r="W6" s="810"/>
      <c r="X6" s="781"/>
      <c r="Y6" s="781"/>
      <c r="Z6" s="810"/>
      <c r="AA6" s="812"/>
      <c r="AB6" s="781"/>
      <c r="AC6" s="781"/>
      <c r="AD6" s="813"/>
      <c r="AG6" s="785"/>
    </row>
    <row r="7" spans="1:33" s="809" customFormat="1" ht="12" customHeight="1">
      <c r="A7" s="814"/>
      <c r="B7" s="815"/>
      <c r="C7" s="816"/>
      <c r="D7" s="816"/>
      <c r="E7" s="817"/>
      <c r="F7" s="818" t="s">
        <v>2</v>
      </c>
      <c r="G7" s="782" t="s">
        <v>3</v>
      </c>
      <c r="H7" s="782" t="s">
        <v>182</v>
      </c>
      <c r="I7" s="782"/>
      <c r="J7" s="818" t="s">
        <v>14</v>
      </c>
      <c r="K7" s="782" t="s">
        <v>14</v>
      </c>
      <c r="L7" s="818"/>
      <c r="M7" s="782" t="s">
        <v>307</v>
      </c>
      <c r="N7" s="818" t="s">
        <v>4</v>
      </c>
      <c r="O7" s="782"/>
      <c r="P7" s="818"/>
      <c r="Q7" s="818" t="s">
        <v>5</v>
      </c>
      <c r="R7" s="818" t="s">
        <v>6</v>
      </c>
      <c r="S7" s="819"/>
      <c r="T7" s="818"/>
      <c r="U7" s="818" t="s">
        <v>4</v>
      </c>
      <c r="V7" s="818" t="s">
        <v>8</v>
      </c>
      <c r="W7" s="818" t="s">
        <v>7</v>
      </c>
      <c r="X7" s="782" t="s">
        <v>267</v>
      </c>
      <c r="Y7" s="782" t="s">
        <v>7</v>
      </c>
      <c r="Z7" s="818"/>
      <c r="AA7" s="782"/>
      <c r="AB7" s="820" t="s">
        <v>199</v>
      </c>
      <c r="AC7" s="818"/>
      <c r="AD7" s="804"/>
      <c r="AG7" s="785"/>
    </row>
    <row r="8" spans="1:33" s="809" customFormat="1">
      <c r="A8" s="821" t="s">
        <v>9</v>
      </c>
      <c r="B8" s="822"/>
      <c r="C8" s="823"/>
      <c r="D8" s="823"/>
      <c r="E8" s="824"/>
      <c r="F8" s="825" t="s">
        <v>10</v>
      </c>
      <c r="G8" s="783" t="s">
        <v>11</v>
      </c>
      <c r="H8" s="783" t="s">
        <v>12</v>
      </c>
      <c r="I8" s="783" t="s">
        <v>13</v>
      </c>
      <c r="J8" s="825" t="s">
        <v>31</v>
      </c>
      <c r="K8" s="783" t="s">
        <v>278</v>
      </c>
      <c r="L8" s="825" t="s">
        <v>15</v>
      </c>
      <c r="M8" s="783" t="s">
        <v>308</v>
      </c>
      <c r="N8" s="825" t="s">
        <v>16</v>
      </c>
      <c r="O8" s="783" t="s">
        <v>17</v>
      </c>
      <c r="P8" s="825" t="s">
        <v>183</v>
      </c>
      <c r="Q8" s="825" t="s">
        <v>18</v>
      </c>
      <c r="R8" s="825" t="s">
        <v>19</v>
      </c>
      <c r="S8" s="826"/>
      <c r="T8" s="827" t="s">
        <v>204</v>
      </c>
      <c r="U8" s="827" t="s">
        <v>21</v>
      </c>
      <c r="V8" s="827" t="s">
        <v>22</v>
      </c>
      <c r="W8" s="827" t="s">
        <v>207</v>
      </c>
      <c r="X8" s="783" t="s">
        <v>269</v>
      </c>
      <c r="Y8" s="783" t="s">
        <v>20</v>
      </c>
      <c r="Z8" s="825" t="s">
        <v>23</v>
      </c>
      <c r="AA8" s="783"/>
      <c r="AB8" s="827"/>
      <c r="AC8" s="825" t="s">
        <v>24</v>
      </c>
      <c r="AD8" s="804"/>
      <c r="AG8" s="785"/>
    </row>
    <row r="9" spans="1:33" s="809" customFormat="1">
      <c r="A9" s="828" t="s">
        <v>25</v>
      </c>
      <c r="B9" s="829"/>
      <c r="C9" s="830"/>
      <c r="D9" s="830"/>
      <c r="E9" s="831" t="s">
        <v>26</v>
      </c>
      <c r="F9" s="832" t="s">
        <v>27</v>
      </c>
      <c r="G9" s="784" t="s">
        <v>28</v>
      </c>
      <c r="H9" s="784" t="s">
        <v>29</v>
      </c>
      <c r="I9" s="784" t="s">
        <v>30</v>
      </c>
      <c r="J9" s="832"/>
      <c r="K9" s="784"/>
      <c r="L9" s="832" t="s">
        <v>32</v>
      </c>
      <c r="M9" s="784" t="s">
        <v>184</v>
      </c>
      <c r="N9" s="832" t="s">
        <v>34</v>
      </c>
      <c r="O9" s="784" t="s">
        <v>35</v>
      </c>
      <c r="P9" s="832" t="s">
        <v>18</v>
      </c>
      <c r="Q9" s="832" t="s">
        <v>33</v>
      </c>
      <c r="R9" s="832" t="s">
        <v>36</v>
      </c>
      <c r="S9" s="784" t="s">
        <v>11</v>
      </c>
      <c r="T9" s="833" t="s">
        <v>205</v>
      </c>
      <c r="U9" s="833" t="s">
        <v>39</v>
      </c>
      <c r="V9" s="833" t="s">
        <v>40</v>
      </c>
      <c r="W9" s="833" t="s">
        <v>34</v>
      </c>
      <c r="X9" s="784" t="s">
        <v>188</v>
      </c>
      <c r="Y9" s="784" t="s">
        <v>37</v>
      </c>
      <c r="Z9" s="832" t="s">
        <v>41</v>
      </c>
      <c r="AA9" s="834"/>
      <c r="AB9" s="833" t="s">
        <v>38</v>
      </c>
      <c r="AC9" s="832" t="s">
        <v>41</v>
      </c>
      <c r="AD9" s="804"/>
      <c r="AG9" s="785"/>
    </row>
    <row r="10" spans="1:33" s="809" customFormat="1" ht="12">
      <c r="A10" s="808"/>
      <c r="E10" s="809" t="s">
        <v>42</v>
      </c>
      <c r="F10" s="810" t="s">
        <v>43</v>
      </c>
      <c r="G10" s="781" t="s">
        <v>44</v>
      </c>
      <c r="H10" s="781" t="s">
        <v>45</v>
      </c>
      <c r="I10" s="835" t="s">
        <v>46</v>
      </c>
      <c r="J10" s="785" t="s">
        <v>47</v>
      </c>
      <c r="K10" s="785" t="s">
        <v>48</v>
      </c>
      <c r="L10" s="810" t="s">
        <v>49</v>
      </c>
      <c r="M10" s="781" t="s">
        <v>304</v>
      </c>
      <c r="N10" s="810" t="s">
        <v>108</v>
      </c>
      <c r="O10" s="781" t="s">
        <v>50</v>
      </c>
      <c r="P10" s="810" t="s">
        <v>51</v>
      </c>
      <c r="Q10" s="810" t="s">
        <v>109</v>
      </c>
      <c r="R10" s="810" t="s">
        <v>52</v>
      </c>
      <c r="S10" s="810" t="s">
        <v>53</v>
      </c>
      <c r="T10" s="835" t="s">
        <v>54</v>
      </c>
      <c r="U10" s="835" t="s">
        <v>55</v>
      </c>
      <c r="V10" s="835" t="s">
        <v>56</v>
      </c>
      <c r="W10" s="835" t="s">
        <v>281</v>
      </c>
      <c r="X10" s="872" t="s">
        <v>57</v>
      </c>
      <c r="Y10" s="781" t="s">
        <v>58</v>
      </c>
      <c r="Z10" s="810" t="s">
        <v>49</v>
      </c>
      <c r="AA10" s="785"/>
      <c r="AB10" s="785"/>
      <c r="AC10" s="810" t="s">
        <v>49</v>
      </c>
      <c r="AD10" s="836"/>
      <c r="AG10" s="863"/>
    </row>
    <row r="11" spans="1:33">
      <c r="S11" s="838"/>
      <c r="T11" s="799"/>
      <c r="U11" s="799"/>
      <c r="V11" s="799"/>
      <c r="W11" s="799"/>
    </row>
    <row r="12" spans="1:33">
      <c r="B12" s="797" t="s">
        <v>59</v>
      </c>
      <c r="S12" s="838"/>
      <c r="T12" s="799"/>
      <c r="U12" s="799"/>
      <c r="V12" s="799"/>
      <c r="W12" s="799"/>
    </row>
    <row r="13" spans="1:33" s="839" customFormat="1">
      <c r="A13" s="837">
        <v>1</v>
      </c>
      <c r="C13" s="839" t="s">
        <v>60</v>
      </c>
      <c r="F13" s="840">
        <f>ResultSumGas!$F11</f>
        <v>140588</v>
      </c>
      <c r="G13" s="786">
        <f>DFIT!$F8</f>
        <v>0</v>
      </c>
      <c r="H13" s="786">
        <f>BldGain!$F8</f>
        <v>0</v>
      </c>
      <c r="I13" s="786">
        <f>GasInv!$F8</f>
        <v>0</v>
      </c>
      <c r="J13" s="786">
        <f>CustAdv!$F8</f>
        <v>0</v>
      </c>
      <c r="K13" s="786">
        <f>CustDep!$F8</f>
        <v>0</v>
      </c>
      <c r="L13" s="840">
        <f>SUM(F13:K13)</f>
        <v>140588</v>
      </c>
      <c r="M13" s="787">
        <f>WeatherGas!$F8</f>
        <v>6808</v>
      </c>
      <c r="N13" s="840">
        <f>BandO!$F8</f>
        <v>-5026</v>
      </c>
      <c r="O13" s="786">
        <f>PropTax!$F8</f>
        <v>0</v>
      </c>
      <c r="P13" s="840">
        <f>UncollExp!$F8</f>
        <v>0</v>
      </c>
      <c r="Q13" s="786">
        <f>RegExp!$F8</f>
        <v>0</v>
      </c>
      <c r="R13" s="786">
        <f>InjDam!$F8</f>
        <v>0</v>
      </c>
      <c r="S13" s="786">
        <f>FIT!$F8</f>
        <v>0</v>
      </c>
      <c r="T13" s="786">
        <f>GainsLosses!$F8</f>
        <v>0</v>
      </c>
      <c r="U13" s="786">
        <f>ElimAR!$F8</f>
        <v>0</v>
      </c>
      <c r="V13" s="786">
        <f>SubSpace!$F8</f>
        <v>0</v>
      </c>
      <c r="W13" s="786">
        <f>ExciseTax!$F8</f>
        <v>0</v>
      </c>
      <c r="X13" s="786">
        <f>MiscReState!$F8</f>
        <v>0</v>
      </c>
      <c r="Y13" s="786">
        <f>DebtInt!$F8</f>
        <v>0</v>
      </c>
      <c r="Z13" s="840">
        <f>SUM(L13:Y13)</f>
        <v>142370</v>
      </c>
      <c r="AA13" s="786"/>
      <c r="AB13" s="786"/>
      <c r="AC13" s="840">
        <f>SUM(Z13:AB13)</f>
        <v>142370</v>
      </c>
      <c r="AD13" s="804"/>
      <c r="AG13" s="864"/>
    </row>
    <row r="14" spans="1:33">
      <c r="A14" s="837">
        <v>2</v>
      </c>
      <c r="C14" s="841" t="s">
        <v>61</v>
      </c>
      <c r="D14" s="841"/>
      <c r="E14" s="841"/>
      <c r="F14" s="841">
        <f>ResultSumGas!$F12</f>
        <v>3245</v>
      </c>
      <c r="G14" s="787">
        <f>DFIT!$F9</f>
        <v>0</v>
      </c>
      <c r="H14" s="787">
        <f>BldGain!$F9</f>
        <v>0</v>
      </c>
      <c r="I14" s="787">
        <f>GasInv!$F9</f>
        <v>0</v>
      </c>
      <c r="J14" s="787">
        <f>CustAdv!$F9</f>
        <v>0</v>
      </c>
      <c r="K14" s="787">
        <f>CustDep!$F9</f>
        <v>0</v>
      </c>
      <c r="L14" s="841">
        <f>SUM(F14:K14)</f>
        <v>3245</v>
      </c>
      <c r="M14" s="787">
        <f>WeatherGas!$F9</f>
        <v>0</v>
      </c>
      <c r="N14" s="787">
        <f>BandO!$F9</f>
        <v>-90</v>
      </c>
      <c r="O14" s="787">
        <f>PropTax!$F9</f>
        <v>0</v>
      </c>
      <c r="P14" s="787">
        <f>UncollExp!$F9</f>
        <v>0</v>
      </c>
      <c r="Q14" s="787">
        <f>RegExp!$F9</f>
        <v>0</v>
      </c>
      <c r="R14" s="787">
        <f>InjDam!$F9</f>
        <v>0</v>
      </c>
      <c r="S14" s="787">
        <f>FIT!$F9</f>
        <v>0</v>
      </c>
      <c r="T14" s="787">
        <f>GainsLosses!$F9</f>
        <v>0</v>
      </c>
      <c r="U14" s="787">
        <f>ElimAR!$F9</f>
        <v>0</v>
      </c>
      <c r="V14" s="787">
        <f>SubSpace!$F9</f>
        <v>0</v>
      </c>
      <c r="W14" s="787">
        <f>ExciseTax!$F9</f>
        <v>0</v>
      </c>
      <c r="X14" s="787">
        <f>MiscReState!$F9</f>
        <v>0</v>
      </c>
      <c r="Y14" s="787">
        <f>DebtInt!$F9</f>
        <v>0</v>
      </c>
      <c r="Z14" s="841">
        <f>SUM(L14:Y14)</f>
        <v>3155</v>
      </c>
      <c r="AA14" s="787"/>
      <c r="AB14" s="787"/>
      <c r="AC14" s="841">
        <f>SUM(Z14:AB14)</f>
        <v>3155</v>
      </c>
      <c r="AG14" s="790"/>
    </row>
    <row r="15" spans="1:33">
      <c r="A15" s="837">
        <v>3</v>
      </c>
      <c r="C15" s="841" t="s">
        <v>62</v>
      </c>
      <c r="D15" s="841"/>
      <c r="E15" s="841"/>
      <c r="F15" s="842">
        <f>ResultSumGas!$F13</f>
        <v>115257</v>
      </c>
      <c r="G15" s="788">
        <f>DFIT!$F10</f>
        <v>0</v>
      </c>
      <c r="H15" s="788">
        <f>BldGain!$F10</f>
        <v>0</v>
      </c>
      <c r="I15" s="788">
        <f>GasInv!$F10</f>
        <v>0</v>
      </c>
      <c r="J15" s="788">
        <f>CustAdv!$F10</f>
        <v>0</v>
      </c>
      <c r="K15" s="788">
        <f>CustDep!$F10</f>
        <v>0</v>
      </c>
      <c r="L15" s="842">
        <f>SUM(F15:K15)</f>
        <v>115257</v>
      </c>
      <c r="M15" s="788">
        <f>WeatherGas!$F10</f>
        <v>0</v>
      </c>
      <c r="N15" s="788">
        <f>BandO!$F10</f>
        <v>0</v>
      </c>
      <c r="O15" s="788">
        <f>PropTax!$F10</f>
        <v>0</v>
      </c>
      <c r="P15" s="788">
        <f>UncollExp!$F10</f>
        <v>0</v>
      </c>
      <c r="Q15" s="788">
        <f>RegExp!$F10</f>
        <v>0</v>
      </c>
      <c r="R15" s="788">
        <f>InjDam!$F10</f>
        <v>0</v>
      </c>
      <c r="S15" s="788">
        <f>FIT!$F10</f>
        <v>0</v>
      </c>
      <c r="T15" s="788">
        <f>GainsLosses!$F10</f>
        <v>0</v>
      </c>
      <c r="U15" s="788">
        <f>ElimAR!$F10</f>
        <v>0</v>
      </c>
      <c r="V15" s="788">
        <f>SubSpace!$F10</f>
        <v>0</v>
      </c>
      <c r="W15" s="788">
        <f>ExciseTax!$F10</f>
        <v>0</v>
      </c>
      <c r="X15" s="788">
        <f>MiscReState!$F10</f>
        <v>0</v>
      </c>
      <c r="Y15" s="788">
        <f>DebtInt!$F10</f>
        <v>0</v>
      </c>
      <c r="Z15" s="842">
        <f>SUM(L15:Y15)</f>
        <v>115257</v>
      </c>
      <c r="AA15" s="788"/>
      <c r="AB15" s="788"/>
      <c r="AC15" s="842">
        <f>SUM(Z15:AB15)</f>
        <v>115257</v>
      </c>
      <c r="AG15" s="790"/>
    </row>
    <row r="16" spans="1:33">
      <c r="A16" s="837">
        <v>4</v>
      </c>
      <c r="B16" s="797" t="s">
        <v>63</v>
      </c>
      <c r="C16" s="841"/>
      <c r="D16" s="841"/>
      <c r="E16" s="841"/>
      <c r="F16" s="841">
        <f t="shared" ref="F16:S16" si="0">SUM(F13:F15)</f>
        <v>259090</v>
      </c>
      <c r="G16" s="789">
        <f t="shared" si="0"/>
        <v>0</v>
      </c>
      <c r="H16" s="789">
        <f t="shared" si="0"/>
        <v>0</v>
      </c>
      <c r="I16" s="841">
        <f t="shared" si="0"/>
        <v>0</v>
      </c>
      <c r="J16" s="841">
        <f t="shared" si="0"/>
        <v>0</v>
      </c>
      <c r="K16" s="841">
        <f>SUM(K13:K15)</f>
        <v>0</v>
      </c>
      <c r="L16" s="841">
        <f t="shared" si="0"/>
        <v>259090</v>
      </c>
      <c r="M16" s="789">
        <f t="shared" si="0"/>
        <v>6808</v>
      </c>
      <c r="N16" s="841">
        <f t="shared" si="0"/>
        <v>-5116</v>
      </c>
      <c r="O16" s="789">
        <f t="shared" si="0"/>
        <v>0</v>
      </c>
      <c r="P16" s="841">
        <f t="shared" si="0"/>
        <v>0</v>
      </c>
      <c r="Q16" s="841">
        <f t="shared" si="0"/>
        <v>0</v>
      </c>
      <c r="R16" s="841">
        <f t="shared" si="0"/>
        <v>0</v>
      </c>
      <c r="S16" s="841">
        <f t="shared" si="0"/>
        <v>0</v>
      </c>
      <c r="T16" s="841">
        <f>SUM(T13:T15)</f>
        <v>0</v>
      </c>
      <c r="U16" s="841">
        <f t="shared" ref="U16:Z16" si="1">SUM(U13:U15)</f>
        <v>0</v>
      </c>
      <c r="V16" s="841">
        <f t="shared" si="1"/>
        <v>0</v>
      </c>
      <c r="W16" s="841">
        <f t="shared" si="1"/>
        <v>0</v>
      </c>
      <c r="X16" s="789">
        <f>SUM(X13:X15)</f>
        <v>0</v>
      </c>
      <c r="Y16" s="789">
        <f t="shared" ref="Y16" si="2">SUM(Y13:Y15)</f>
        <v>0</v>
      </c>
      <c r="Z16" s="841">
        <f t="shared" si="1"/>
        <v>260782</v>
      </c>
      <c r="AA16" s="841"/>
      <c r="AB16" s="841"/>
      <c r="AC16" s="841">
        <f>SUM(AC13:AC15)</f>
        <v>260782</v>
      </c>
      <c r="AG16" s="865"/>
    </row>
    <row r="17" spans="1:33">
      <c r="C17" s="841"/>
      <c r="D17" s="841"/>
      <c r="E17" s="841"/>
      <c r="F17" s="841"/>
      <c r="G17" s="787"/>
      <c r="H17" s="787"/>
      <c r="I17" s="787"/>
      <c r="J17" s="787"/>
      <c r="K17" s="787"/>
      <c r="L17" s="841"/>
      <c r="M17" s="787"/>
      <c r="N17" s="787"/>
      <c r="O17" s="787"/>
      <c r="P17" s="787"/>
      <c r="Q17" s="787"/>
      <c r="R17" s="787"/>
      <c r="S17" s="787"/>
      <c r="T17" s="787"/>
      <c r="U17" s="787"/>
      <c r="V17" s="787"/>
      <c r="W17" s="787"/>
      <c r="X17" s="787"/>
      <c r="Y17" s="787"/>
      <c r="Z17" s="841"/>
      <c r="AA17" s="787"/>
      <c r="AB17" s="787"/>
      <c r="AC17" s="841"/>
      <c r="AG17" s="790"/>
    </row>
    <row r="18" spans="1:33">
      <c r="B18" s="797" t="s">
        <v>64</v>
      </c>
      <c r="C18" s="841"/>
      <c r="D18" s="841"/>
      <c r="E18" s="841"/>
      <c r="F18" s="841"/>
      <c r="G18" s="787"/>
      <c r="H18" s="787"/>
      <c r="I18" s="787"/>
      <c r="J18" s="787"/>
      <c r="K18" s="787"/>
      <c r="L18" s="841"/>
      <c r="M18" s="787"/>
      <c r="N18" s="787"/>
      <c r="O18" s="787"/>
      <c r="P18" s="787"/>
      <c r="Q18" s="787"/>
      <c r="R18" s="787"/>
      <c r="S18" s="787"/>
      <c r="T18" s="787"/>
      <c r="U18" s="787"/>
      <c r="V18" s="787"/>
      <c r="W18" s="787"/>
      <c r="X18" s="787"/>
      <c r="Y18" s="787"/>
      <c r="Z18" s="841"/>
      <c r="AA18" s="787"/>
      <c r="AB18" s="787"/>
      <c r="AC18" s="841"/>
      <c r="AG18" s="790"/>
    </row>
    <row r="19" spans="1:33">
      <c r="A19" s="837">
        <v>5</v>
      </c>
      <c r="C19" s="841" t="s">
        <v>65</v>
      </c>
      <c r="D19" s="841"/>
      <c r="E19" s="841"/>
      <c r="F19" s="841">
        <f>ResultSumGas!$F17</f>
        <v>0</v>
      </c>
      <c r="G19" s="787">
        <f>DFIT!$F14</f>
        <v>0</v>
      </c>
      <c r="H19" s="787">
        <f>BldGain!$F14</f>
        <v>0</v>
      </c>
      <c r="I19" s="787">
        <f>GasInv!$F14</f>
        <v>0</v>
      </c>
      <c r="J19" s="787">
        <f>CustAdv!$F14</f>
        <v>0</v>
      </c>
      <c r="K19" s="787">
        <f>CustDep!$F14</f>
        <v>0</v>
      </c>
      <c r="L19" s="841">
        <f>SUM(F19:K19)</f>
        <v>0</v>
      </c>
      <c r="M19" s="787">
        <f>WeatherGas!$F14</f>
        <v>0</v>
      </c>
      <c r="N19" s="787">
        <f>BandO!$F14</f>
        <v>0</v>
      </c>
      <c r="O19" s="787">
        <f>PropTax!$F14</f>
        <v>0</v>
      </c>
      <c r="P19" s="787">
        <f>UncollExp!$F14</f>
        <v>0</v>
      </c>
      <c r="Q19" s="787">
        <f>RegExp!$F14</f>
        <v>0</v>
      </c>
      <c r="R19" s="787">
        <f>InjDam!$F14</f>
        <v>0</v>
      </c>
      <c r="S19" s="787">
        <f>FIT!$F14</f>
        <v>0</v>
      </c>
      <c r="T19" s="787">
        <f>GainsLosses!$F14</f>
        <v>0</v>
      </c>
      <c r="U19" s="787">
        <f>ElimAR!$F14</f>
        <v>0</v>
      </c>
      <c r="V19" s="787">
        <f>SubSpace!$F14</f>
        <v>0</v>
      </c>
      <c r="W19" s="787">
        <f>ExciseTax!$F14</f>
        <v>0</v>
      </c>
      <c r="X19" s="787">
        <f>MiscReState!$F14</f>
        <v>0</v>
      </c>
      <c r="Y19" s="787">
        <f>DebtInt!$F14</f>
        <v>0</v>
      </c>
      <c r="Z19" s="841">
        <f>SUM(L19:Y19)</f>
        <v>0</v>
      </c>
      <c r="AA19" s="787"/>
      <c r="AB19" s="787"/>
      <c r="AC19" s="841">
        <f>SUM(Z19:AB19)</f>
        <v>0</v>
      </c>
      <c r="AG19" s="790"/>
    </row>
    <row r="20" spans="1:33">
      <c r="C20" s="841" t="s">
        <v>66</v>
      </c>
      <c r="D20" s="841"/>
      <c r="E20" s="841"/>
      <c r="F20" s="841"/>
      <c r="G20" s="787"/>
      <c r="H20" s="787"/>
      <c r="I20" s="787"/>
      <c r="J20" s="787"/>
      <c r="K20" s="787"/>
      <c r="L20" s="841"/>
      <c r="M20" s="787"/>
      <c r="N20" s="787"/>
      <c r="O20" s="787"/>
      <c r="P20" s="787"/>
      <c r="Q20" s="787"/>
      <c r="R20" s="787"/>
      <c r="S20" s="787"/>
      <c r="T20" s="787"/>
      <c r="U20" s="787"/>
      <c r="V20" s="787"/>
      <c r="W20" s="787"/>
      <c r="X20" s="787"/>
      <c r="Y20" s="787"/>
      <c r="Z20" s="841"/>
      <c r="AA20" s="787"/>
      <c r="AB20" s="787"/>
      <c r="AC20" s="841"/>
      <c r="AG20" s="790"/>
    </row>
    <row r="21" spans="1:33">
      <c r="A21" s="837">
        <v>6</v>
      </c>
      <c r="C21" s="841"/>
      <c r="D21" s="841" t="s">
        <v>67</v>
      </c>
      <c r="E21" s="841"/>
      <c r="F21" s="841">
        <f>ResultSumGas!$F19</f>
        <v>192776</v>
      </c>
      <c r="G21" s="787">
        <f>DFIT!$F16</f>
        <v>0</v>
      </c>
      <c r="H21" s="787">
        <f>BldGain!$F16</f>
        <v>0</v>
      </c>
      <c r="I21" s="787">
        <f>GasInv!$F16</f>
        <v>0</v>
      </c>
      <c r="J21" s="787">
        <f>CustAdv!$F16</f>
        <v>0</v>
      </c>
      <c r="K21" s="787">
        <f>CustDep!$F16</f>
        <v>0</v>
      </c>
      <c r="L21" s="841">
        <f>SUM(F21:K21)</f>
        <v>192776</v>
      </c>
      <c r="M21" s="787">
        <f>WeatherGas!$F16</f>
        <v>4718</v>
      </c>
      <c r="N21" s="787">
        <f>BandO!$F16</f>
        <v>0</v>
      </c>
      <c r="O21" s="787">
        <f>PropTax!$F16</f>
        <v>0</v>
      </c>
      <c r="P21" s="787">
        <f>UncollExp!$F16</f>
        <v>0</v>
      </c>
      <c r="Q21" s="787">
        <f>RegExp!$F16</f>
        <v>0</v>
      </c>
      <c r="R21" s="787">
        <f>InjDam!$F16</f>
        <v>0</v>
      </c>
      <c r="S21" s="787">
        <f>FIT!$F16</f>
        <v>0</v>
      </c>
      <c r="T21" s="787">
        <f>GainsLosses!$F16</f>
        <v>0</v>
      </c>
      <c r="U21" s="787">
        <f>ElimAR!$F16</f>
        <v>0</v>
      </c>
      <c r="V21" s="787">
        <f>SubSpace!$F16</f>
        <v>0</v>
      </c>
      <c r="W21" s="787">
        <f>ExciseTax!$F16</f>
        <v>0</v>
      </c>
      <c r="X21" s="787">
        <f>MiscReState!$F16</f>
        <v>0</v>
      </c>
      <c r="Y21" s="787">
        <f>DebtInt!$F16</f>
        <v>0</v>
      </c>
      <c r="Z21" s="841">
        <f>SUM(L21:Y21)</f>
        <v>197494</v>
      </c>
      <c r="AA21" s="787"/>
      <c r="AB21" s="787"/>
      <c r="AC21" s="841">
        <f>SUM(Z21:AB21)</f>
        <v>197494</v>
      </c>
      <c r="AG21" s="790"/>
    </row>
    <row r="22" spans="1:33">
      <c r="A22" s="837">
        <v>7</v>
      </c>
      <c r="C22" s="841"/>
      <c r="D22" s="841" t="s">
        <v>68</v>
      </c>
      <c r="E22" s="841"/>
      <c r="F22" s="841">
        <f>ResultSumGas!$F20</f>
        <v>801</v>
      </c>
      <c r="G22" s="787">
        <f>DFIT!$F17</f>
        <v>0</v>
      </c>
      <c r="H22" s="787">
        <f>BldGain!$F17</f>
        <v>0</v>
      </c>
      <c r="I22" s="787">
        <f>GasInv!$F17</f>
        <v>0</v>
      </c>
      <c r="J22" s="787">
        <f>CustAdv!$F17</f>
        <v>0</v>
      </c>
      <c r="K22" s="787">
        <f>CustDep!$F17</f>
        <v>0</v>
      </c>
      <c r="L22" s="841">
        <f>SUM(F22:K22)</f>
        <v>801</v>
      </c>
      <c r="M22" s="787">
        <f>WeatherGas!$F17</f>
        <v>0</v>
      </c>
      <c r="N22" s="787">
        <f>BandO!$F17</f>
        <v>0</v>
      </c>
      <c r="O22" s="787">
        <f>PropTax!$F17</f>
        <v>0</v>
      </c>
      <c r="P22" s="787">
        <f>UncollExp!$F17</f>
        <v>0</v>
      </c>
      <c r="Q22" s="787">
        <f>RegExp!$F17</f>
        <v>0</v>
      </c>
      <c r="R22" s="787">
        <f>InjDam!$F17</f>
        <v>0</v>
      </c>
      <c r="S22" s="787">
        <f>FIT!$F17</f>
        <v>0</v>
      </c>
      <c r="T22" s="787">
        <f>GainsLosses!$F17</f>
        <v>0</v>
      </c>
      <c r="U22" s="787">
        <f>ElimAR!$F17</f>
        <v>0</v>
      </c>
      <c r="V22" s="787">
        <f>SubSpace!$F17</f>
        <v>0</v>
      </c>
      <c r="W22" s="787">
        <f>ExciseTax!$F17</f>
        <v>0</v>
      </c>
      <c r="X22" s="787">
        <f>MiscReState!$F17</f>
        <v>-1</v>
      </c>
      <c r="Y22" s="787">
        <f>DebtInt!$F17</f>
        <v>0</v>
      </c>
      <c r="Z22" s="841">
        <f>SUM(L22:Y22)</f>
        <v>800</v>
      </c>
      <c r="AA22" s="787"/>
      <c r="AB22" s="787"/>
      <c r="AC22" s="841">
        <f>SUM(Z22:AB22)</f>
        <v>800</v>
      </c>
      <c r="AG22" s="790"/>
    </row>
    <row r="23" spans="1:33">
      <c r="A23" s="837">
        <v>8</v>
      </c>
      <c r="C23" s="841"/>
      <c r="D23" s="841" t="s">
        <v>69</v>
      </c>
      <c r="E23" s="841"/>
      <c r="F23" s="842">
        <f>ResultSumGas!$F21</f>
        <v>-3322</v>
      </c>
      <c r="G23" s="788">
        <f>DFIT!$F18</f>
        <v>0</v>
      </c>
      <c r="H23" s="788">
        <f>BldGain!$F18</f>
        <v>0</v>
      </c>
      <c r="I23" s="788">
        <f>GasInv!$F18</f>
        <v>0</v>
      </c>
      <c r="J23" s="788">
        <f>CustAdv!$F18</f>
        <v>0</v>
      </c>
      <c r="K23" s="788">
        <f>CustDep!$F18</f>
        <v>0</v>
      </c>
      <c r="L23" s="842">
        <f>SUM(F23:K23)</f>
        <v>-3322</v>
      </c>
      <c r="M23" s="788">
        <f>WeatherGas!$F18</f>
        <v>0</v>
      </c>
      <c r="N23" s="788">
        <f>BandO!$F18</f>
        <v>0</v>
      </c>
      <c r="O23" s="788">
        <f>PropTax!$F18</f>
        <v>0</v>
      </c>
      <c r="P23" s="788">
        <f>UncollExp!$F18</f>
        <v>0</v>
      </c>
      <c r="Q23" s="788">
        <f>RegExp!$F18</f>
        <v>0</v>
      </c>
      <c r="R23" s="788">
        <f>InjDam!$F18</f>
        <v>0</v>
      </c>
      <c r="S23" s="788">
        <f>FIT!$F18</f>
        <v>0</v>
      </c>
      <c r="T23" s="788">
        <f>GainsLosses!$F18</f>
        <v>0</v>
      </c>
      <c r="U23" s="788">
        <f>ElimAR!$F18</f>
        <v>0</v>
      </c>
      <c r="V23" s="788">
        <f>SubSpace!$F18</f>
        <v>0</v>
      </c>
      <c r="W23" s="788">
        <f>ExciseTax!$F18</f>
        <v>0</v>
      </c>
      <c r="X23" s="788">
        <f>MiscReState!$F18</f>
        <v>0</v>
      </c>
      <c r="Y23" s="788">
        <f>DebtInt!$F18</f>
        <v>0</v>
      </c>
      <c r="Z23" s="842">
        <f>SUM(L23:Y23)</f>
        <v>-3322</v>
      </c>
      <c r="AA23" s="788"/>
      <c r="AB23" s="788"/>
      <c r="AC23" s="842">
        <f>SUM(Z23:AB23)</f>
        <v>-3322</v>
      </c>
      <c r="AG23" s="790"/>
    </row>
    <row r="24" spans="1:33">
      <c r="A24" s="837">
        <v>9</v>
      </c>
      <c r="C24" s="841"/>
      <c r="D24" s="841"/>
      <c r="E24" s="841" t="s">
        <v>70</v>
      </c>
      <c r="F24" s="841">
        <f t="shared" ref="F24:S24" si="3">SUM(F20:F23)</f>
        <v>190255</v>
      </c>
      <c r="G24" s="789">
        <f t="shared" si="3"/>
        <v>0</v>
      </c>
      <c r="H24" s="789">
        <f t="shared" si="3"/>
        <v>0</v>
      </c>
      <c r="I24" s="841">
        <f t="shared" si="3"/>
        <v>0</v>
      </c>
      <c r="J24" s="841">
        <f t="shared" si="3"/>
        <v>0</v>
      </c>
      <c r="K24" s="841">
        <f>SUM(K20:K23)</f>
        <v>0</v>
      </c>
      <c r="L24" s="841">
        <f t="shared" si="3"/>
        <v>190255</v>
      </c>
      <c r="M24" s="789">
        <f t="shared" si="3"/>
        <v>4718</v>
      </c>
      <c r="N24" s="841">
        <f t="shared" si="3"/>
        <v>0</v>
      </c>
      <c r="O24" s="789">
        <f t="shared" si="3"/>
        <v>0</v>
      </c>
      <c r="P24" s="841">
        <f t="shared" si="3"/>
        <v>0</v>
      </c>
      <c r="Q24" s="841">
        <f t="shared" si="3"/>
        <v>0</v>
      </c>
      <c r="R24" s="841">
        <f t="shared" si="3"/>
        <v>0</v>
      </c>
      <c r="S24" s="841">
        <f t="shared" si="3"/>
        <v>0</v>
      </c>
      <c r="T24" s="841">
        <f>SUM(T20:T23)</f>
        <v>0</v>
      </c>
      <c r="U24" s="841">
        <f t="shared" ref="U24:AC24" si="4">SUM(U20:U23)</f>
        <v>0</v>
      </c>
      <c r="V24" s="841">
        <f t="shared" si="4"/>
        <v>0</v>
      </c>
      <c r="W24" s="841">
        <f t="shared" si="4"/>
        <v>0</v>
      </c>
      <c r="X24" s="789">
        <f>SUM(X20:X23)</f>
        <v>-1</v>
      </c>
      <c r="Y24" s="789">
        <f t="shared" ref="Y24" si="5">SUM(Y20:Y23)</f>
        <v>0</v>
      </c>
      <c r="Z24" s="841">
        <f t="shared" si="4"/>
        <v>194972</v>
      </c>
      <c r="AA24" s="841"/>
      <c r="AB24" s="841"/>
      <c r="AC24" s="841">
        <f t="shared" si="4"/>
        <v>194972</v>
      </c>
      <c r="AG24" s="865"/>
    </row>
    <row r="25" spans="1:33">
      <c r="C25" s="841" t="s">
        <v>71</v>
      </c>
      <c r="D25" s="841"/>
      <c r="E25" s="841"/>
      <c r="F25" s="841"/>
      <c r="G25" s="787"/>
      <c r="H25" s="787"/>
      <c r="I25" s="787"/>
      <c r="J25" s="787"/>
      <c r="K25" s="787"/>
      <c r="L25" s="841"/>
      <c r="M25" s="787"/>
      <c r="N25" s="787"/>
      <c r="O25" s="787"/>
      <c r="P25" s="787"/>
      <c r="Q25" s="787"/>
      <c r="R25" s="787"/>
      <c r="S25" s="787"/>
      <c r="T25" s="787"/>
      <c r="U25" s="787"/>
      <c r="V25" s="787"/>
      <c r="W25" s="787"/>
      <c r="X25" s="787"/>
      <c r="Y25" s="787"/>
      <c r="Z25" s="841"/>
      <c r="AA25" s="787"/>
      <c r="AB25" s="787"/>
      <c r="AC25" s="841"/>
      <c r="AG25" s="790"/>
    </row>
    <row r="26" spans="1:33">
      <c r="A26" s="837">
        <v>10</v>
      </c>
      <c r="C26" s="841"/>
      <c r="D26" s="841" t="s">
        <v>72</v>
      </c>
      <c r="E26" s="841"/>
      <c r="F26" s="841">
        <f>ResultSumGas!$F24</f>
        <v>380</v>
      </c>
      <c r="G26" s="787">
        <f>DFIT!$F21</f>
        <v>0</v>
      </c>
      <c r="H26" s="787">
        <f>BldGain!$F21</f>
        <v>0</v>
      </c>
      <c r="I26" s="787">
        <f>GasInv!$F21</f>
        <v>0</v>
      </c>
      <c r="J26" s="787">
        <f>CustAdv!$F21</f>
        <v>0</v>
      </c>
      <c r="K26" s="787">
        <f>CustDep!$F21</f>
        <v>0</v>
      </c>
      <c r="L26" s="841">
        <f>SUM(F26:K26)</f>
        <v>380</v>
      </c>
      <c r="M26" s="787">
        <f>WeatherGas!$F21</f>
        <v>0</v>
      </c>
      <c r="N26" s="787">
        <f>BandO!$F21</f>
        <v>0</v>
      </c>
      <c r="O26" s="787">
        <f>PropTax!$F21</f>
        <v>0</v>
      </c>
      <c r="P26" s="787">
        <f>UncollExp!$F21</f>
        <v>0</v>
      </c>
      <c r="Q26" s="787">
        <f>RegExp!$F21</f>
        <v>0</v>
      </c>
      <c r="R26" s="787">
        <f>InjDam!$F21</f>
        <v>0</v>
      </c>
      <c r="S26" s="787">
        <f>FIT!$F21</f>
        <v>0</v>
      </c>
      <c r="T26" s="787">
        <f>GainsLosses!$F21</f>
        <v>0</v>
      </c>
      <c r="U26" s="787">
        <f>ElimAR!$F21</f>
        <v>0</v>
      </c>
      <c r="V26" s="787">
        <f>SubSpace!$F21</f>
        <v>0</v>
      </c>
      <c r="W26" s="787">
        <f>ExciseTax!$F21</f>
        <v>0</v>
      </c>
      <c r="X26" s="787">
        <f>MiscReState!$F21</f>
        <v>0</v>
      </c>
      <c r="Y26" s="787">
        <f>DebtInt!$F21</f>
        <v>0</v>
      </c>
      <c r="Z26" s="841">
        <f>SUM(L26:Y26)</f>
        <v>380</v>
      </c>
      <c r="AA26" s="787"/>
      <c r="AB26" s="787"/>
      <c r="AC26" s="841">
        <f>SUM(Z26:AB26)</f>
        <v>380</v>
      </c>
      <c r="AG26" s="790"/>
    </row>
    <row r="27" spans="1:33">
      <c r="A27" s="837">
        <v>11</v>
      </c>
      <c r="C27" s="841"/>
      <c r="D27" s="841" t="s">
        <v>73</v>
      </c>
      <c r="E27" s="841"/>
      <c r="F27" s="841">
        <f>ResultSumGas!$F25</f>
        <v>348</v>
      </c>
      <c r="G27" s="787">
        <f>DFIT!$F22</f>
        <v>0</v>
      </c>
      <c r="H27" s="787">
        <f>BldGain!$F22</f>
        <v>0</v>
      </c>
      <c r="I27" s="787">
        <f>GasInv!$F22</f>
        <v>0</v>
      </c>
      <c r="J27" s="787">
        <f>CustAdv!$F22</f>
        <v>0</v>
      </c>
      <c r="K27" s="787">
        <f>CustDep!$F22</f>
        <v>0</v>
      </c>
      <c r="L27" s="841">
        <f>SUM(F27:K27)</f>
        <v>348</v>
      </c>
      <c r="M27" s="787">
        <f>WeatherGas!$F22</f>
        <v>0</v>
      </c>
      <c r="N27" s="787">
        <f>BandO!$F22</f>
        <v>0</v>
      </c>
      <c r="O27" s="787">
        <f>PropTax!$F22</f>
        <v>0</v>
      </c>
      <c r="P27" s="787">
        <f>UncollExp!$F22</f>
        <v>0</v>
      </c>
      <c r="Q27" s="787">
        <f>RegExp!$F22</f>
        <v>0</v>
      </c>
      <c r="R27" s="787">
        <f>InjDam!$F22</f>
        <v>0</v>
      </c>
      <c r="S27" s="787">
        <f>FIT!$F22</f>
        <v>0</v>
      </c>
      <c r="T27" s="787">
        <f>GainsLosses!$F22</f>
        <v>0</v>
      </c>
      <c r="U27" s="787">
        <f>ElimAR!$F22</f>
        <v>0</v>
      </c>
      <c r="V27" s="787">
        <f>SubSpace!$F22</f>
        <v>0</v>
      </c>
      <c r="W27" s="787">
        <f>ExciseTax!$F22</f>
        <v>0</v>
      </c>
      <c r="X27" s="787">
        <f>MiscReState!$F22</f>
        <v>0</v>
      </c>
      <c r="Y27" s="787">
        <f>DebtInt!$F22</f>
        <v>0</v>
      </c>
      <c r="Z27" s="841">
        <f>SUM(L27:Y27)</f>
        <v>348</v>
      </c>
      <c r="AA27" s="787"/>
      <c r="AB27" s="787"/>
      <c r="AC27" s="841">
        <f>SUM(Z27:AB27)</f>
        <v>348</v>
      </c>
      <c r="AG27" s="790"/>
    </row>
    <row r="28" spans="1:33">
      <c r="A28" s="837">
        <v>12</v>
      </c>
      <c r="C28" s="841"/>
      <c r="D28" s="841" t="s">
        <v>34</v>
      </c>
      <c r="E28" s="841"/>
      <c r="F28" s="842">
        <f>ResultSumGas!$F26</f>
        <v>120</v>
      </c>
      <c r="G28" s="788">
        <f>DFIT!$F23</f>
        <v>0</v>
      </c>
      <c r="H28" s="788">
        <f>BldGain!$F23</f>
        <v>0</v>
      </c>
      <c r="I28" s="788">
        <f>GasInv!$F23</f>
        <v>0</v>
      </c>
      <c r="J28" s="788">
        <f>CustAdv!$F23</f>
        <v>0</v>
      </c>
      <c r="K28" s="788">
        <f>CustDep!$F23</f>
        <v>0</v>
      </c>
      <c r="L28" s="842">
        <f>SUM(F28:K28)</f>
        <v>120</v>
      </c>
      <c r="M28" s="788">
        <f>WeatherGas!$F23</f>
        <v>0</v>
      </c>
      <c r="N28" s="788">
        <f>BandO!$F23</f>
        <v>0</v>
      </c>
      <c r="O28" s="788">
        <f>PropTax!$F23</f>
        <v>-4</v>
      </c>
      <c r="P28" s="788">
        <f>UncollExp!$F23</f>
        <v>0</v>
      </c>
      <c r="Q28" s="788">
        <f>RegExp!$F23</f>
        <v>0</v>
      </c>
      <c r="R28" s="788">
        <f>InjDam!$F23</f>
        <v>0</v>
      </c>
      <c r="S28" s="788">
        <f>FIT!$F23</f>
        <v>0</v>
      </c>
      <c r="T28" s="788">
        <f>GainsLosses!$F23</f>
        <v>0</v>
      </c>
      <c r="U28" s="788">
        <f>ElimAR!$F23</f>
        <v>0</v>
      </c>
      <c r="V28" s="788">
        <f>SubSpace!$F23</f>
        <v>0</v>
      </c>
      <c r="W28" s="788">
        <f>ExciseTax!$F23</f>
        <v>0</v>
      </c>
      <c r="X28" s="788">
        <f>MiscReState!$F23</f>
        <v>0</v>
      </c>
      <c r="Y28" s="788">
        <f>DebtInt!$F23</f>
        <v>0</v>
      </c>
      <c r="Z28" s="842">
        <f>SUM(L28:Y28)</f>
        <v>116</v>
      </c>
      <c r="AA28" s="788"/>
      <c r="AB28" s="788"/>
      <c r="AC28" s="842">
        <f>SUM(Z28:AB28)</f>
        <v>116</v>
      </c>
      <c r="AG28" s="790"/>
    </row>
    <row r="29" spans="1:33">
      <c r="A29" s="837">
        <v>13</v>
      </c>
      <c r="C29" s="841"/>
      <c r="D29" s="841"/>
      <c r="E29" s="841" t="s">
        <v>74</v>
      </c>
      <c r="F29" s="841">
        <f t="shared" ref="F29:S29" si="6">SUM(F26:F28)</f>
        <v>848</v>
      </c>
      <c r="G29" s="789">
        <f t="shared" si="6"/>
        <v>0</v>
      </c>
      <c r="H29" s="789">
        <f t="shared" si="6"/>
        <v>0</v>
      </c>
      <c r="I29" s="841">
        <f t="shared" si="6"/>
        <v>0</v>
      </c>
      <c r="J29" s="841">
        <f t="shared" si="6"/>
        <v>0</v>
      </c>
      <c r="K29" s="841">
        <f>SUM(K26:K28)</f>
        <v>0</v>
      </c>
      <c r="L29" s="841">
        <f t="shared" si="6"/>
        <v>848</v>
      </c>
      <c r="M29" s="789">
        <f t="shared" si="6"/>
        <v>0</v>
      </c>
      <c r="N29" s="841">
        <f t="shared" si="6"/>
        <v>0</v>
      </c>
      <c r="O29" s="789">
        <f t="shared" si="6"/>
        <v>-4</v>
      </c>
      <c r="P29" s="841">
        <f t="shared" si="6"/>
        <v>0</v>
      </c>
      <c r="Q29" s="841">
        <f t="shared" si="6"/>
        <v>0</v>
      </c>
      <c r="R29" s="841">
        <f t="shared" si="6"/>
        <v>0</v>
      </c>
      <c r="S29" s="841">
        <f t="shared" si="6"/>
        <v>0</v>
      </c>
      <c r="T29" s="841">
        <f>SUM(T26:T28)</f>
        <v>0</v>
      </c>
      <c r="U29" s="841">
        <f t="shared" ref="U29:AC29" si="7">SUM(U26:U28)</f>
        <v>0</v>
      </c>
      <c r="V29" s="841">
        <f t="shared" si="7"/>
        <v>0</v>
      </c>
      <c r="W29" s="841">
        <f t="shared" si="7"/>
        <v>0</v>
      </c>
      <c r="X29" s="789">
        <f>SUM(X26:X28)</f>
        <v>0</v>
      </c>
      <c r="Y29" s="789">
        <f t="shared" ref="Y29" si="8">SUM(Y26:Y28)</f>
        <v>0</v>
      </c>
      <c r="Z29" s="841">
        <f t="shared" si="7"/>
        <v>844</v>
      </c>
      <c r="AA29" s="841"/>
      <c r="AB29" s="841"/>
      <c r="AC29" s="841">
        <f t="shared" si="7"/>
        <v>844</v>
      </c>
      <c r="AG29" s="865"/>
    </row>
    <row r="30" spans="1:33">
      <c r="C30" s="841" t="s">
        <v>75</v>
      </c>
      <c r="D30" s="841"/>
      <c r="E30" s="841"/>
      <c r="F30" s="841"/>
      <c r="G30" s="787"/>
      <c r="H30" s="787"/>
      <c r="I30" s="787"/>
      <c r="J30" s="787"/>
      <c r="K30" s="787"/>
      <c r="L30" s="841"/>
      <c r="M30" s="787"/>
      <c r="N30" s="787"/>
      <c r="O30" s="787"/>
      <c r="P30" s="787"/>
      <c r="Q30" s="787"/>
      <c r="R30" s="787"/>
      <c r="S30" s="787"/>
      <c r="T30" s="787"/>
      <c r="U30" s="787"/>
      <c r="V30" s="787"/>
      <c r="W30" s="787"/>
      <c r="X30" s="787"/>
      <c r="Y30" s="787"/>
      <c r="Z30" s="841"/>
      <c r="AA30" s="787"/>
      <c r="AB30" s="787"/>
      <c r="AC30" s="841"/>
      <c r="AG30" s="790"/>
    </row>
    <row r="31" spans="1:33">
      <c r="A31" s="837">
        <v>14</v>
      </c>
      <c r="C31" s="841"/>
      <c r="D31" s="841" t="s">
        <v>72</v>
      </c>
      <c r="E31" s="841"/>
      <c r="F31" s="841">
        <f>ResultSumGas!$F29</f>
        <v>7705</v>
      </c>
      <c r="G31" s="787">
        <f>DFIT!$F26</f>
        <v>0</v>
      </c>
      <c r="H31" s="787">
        <f>BldGain!$F26</f>
        <v>0</v>
      </c>
      <c r="I31" s="787">
        <f>GasInv!$F26</f>
        <v>0</v>
      </c>
      <c r="J31" s="787">
        <f>CustAdv!$F26</f>
        <v>0</v>
      </c>
      <c r="K31" s="787">
        <f>CustDep!$F26</f>
        <v>0</v>
      </c>
      <c r="L31" s="841">
        <f>SUM(F31:K31)</f>
        <v>7705</v>
      </c>
      <c r="M31" s="787">
        <f>WeatherGas!$F26</f>
        <v>0</v>
      </c>
      <c r="N31" s="787">
        <f>BandO!$F26</f>
        <v>0</v>
      </c>
      <c r="O31" s="787">
        <f>PropTax!$F26</f>
        <v>0</v>
      </c>
      <c r="P31" s="787">
        <f>UncollExp!$F26</f>
        <v>0</v>
      </c>
      <c r="Q31" s="787">
        <f>RegExp!$F26</f>
        <v>0</v>
      </c>
      <c r="R31" s="787">
        <f>InjDam!$F26</f>
        <v>0</v>
      </c>
      <c r="S31" s="787">
        <f>FIT!$F26</f>
        <v>0</v>
      </c>
      <c r="T31" s="787">
        <f>GainsLosses!$F26</f>
        <v>0</v>
      </c>
      <c r="U31" s="787">
        <f>ElimAR!$F26</f>
        <v>0</v>
      </c>
      <c r="V31" s="787">
        <f>SubSpace!$F26</f>
        <v>0</v>
      </c>
      <c r="W31" s="787">
        <f>ExciseTax!$F26</f>
        <v>0</v>
      </c>
      <c r="X31" s="787">
        <f>MiscReState!$F26</f>
        <v>-9</v>
      </c>
      <c r="Y31" s="787">
        <f>DebtInt!$F26</f>
        <v>0</v>
      </c>
      <c r="Z31" s="841">
        <f>SUM(L31:Y31)</f>
        <v>7696</v>
      </c>
      <c r="AA31" s="787"/>
      <c r="AB31" s="787"/>
      <c r="AC31" s="841">
        <f>SUM(Z31:AB31)</f>
        <v>7696</v>
      </c>
      <c r="AG31" s="790"/>
    </row>
    <row r="32" spans="1:33">
      <c r="A32" s="837">
        <v>15</v>
      </c>
      <c r="C32" s="841"/>
      <c r="D32" s="841" t="s">
        <v>73</v>
      </c>
      <c r="E32" s="841"/>
      <c r="F32" s="789">
        <f>ResultSumGas!$F30</f>
        <v>6371</v>
      </c>
      <c r="G32" s="787">
        <f>DFIT!$F27</f>
        <v>0</v>
      </c>
      <c r="H32" s="787">
        <f>BldGain!$F27</f>
        <v>0</v>
      </c>
      <c r="I32" s="787">
        <f>GasInv!$F27</f>
        <v>0</v>
      </c>
      <c r="J32" s="787">
        <f>CustAdv!$F27</f>
        <v>0</v>
      </c>
      <c r="K32" s="787">
        <f>CustDep!$F27</f>
        <v>0</v>
      </c>
      <c r="L32" s="841">
        <f>SUM(F32:K32)</f>
        <v>6371</v>
      </c>
      <c r="M32" s="787">
        <f>WeatherGas!$F27</f>
        <v>0</v>
      </c>
      <c r="N32" s="787">
        <f>BandO!$F27</f>
        <v>0</v>
      </c>
      <c r="O32" s="787">
        <f>PropTax!$F27</f>
        <v>0</v>
      </c>
      <c r="P32" s="787">
        <f>UncollExp!$F27</f>
        <v>0</v>
      </c>
      <c r="Q32" s="787">
        <f>RegExp!$F27</f>
        <v>0</v>
      </c>
      <c r="R32" s="787">
        <f>InjDam!$F27</f>
        <v>0</v>
      </c>
      <c r="S32" s="787">
        <f>FIT!$F27</f>
        <v>0</v>
      </c>
      <c r="T32" s="787">
        <f>GainsLosses!$F27</f>
        <v>-4</v>
      </c>
      <c r="U32" s="787">
        <f>ElimAR!$F27</f>
        <v>0</v>
      </c>
      <c r="V32" s="787">
        <f>SubSpace!$F27</f>
        <v>0</v>
      </c>
      <c r="W32" s="787">
        <f>ExciseTax!$F27</f>
        <v>0</v>
      </c>
      <c r="X32" s="787">
        <f>MiscReState!$F27</f>
        <v>0</v>
      </c>
      <c r="Y32" s="787">
        <f>DebtInt!$F27</f>
        <v>0</v>
      </c>
      <c r="Z32" s="841">
        <f>SUM(L32:Y32)</f>
        <v>6367</v>
      </c>
      <c r="AA32" s="787"/>
      <c r="AB32" s="787"/>
      <c r="AC32" s="841">
        <f>SUM(Z32:AB32)</f>
        <v>6367</v>
      </c>
      <c r="AG32" s="790"/>
    </row>
    <row r="33" spans="1:33">
      <c r="A33" s="837">
        <v>16</v>
      </c>
      <c r="C33" s="841"/>
      <c r="D33" s="841" t="s">
        <v>34</v>
      </c>
      <c r="E33" s="841"/>
      <c r="F33" s="842">
        <f>ResultSumGas!$F31</f>
        <v>12249</v>
      </c>
      <c r="G33" s="788">
        <f>DFIT!$F28</f>
        <v>0</v>
      </c>
      <c r="H33" s="788">
        <f>BldGain!$F28</f>
        <v>0</v>
      </c>
      <c r="I33" s="788">
        <f>GasInv!$F28</f>
        <v>0</v>
      </c>
      <c r="J33" s="788">
        <f>CustAdv!$F28</f>
        <v>0</v>
      </c>
      <c r="K33" s="788">
        <f>CustDep!$F28</f>
        <v>0</v>
      </c>
      <c r="L33" s="842">
        <f>SUM(F33:K33)</f>
        <v>12249</v>
      </c>
      <c r="M33" s="788">
        <f>WeatherGas!$F28</f>
        <v>261</v>
      </c>
      <c r="N33" s="788">
        <f>BandO!$F28</f>
        <v>-5112</v>
      </c>
      <c r="O33" s="788">
        <f>PropTax!$F28</f>
        <v>-79</v>
      </c>
      <c r="P33" s="788">
        <f>UncollExp!$F28</f>
        <v>0</v>
      </c>
      <c r="Q33" s="788">
        <f>RegExp!$F28</f>
        <v>0</v>
      </c>
      <c r="R33" s="788">
        <f>InjDam!$F28</f>
        <v>0</v>
      </c>
      <c r="S33" s="788">
        <f>FIT!$F28</f>
        <v>0</v>
      </c>
      <c r="T33" s="788">
        <f>GainsLosses!$F28</f>
        <v>0</v>
      </c>
      <c r="U33" s="788">
        <f>ElimAR!$F28</f>
        <v>0</v>
      </c>
      <c r="V33" s="788">
        <f>SubSpace!$F28</f>
        <v>0</v>
      </c>
      <c r="W33" s="788">
        <f>ExciseTax!$F28</f>
        <v>-96</v>
      </c>
      <c r="X33" s="788">
        <f>MiscReState!$F28</f>
        <v>0</v>
      </c>
      <c r="Y33" s="788">
        <f>DebtInt!$F28</f>
        <v>0</v>
      </c>
      <c r="Z33" s="842">
        <f>SUM(L33:Y33)</f>
        <v>7223</v>
      </c>
      <c r="AA33" s="788"/>
      <c r="AB33" s="788"/>
      <c r="AC33" s="842">
        <f>SUM(Z33:AB33)</f>
        <v>7223</v>
      </c>
      <c r="AG33" s="790"/>
    </row>
    <row r="34" spans="1:33" ht="12.95" customHeight="1">
      <c r="A34" s="837">
        <v>17</v>
      </c>
      <c r="C34" s="841"/>
      <c r="D34" s="841"/>
      <c r="E34" s="841" t="s">
        <v>76</v>
      </c>
      <c r="F34" s="841">
        <f t="shared" ref="F34:S34" si="9">SUM(F31:F33)</f>
        <v>26325</v>
      </c>
      <c r="G34" s="789">
        <f t="shared" si="9"/>
        <v>0</v>
      </c>
      <c r="H34" s="789">
        <f t="shared" si="9"/>
        <v>0</v>
      </c>
      <c r="I34" s="841">
        <f t="shared" si="9"/>
        <v>0</v>
      </c>
      <c r="J34" s="841">
        <f t="shared" si="9"/>
        <v>0</v>
      </c>
      <c r="K34" s="841">
        <f>SUM(K31:K33)</f>
        <v>0</v>
      </c>
      <c r="L34" s="841">
        <f t="shared" si="9"/>
        <v>26325</v>
      </c>
      <c r="M34" s="789">
        <f t="shared" si="9"/>
        <v>261</v>
      </c>
      <c r="N34" s="841">
        <f t="shared" si="9"/>
        <v>-5112</v>
      </c>
      <c r="O34" s="789">
        <f t="shared" si="9"/>
        <v>-79</v>
      </c>
      <c r="P34" s="841">
        <f t="shared" si="9"/>
        <v>0</v>
      </c>
      <c r="Q34" s="841">
        <f t="shared" si="9"/>
        <v>0</v>
      </c>
      <c r="R34" s="841">
        <f t="shared" si="9"/>
        <v>0</v>
      </c>
      <c r="S34" s="841">
        <f t="shared" si="9"/>
        <v>0</v>
      </c>
      <c r="T34" s="841">
        <f t="shared" ref="T34:Y34" si="10">SUM(T31:T33)</f>
        <v>-4</v>
      </c>
      <c r="U34" s="841">
        <f t="shared" si="10"/>
        <v>0</v>
      </c>
      <c r="V34" s="841">
        <f t="shared" si="10"/>
        <v>0</v>
      </c>
      <c r="W34" s="841">
        <f t="shared" si="10"/>
        <v>-96</v>
      </c>
      <c r="X34" s="789">
        <f>SUM(X31:X33)</f>
        <v>-9</v>
      </c>
      <c r="Y34" s="789">
        <f t="shared" si="10"/>
        <v>0</v>
      </c>
      <c r="Z34" s="841">
        <f>SUM(Z31:Z33)</f>
        <v>21286</v>
      </c>
      <c r="AA34" s="841"/>
      <c r="AB34" s="841"/>
      <c r="AC34" s="841">
        <f>SUM(AC31:AC33)</f>
        <v>21286</v>
      </c>
      <c r="AG34" s="865"/>
    </row>
    <row r="35" spans="1:33" ht="12.95" customHeight="1">
      <c r="C35" s="841"/>
      <c r="D35" s="841"/>
      <c r="E35" s="841"/>
      <c r="F35" s="841"/>
      <c r="G35" s="789"/>
      <c r="H35" s="789"/>
      <c r="I35" s="841"/>
      <c r="J35" s="841"/>
      <c r="K35" s="841"/>
      <c r="L35" s="841"/>
      <c r="M35" s="789"/>
      <c r="N35" s="841"/>
      <c r="O35" s="789"/>
      <c r="P35" s="841"/>
      <c r="Q35" s="841"/>
      <c r="R35" s="841"/>
      <c r="S35" s="841"/>
      <c r="T35" s="841"/>
      <c r="U35" s="841"/>
      <c r="V35" s="841"/>
      <c r="W35" s="841"/>
      <c r="X35" s="789"/>
      <c r="Y35" s="789"/>
      <c r="Z35" s="841"/>
      <c r="AA35" s="841"/>
      <c r="AB35" s="841"/>
      <c r="AC35" s="841"/>
      <c r="AG35" s="865"/>
    </row>
    <row r="36" spans="1:33" ht="12.95" customHeight="1">
      <c r="A36" s="837">
        <v>18</v>
      </c>
      <c r="B36" s="797" t="s">
        <v>77</v>
      </c>
      <c r="C36" s="841"/>
      <c r="D36" s="841"/>
      <c r="E36" s="841"/>
      <c r="F36" s="841">
        <f>ResultSumGas!$F34</f>
        <v>5415</v>
      </c>
      <c r="G36" s="790">
        <f>DFIT!$F31</f>
        <v>0</v>
      </c>
      <c r="H36" s="790">
        <f>BldGain!$F31</f>
        <v>0</v>
      </c>
      <c r="I36" s="841">
        <f>GasInv!$F31</f>
        <v>0</v>
      </c>
      <c r="J36" s="790">
        <f>CustAdv!$F31</f>
        <v>0</v>
      </c>
      <c r="K36" s="790">
        <f>CustDep!$F31</f>
        <v>3</v>
      </c>
      <c r="L36" s="841">
        <f>SUM(F36:K36)</f>
        <v>5418</v>
      </c>
      <c r="M36" s="789">
        <f>WeatherGas!$F31</f>
        <v>25</v>
      </c>
      <c r="N36" s="841">
        <f>BandO!$F31</f>
        <v>0</v>
      </c>
      <c r="O36" s="789"/>
      <c r="P36" s="841">
        <f>UncollExp!$F31</f>
        <v>-169</v>
      </c>
      <c r="Q36" s="841">
        <f>RegExp!$F31</f>
        <v>0</v>
      </c>
      <c r="R36" s="790">
        <f>InjDam!$F31</f>
        <v>0</v>
      </c>
      <c r="S36" s="790">
        <f>FIT!$F31</f>
        <v>0</v>
      </c>
      <c r="T36" s="841">
        <f>GainsLosses!$F31</f>
        <v>0</v>
      </c>
      <c r="U36" s="841">
        <f>ElimAR!$F31</f>
        <v>-38</v>
      </c>
      <c r="V36" s="841">
        <f>SubSpace!$F31</f>
        <v>0</v>
      </c>
      <c r="W36" s="841">
        <f>ExciseTax!$F31</f>
        <v>0</v>
      </c>
      <c r="X36" s="790">
        <f>MiscReState!$F31</f>
        <v>-2</v>
      </c>
      <c r="Y36" s="790">
        <f>DebtInt!$F31</f>
        <v>0</v>
      </c>
      <c r="Z36" s="841">
        <f>SUM(L36:Y36)</f>
        <v>5234</v>
      </c>
      <c r="AA36" s="841"/>
      <c r="AB36" s="790"/>
      <c r="AC36" s="841">
        <f>SUM(Z36:AB36)</f>
        <v>5234</v>
      </c>
      <c r="AG36" s="790"/>
    </row>
    <row r="37" spans="1:33">
      <c r="A37" s="837">
        <v>19</v>
      </c>
      <c r="B37" s="797" t="s">
        <v>78</v>
      </c>
      <c r="C37" s="841"/>
      <c r="D37" s="841"/>
      <c r="E37" s="841"/>
      <c r="F37" s="841">
        <f>ResultSumGas!$F35</f>
        <v>9471</v>
      </c>
      <c r="G37" s="787">
        <f>DFIT!$F32</f>
        <v>0</v>
      </c>
      <c r="H37" s="787">
        <f>BldGain!$F32</f>
        <v>0</v>
      </c>
      <c r="I37" s="787">
        <f>GasInv!$F32</f>
        <v>0</v>
      </c>
      <c r="J37" s="787">
        <f>CustAdv!$F32</f>
        <v>0</v>
      </c>
      <c r="K37" s="787">
        <f>CustDep!$F32</f>
        <v>0</v>
      </c>
      <c r="L37" s="841">
        <f>SUM(F37:K37)</f>
        <v>9471</v>
      </c>
      <c r="M37" s="787">
        <f>WeatherGas!$F32</f>
        <v>0</v>
      </c>
      <c r="N37" s="787">
        <f>BandO!$F32</f>
        <v>0</v>
      </c>
      <c r="O37" s="787">
        <f>PropTax!$F32</f>
        <v>0</v>
      </c>
      <c r="P37" s="787">
        <f>UncollExp!$F32</f>
        <v>0</v>
      </c>
      <c r="Q37" s="787">
        <f>RegExp!$F32</f>
        <v>0</v>
      </c>
      <c r="R37" s="787">
        <f>InjDam!$F32</f>
        <v>0</v>
      </c>
      <c r="S37" s="787">
        <f>FIT!$F32</f>
        <v>0</v>
      </c>
      <c r="T37" s="787">
        <f>GainsLosses!$F32</f>
        <v>0</v>
      </c>
      <c r="U37" s="787">
        <f>ElimAR!$F32</f>
        <v>0</v>
      </c>
      <c r="V37" s="787">
        <f>SubSpace!$F32</f>
        <v>0</v>
      </c>
      <c r="W37" s="787">
        <f>ExciseTax!$F32</f>
        <v>0</v>
      </c>
      <c r="X37" s="787">
        <f>MiscReState!$F32</f>
        <v>34</v>
      </c>
      <c r="Y37" s="787">
        <f>DebtInt!$F32</f>
        <v>0</v>
      </c>
      <c r="Z37" s="841">
        <f>SUM(L37:Y37)</f>
        <v>9505</v>
      </c>
      <c r="AA37" s="787"/>
      <c r="AB37" s="787"/>
      <c r="AC37" s="841">
        <f>SUM(Z37:AB37)</f>
        <v>9505</v>
      </c>
      <c r="AG37" s="790"/>
    </row>
    <row r="38" spans="1:33">
      <c r="A38" s="837">
        <v>20</v>
      </c>
      <c r="B38" s="797" t="s">
        <v>79</v>
      </c>
      <c r="C38" s="841"/>
      <c r="D38" s="841"/>
      <c r="E38" s="841"/>
      <c r="F38" s="841">
        <f>ResultSumGas!$F36</f>
        <v>105</v>
      </c>
      <c r="G38" s="787">
        <f>DFIT!$F33</f>
        <v>0</v>
      </c>
      <c r="H38" s="787">
        <f>BldGain!$F33</f>
        <v>0</v>
      </c>
      <c r="I38" s="787">
        <f>GasInv!$F33</f>
        <v>0</v>
      </c>
      <c r="J38" s="787">
        <f>CustAdv!$F33</f>
        <v>0</v>
      </c>
      <c r="K38" s="787">
        <f>CustDep!$F33</f>
        <v>0</v>
      </c>
      <c r="L38" s="841">
        <f>SUM(F38:K38)</f>
        <v>105</v>
      </c>
      <c r="M38" s="787">
        <f>WeatherGas!$F33</f>
        <v>0</v>
      </c>
      <c r="N38" s="787">
        <f>BandO!$F33</f>
        <v>0</v>
      </c>
      <c r="O38" s="787">
        <f>PropTax!$F33</f>
        <v>0</v>
      </c>
      <c r="P38" s="787">
        <f>UncollExp!$F33</f>
        <v>0</v>
      </c>
      <c r="Q38" s="787">
        <f>RegExp!$F33</f>
        <v>0</v>
      </c>
      <c r="R38" s="787">
        <f>InjDam!$F33</f>
        <v>0</v>
      </c>
      <c r="S38" s="787">
        <f>FIT!$F33</f>
        <v>0</v>
      </c>
      <c r="T38" s="787">
        <f>GainsLosses!$F33</f>
        <v>0</v>
      </c>
      <c r="U38" s="787">
        <f>ElimAR!$F33</f>
        <v>0</v>
      </c>
      <c r="V38" s="787">
        <f>SubSpace!$F33</f>
        <v>0</v>
      </c>
      <c r="W38" s="787">
        <f>ExciseTax!$F33</f>
        <v>0</v>
      </c>
      <c r="X38" s="787">
        <f>MiscReState!$F33</f>
        <v>0</v>
      </c>
      <c r="Y38" s="787">
        <f>DebtInt!$F33</f>
        <v>0</v>
      </c>
      <c r="Z38" s="841">
        <f>SUM(L38:Y38)</f>
        <v>105</v>
      </c>
      <c r="AA38" s="787"/>
      <c r="AB38" s="787"/>
      <c r="AC38" s="841">
        <f>SUM(Z38:AB38)</f>
        <v>105</v>
      </c>
      <c r="AG38" s="790"/>
    </row>
    <row r="39" spans="1:33">
      <c r="B39" s="797" t="s">
        <v>80</v>
      </c>
      <c r="C39" s="841"/>
      <c r="D39" s="841"/>
      <c r="E39" s="841"/>
      <c r="F39" s="841"/>
      <c r="G39" s="787"/>
      <c r="H39" s="787"/>
      <c r="I39" s="787"/>
      <c r="J39" s="787"/>
      <c r="K39" s="787"/>
      <c r="L39" s="841"/>
      <c r="M39" s="787"/>
      <c r="N39" s="787"/>
      <c r="O39" s="787"/>
      <c r="P39" s="787"/>
      <c r="Q39" s="787"/>
      <c r="R39" s="787"/>
      <c r="S39" s="787"/>
      <c r="T39" s="787"/>
      <c r="U39" s="787"/>
      <c r="V39" s="787"/>
      <c r="W39" s="787"/>
      <c r="X39" s="787"/>
      <c r="Y39" s="787"/>
      <c r="Z39" s="841"/>
      <c r="AA39" s="787"/>
      <c r="AB39" s="787"/>
      <c r="AC39" s="841"/>
      <c r="AG39" s="790"/>
    </row>
    <row r="40" spans="1:33">
      <c r="A40" s="837">
        <v>21</v>
      </c>
      <c r="C40" s="841" t="s">
        <v>72</v>
      </c>
      <c r="D40" s="841"/>
      <c r="E40" s="841"/>
      <c r="F40" s="841">
        <f>ResultSumGas!$F38</f>
        <v>11746</v>
      </c>
      <c r="G40" s="787">
        <f>DFIT!$F35</f>
        <v>0</v>
      </c>
      <c r="H40" s="787">
        <f>BldGain!$F35</f>
        <v>0</v>
      </c>
      <c r="I40" s="787">
        <f>GasInv!$F35</f>
        <v>0</v>
      </c>
      <c r="J40" s="787">
        <f>CustAdv!$F35</f>
        <v>0</v>
      </c>
      <c r="K40" s="787">
        <f>CustDep!$F35</f>
        <v>0</v>
      </c>
      <c r="L40" s="841">
        <f>SUM(F40:K40)</f>
        <v>11746</v>
      </c>
      <c r="M40" s="787">
        <f>WeatherGas!$F35</f>
        <v>14</v>
      </c>
      <c r="N40" s="787">
        <f>BandO!$F35</f>
        <v>0</v>
      </c>
      <c r="O40" s="787">
        <f>PropTax!$F35</f>
        <v>0</v>
      </c>
      <c r="P40" s="787">
        <f>UncollExp!$F35</f>
        <v>0</v>
      </c>
      <c r="Q40" s="787">
        <f>RegExp!F35</f>
        <v>-133</v>
      </c>
      <c r="R40" s="787">
        <f>InjDam!$F35</f>
        <v>-164</v>
      </c>
      <c r="S40" s="787">
        <f>FIT!$F35</f>
        <v>0</v>
      </c>
      <c r="T40" s="787">
        <f>GainsLosses!$F35</f>
        <v>0</v>
      </c>
      <c r="U40" s="787">
        <f>ElimAR!$F35</f>
        <v>0</v>
      </c>
      <c r="V40" s="787">
        <f>SubSpace!$F35</f>
        <v>-2</v>
      </c>
      <c r="W40" s="787">
        <f>ExciseTax!$F35</f>
        <v>0</v>
      </c>
      <c r="X40" s="787">
        <f>MiscReState!$F35</f>
        <v>-78</v>
      </c>
      <c r="Y40" s="787">
        <f>DebtInt!$F35</f>
        <v>0</v>
      </c>
      <c r="Z40" s="841">
        <f>SUM(L40:Y40)</f>
        <v>11383</v>
      </c>
      <c r="AA40" s="787"/>
      <c r="AB40" s="787"/>
      <c r="AC40" s="841">
        <f>SUM(Z40:AB40)</f>
        <v>11383</v>
      </c>
      <c r="AG40" s="790"/>
    </row>
    <row r="41" spans="1:33">
      <c r="A41" s="837">
        <v>22</v>
      </c>
      <c r="C41" s="841" t="s">
        <v>73</v>
      </c>
      <c r="D41" s="841"/>
      <c r="E41" s="841"/>
      <c r="F41" s="841">
        <f>ResultSumGas!$F39</f>
        <v>2628</v>
      </c>
      <c r="G41" s="787">
        <f>DFIT!$F36</f>
        <v>0</v>
      </c>
      <c r="H41" s="787">
        <f>BldGain!$F36</f>
        <v>0</v>
      </c>
      <c r="I41" s="787">
        <f>GasInv!$F36</f>
        <v>0</v>
      </c>
      <c r="J41" s="787">
        <f>CustAdv!$F36</f>
        <v>0</v>
      </c>
      <c r="K41" s="787">
        <f>CustDep!$F36</f>
        <v>0</v>
      </c>
      <c r="L41" s="841">
        <f>SUM(F41:K41)</f>
        <v>2628</v>
      </c>
      <c r="M41" s="787">
        <f>WeatherGas!$F36</f>
        <v>0</v>
      </c>
      <c r="N41" s="787">
        <f>BandO!$F36</f>
        <v>0</v>
      </c>
      <c r="O41" s="787">
        <f>PropTax!$F36</f>
        <v>0</v>
      </c>
      <c r="P41" s="787">
        <f>UncollExp!$F36</f>
        <v>0</v>
      </c>
      <c r="Q41" s="787">
        <f>RegExp!$F36</f>
        <v>0</v>
      </c>
      <c r="R41" s="787">
        <f>InjDam!$F36</f>
        <v>0</v>
      </c>
      <c r="S41" s="787">
        <f>FIT!$F36</f>
        <v>0</v>
      </c>
      <c r="T41" s="787">
        <f>GainsLosses!$F36</f>
        <v>0</v>
      </c>
      <c r="U41" s="787">
        <f>ElimAR!$F36</f>
        <v>0</v>
      </c>
      <c r="V41" s="787">
        <f>SubSpace!$F36</f>
        <v>0</v>
      </c>
      <c r="W41" s="787">
        <f>ExciseTax!$F36</f>
        <v>0</v>
      </c>
      <c r="X41" s="787">
        <f>MiscReState!$F36</f>
        <v>0</v>
      </c>
      <c r="Y41" s="787">
        <f>DebtInt!$F36</f>
        <v>0</v>
      </c>
      <c r="Z41" s="841">
        <f>SUM(L41:Y41)</f>
        <v>2628</v>
      </c>
      <c r="AA41" s="787"/>
      <c r="AB41" s="787"/>
      <c r="AC41" s="841">
        <f>SUM(Z41:AB41)</f>
        <v>2628</v>
      </c>
      <c r="AG41" s="790"/>
    </row>
    <row r="42" spans="1:33">
      <c r="A42" s="837">
        <v>23</v>
      </c>
      <c r="C42" s="841" t="s">
        <v>34</v>
      </c>
      <c r="D42" s="841"/>
      <c r="E42" s="841"/>
      <c r="F42" s="842">
        <f>ResultSumGas!$F40</f>
        <v>25</v>
      </c>
      <c r="G42" s="788">
        <f>DFIT!$F37</f>
        <v>0</v>
      </c>
      <c r="H42" s="788">
        <f>BldGain!$F37</f>
        <v>0</v>
      </c>
      <c r="I42" s="788">
        <f>GasInv!$F37</f>
        <v>0</v>
      </c>
      <c r="J42" s="788">
        <f>CustAdv!$F37</f>
        <v>0</v>
      </c>
      <c r="K42" s="788">
        <f>CustDep!$F37</f>
        <v>0</v>
      </c>
      <c r="L42" s="842">
        <f>SUM(F42:K42)</f>
        <v>25</v>
      </c>
      <c r="M42" s="788">
        <f>WeatherGas!$F37</f>
        <v>0</v>
      </c>
      <c r="N42" s="788">
        <f>BandO!$F37</f>
        <v>0</v>
      </c>
      <c r="O42" s="788">
        <f>PropTax!$F37</f>
        <v>-1</v>
      </c>
      <c r="P42" s="788">
        <f>UncollExp!$F37</f>
        <v>0</v>
      </c>
      <c r="Q42" s="788">
        <f>RegExp!$F37</f>
        <v>0</v>
      </c>
      <c r="R42" s="788">
        <f>InjDam!$F37</f>
        <v>0</v>
      </c>
      <c r="S42" s="788">
        <f>FIT!$F37</f>
        <v>0</v>
      </c>
      <c r="T42" s="788">
        <f>GainsLosses!$F37</f>
        <v>0</v>
      </c>
      <c r="U42" s="788">
        <f>ElimAR!$F37</f>
        <v>0</v>
      </c>
      <c r="V42" s="788">
        <f>SubSpace!$F37</f>
        <v>0</v>
      </c>
      <c r="W42" s="788">
        <f>ExciseTax!$F37</f>
        <v>0</v>
      </c>
      <c r="X42" s="788">
        <f>MiscReState!$F37</f>
        <v>0</v>
      </c>
      <c r="Y42" s="788">
        <f>DebtInt!$F37</f>
        <v>0</v>
      </c>
      <c r="Z42" s="842">
        <f>SUM(L42:Y42)</f>
        <v>24</v>
      </c>
      <c r="AA42" s="788"/>
      <c r="AB42" s="788"/>
      <c r="AC42" s="842">
        <f>SUM(Z42:AB42)</f>
        <v>24</v>
      </c>
      <c r="AG42" s="790"/>
    </row>
    <row r="43" spans="1:33">
      <c r="A43" s="837">
        <v>24</v>
      </c>
      <c r="C43" s="841"/>
      <c r="D43" s="841"/>
      <c r="E43" s="841" t="s">
        <v>81</v>
      </c>
      <c r="F43" s="842">
        <f t="shared" ref="F43:S43" si="11">SUM(F40:F42)</f>
        <v>14399</v>
      </c>
      <c r="G43" s="791">
        <f t="shared" si="11"/>
        <v>0</v>
      </c>
      <c r="H43" s="791">
        <f t="shared" si="11"/>
        <v>0</v>
      </c>
      <c r="I43" s="842">
        <f t="shared" si="11"/>
        <v>0</v>
      </c>
      <c r="J43" s="842">
        <f t="shared" si="11"/>
        <v>0</v>
      </c>
      <c r="K43" s="842">
        <f>SUM(K40:K42)</f>
        <v>0</v>
      </c>
      <c r="L43" s="842">
        <f t="shared" si="11"/>
        <v>14399</v>
      </c>
      <c r="M43" s="791">
        <f t="shared" si="11"/>
        <v>14</v>
      </c>
      <c r="N43" s="842">
        <f t="shared" si="11"/>
        <v>0</v>
      </c>
      <c r="O43" s="791">
        <f t="shared" si="11"/>
        <v>-1</v>
      </c>
      <c r="P43" s="842">
        <f t="shared" si="11"/>
        <v>0</v>
      </c>
      <c r="Q43" s="842">
        <f t="shared" si="11"/>
        <v>-133</v>
      </c>
      <c r="R43" s="842">
        <f t="shared" si="11"/>
        <v>-164</v>
      </c>
      <c r="S43" s="842">
        <f t="shared" si="11"/>
        <v>0</v>
      </c>
      <c r="T43" s="842">
        <f>SUM(T40:T42)</f>
        <v>0</v>
      </c>
      <c r="U43" s="842">
        <f t="shared" ref="U43:AC43" si="12">SUM(U40:U42)</f>
        <v>0</v>
      </c>
      <c r="V43" s="842">
        <f t="shared" si="12"/>
        <v>-2</v>
      </c>
      <c r="W43" s="842">
        <f t="shared" si="12"/>
        <v>0</v>
      </c>
      <c r="X43" s="791">
        <f>SUM(X40:X42)</f>
        <v>-78</v>
      </c>
      <c r="Y43" s="791">
        <f t="shared" ref="Y43" si="13">SUM(Y40:Y42)</f>
        <v>0</v>
      </c>
      <c r="Z43" s="842">
        <f>SUM(Z40:Z42)</f>
        <v>14035</v>
      </c>
      <c r="AA43" s="842"/>
      <c r="AB43" s="842"/>
      <c r="AC43" s="842">
        <f t="shared" si="12"/>
        <v>14035</v>
      </c>
      <c r="AG43" s="865"/>
    </row>
    <row r="44" spans="1:33">
      <c r="A44" s="837">
        <v>25</v>
      </c>
      <c r="B44" s="797" t="s">
        <v>82</v>
      </c>
      <c r="C44" s="841"/>
      <c r="D44" s="841"/>
      <c r="E44" s="841"/>
      <c r="F44" s="842">
        <f t="shared" ref="F44:S44" si="14">F19+F24+F29+F34+F36+F37+F38+F43</f>
        <v>246818</v>
      </c>
      <c r="G44" s="791">
        <f t="shared" si="14"/>
        <v>0</v>
      </c>
      <c r="H44" s="791">
        <f t="shared" si="14"/>
        <v>0</v>
      </c>
      <c r="I44" s="842">
        <f t="shared" si="14"/>
        <v>0</v>
      </c>
      <c r="J44" s="842">
        <f t="shared" si="14"/>
        <v>0</v>
      </c>
      <c r="K44" s="842">
        <f>K19+K24+K29+K34+K36+K37+K38+K43</f>
        <v>3</v>
      </c>
      <c r="L44" s="842">
        <f t="shared" si="14"/>
        <v>246821</v>
      </c>
      <c r="M44" s="791">
        <f t="shared" si="14"/>
        <v>5018</v>
      </c>
      <c r="N44" s="842">
        <f t="shared" si="14"/>
        <v>-5112</v>
      </c>
      <c r="O44" s="791">
        <f t="shared" si="14"/>
        <v>-84</v>
      </c>
      <c r="P44" s="842">
        <f t="shared" si="14"/>
        <v>-169</v>
      </c>
      <c r="Q44" s="842">
        <f t="shared" si="14"/>
        <v>-133</v>
      </c>
      <c r="R44" s="842">
        <f t="shared" si="14"/>
        <v>-164</v>
      </c>
      <c r="S44" s="842">
        <f t="shared" si="14"/>
        <v>0</v>
      </c>
      <c r="T44" s="842">
        <f>T19+T24+T29+T34+T36+T37+T38+T43</f>
        <v>-4</v>
      </c>
      <c r="U44" s="842">
        <f t="shared" ref="U44:AC44" si="15">U19+U24+U29+U34+U36+U37+U38+U43</f>
        <v>-38</v>
      </c>
      <c r="V44" s="842">
        <f t="shared" si="15"/>
        <v>-2</v>
      </c>
      <c r="W44" s="842">
        <f t="shared" si="15"/>
        <v>-96</v>
      </c>
      <c r="X44" s="791">
        <f>X19+X24+X29+X34+X36+X37+X38+X43</f>
        <v>-56</v>
      </c>
      <c r="Y44" s="791">
        <f t="shared" ref="Y44" si="16">Y19+Y24+Y29+Y34+Y36+Y37+Y38+Y43</f>
        <v>0</v>
      </c>
      <c r="Z44" s="842">
        <f>Z19+Z24+Z29+Z34+Z36+Z37+Z38+Z43</f>
        <v>245981</v>
      </c>
      <c r="AA44" s="842"/>
      <c r="AB44" s="842"/>
      <c r="AC44" s="842">
        <f t="shared" si="15"/>
        <v>245981</v>
      </c>
      <c r="AG44" s="865"/>
    </row>
    <row r="45" spans="1:33">
      <c r="C45" s="841"/>
      <c r="D45" s="841"/>
      <c r="E45" s="841"/>
      <c r="F45" s="841"/>
      <c r="G45" s="789"/>
      <c r="H45" s="789"/>
      <c r="I45" s="841"/>
      <c r="J45" s="841"/>
      <c r="K45" s="841"/>
      <c r="L45" s="841"/>
      <c r="M45" s="789"/>
      <c r="N45" s="841"/>
      <c r="O45" s="789"/>
      <c r="P45" s="841"/>
      <c r="Q45" s="841"/>
      <c r="R45" s="841"/>
      <c r="S45" s="841"/>
      <c r="T45" s="841"/>
      <c r="U45" s="841"/>
      <c r="V45" s="841"/>
      <c r="W45" s="841"/>
      <c r="X45" s="789"/>
      <c r="Y45" s="789"/>
      <c r="Z45" s="841"/>
      <c r="AA45" s="841"/>
      <c r="AB45" s="841"/>
      <c r="AC45" s="841"/>
      <c r="AG45" s="865"/>
    </row>
    <row r="46" spans="1:33" ht="12.95" customHeight="1">
      <c r="A46" s="837">
        <v>26</v>
      </c>
      <c r="B46" s="797" t="s">
        <v>83</v>
      </c>
      <c r="C46" s="841"/>
      <c r="D46" s="841"/>
      <c r="E46" s="841"/>
      <c r="F46" s="841">
        <f t="shared" ref="F46:S46" si="17">F16-F44</f>
        <v>12272</v>
      </c>
      <c r="G46" s="789">
        <f t="shared" si="17"/>
        <v>0</v>
      </c>
      <c r="H46" s="789">
        <f t="shared" si="17"/>
        <v>0</v>
      </c>
      <c r="I46" s="841">
        <f t="shared" si="17"/>
        <v>0</v>
      </c>
      <c r="J46" s="841">
        <f>J16-J44</f>
        <v>0</v>
      </c>
      <c r="K46" s="841">
        <f>K16-K44</f>
        <v>-3</v>
      </c>
      <c r="L46" s="841">
        <f t="shared" si="17"/>
        <v>12269</v>
      </c>
      <c r="M46" s="789">
        <f t="shared" si="17"/>
        <v>1790</v>
      </c>
      <c r="N46" s="841">
        <f t="shared" si="17"/>
        <v>-4</v>
      </c>
      <c r="O46" s="789">
        <f t="shared" si="17"/>
        <v>84</v>
      </c>
      <c r="P46" s="841">
        <f t="shared" si="17"/>
        <v>169</v>
      </c>
      <c r="Q46" s="841">
        <f t="shared" si="17"/>
        <v>133</v>
      </c>
      <c r="R46" s="841">
        <f t="shared" si="17"/>
        <v>164</v>
      </c>
      <c r="S46" s="841">
        <f t="shared" si="17"/>
        <v>0</v>
      </c>
      <c r="T46" s="841">
        <f t="shared" ref="T46:V46" si="18">T16-T44</f>
        <v>4</v>
      </c>
      <c r="U46" s="841">
        <f t="shared" si="18"/>
        <v>38</v>
      </c>
      <c r="V46" s="841">
        <f t="shared" si="18"/>
        <v>2</v>
      </c>
      <c r="W46" s="841">
        <f t="shared" ref="W46:Z46" si="19">W16-W44</f>
        <v>96</v>
      </c>
      <c r="X46" s="789">
        <f>X16-X44</f>
        <v>56</v>
      </c>
      <c r="Y46" s="789">
        <f t="shared" si="19"/>
        <v>0</v>
      </c>
      <c r="Z46" s="841">
        <f t="shared" si="19"/>
        <v>14801</v>
      </c>
      <c r="AA46" s="841"/>
      <c r="AB46" s="841"/>
      <c r="AC46" s="841">
        <f>AC16-AC44</f>
        <v>14801</v>
      </c>
      <c r="AG46" s="865"/>
    </row>
    <row r="47" spans="1:33" ht="12.95" customHeight="1">
      <c r="B47" s="797" t="s">
        <v>84</v>
      </c>
      <c r="C47" s="841"/>
      <c r="D47" s="841"/>
      <c r="E47" s="841"/>
      <c r="F47" s="841"/>
      <c r="G47" s="787">
        <f>DFIT!$F43</f>
        <v>0</v>
      </c>
      <c r="H47" s="787">
        <f>BldGain!$F43</f>
        <v>0</v>
      </c>
      <c r="I47" s="787">
        <f>GasInv!$F43</f>
        <v>0</v>
      </c>
      <c r="J47" s="787">
        <f>CustAdv!$F43</f>
        <v>0</v>
      </c>
      <c r="K47" s="787">
        <f>CustDep!$F43</f>
        <v>0</v>
      </c>
      <c r="L47" s="841"/>
      <c r="M47" s="787"/>
      <c r="N47" s="787"/>
      <c r="O47" s="787"/>
      <c r="P47" s="787"/>
      <c r="Q47" s="787"/>
      <c r="R47" s="787">
        <f>InjDam!$F43</f>
        <v>0</v>
      </c>
      <c r="S47" s="787">
        <f>FIT!$F43</f>
        <v>0</v>
      </c>
      <c r="T47" s="787"/>
      <c r="U47" s="787"/>
      <c r="V47" s="787"/>
      <c r="W47" s="787"/>
      <c r="X47" s="787">
        <f>MiscReState!$F43</f>
        <v>0</v>
      </c>
      <c r="Y47" s="787">
        <f>DebtInt!$F43</f>
        <v>0</v>
      </c>
      <c r="Z47" s="841"/>
      <c r="AA47" s="787"/>
      <c r="AB47" s="787"/>
      <c r="AC47" s="841"/>
      <c r="AG47" s="790"/>
    </row>
    <row r="48" spans="1:33">
      <c r="A48" s="837">
        <v>27</v>
      </c>
      <c r="C48" s="841" t="s">
        <v>85</v>
      </c>
      <c r="D48" s="841"/>
      <c r="E48" s="841"/>
      <c r="F48" s="841">
        <f>ResultSumGas!$F47</f>
        <v>-6910</v>
      </c>
      <c r="G48" s="787">
        <f>DFIT!$F44</f>
        <v>0</v>
      </c>
      <c r="H48" s="787">
        <f>BldGain!$F44</f>
        <v>0</v>
      </c>
      <c r="I48" s="787">
        <f>GasInv!$F44</f>
        <v>0</v>
      </c>
      <c r="J48" s="787">
        <f>CustAdv!$F44</f>
        <v>0</v>
      </c>
      <c r="K48" s="787">
        <f>CustDep!$F44</f>
        <v>-1</v>
      </c>
      <c r="L48" s="841">
        <f>SUM(F48:K48)</f>
        <v>-6911</v>
      </c>
      <c r="M48" s="787">
        <f>WeatherGas!$F44</f>
        <v>627</v>
      </c>
      <c r="N48" s="787">
        <f>BandO!$F44</f>
        <v>-1</v>
      </c>
      <c r="O48" s="787">
        <f>PropTax!$F44</f>
        <v>29</v>
      </c>
      <c r="P48" s="787">
        <f>UncollExp!$F44</f>
        <v>59</v>
      </c>
      <c r="Q48" s="787">
        <f>RegExp!$F44</f>
        <v>47</v>
      </c>
      <c r="R48" s="787">
        <f>InjDam!$F44</f>
        <v>57</v>
      </c>
      <c r="S48" s="787">
        <f>FIT!F44</f>
        <v>149</v>
      </c>
      <c r="T48" s="787">
        <f>GainsLosses!$F44</f>
        <v>1</v>
      </c>
      <c r="U48" s="787">
        <f>ElimAR!$F44</f>
        <v>13</v>
      </c>
      <c r="V48" s="787">
        <f>SubSpace!$F44</f>
        <v>1</v>
      </c>
      <c r="W48" s="787">
        <f>ExciseTax!$F44</f>
        <v>34</v>
      </c>
      <c r="X48" s="787">
        <f>MiscReState!$F44</f>
        <v>20</v>
      </c>
      <c r="Y48" s="787">
        <f>DebtInt!$F44</f>
        <v>63.550479999999965</v>
      </c>
      <c r="Z48" s="841">
        <f>SUM(L48:Y48)</f>
        <v>-5811.4495200000001</v>
      </c>
      <c r="AA48" s="787"/>
      <c r="AB48" s="787"/>
      <c r="AC48" s="841">
        <f>SUM(Z48:AB48)</f>
        <v>-5811.4495200000001</v>
      </c>
      <c r="AG48" s="790"/>
    </row>
    <row r="49" spans="1:33">
      <c r="A49" s="837">
        <v>28</v>
      </c>
      <c r="C49" s="841" t="s">
        <v>86</v>
      </c>
      <c r="D49" s="841"/>
      <c r="E49" s="841"/>
      <c r="F49" s="841">
        <f>ResultSumGas!$F48</f>
        <v>9754</v>
      </c>
      <c r="G49" s="787">
        <f>DFIT!$F45</f>
        <v>0</v>
      </c>
      <c r="H49" s="787">
        <f>BldGain!$F45</f>
        <v>0</v>
      </c>
      <c r="I49" s="787">
        <f>GasInv!$F45</f>
        <v>0</v>
      </c>
      <c r="J49" s="787">
        <f>CustAdv!$F45</f>
        <v>0</v>
      </c>
      <c r="K49" s="787">
        <f>CustDep!$F45</f>
        <v>0</v>
      </c>
      <c r="L49" s="841">
        <f>SUM(F49:K49)</f>
        <v>9754</v>
      </c>
      <c r="M49" s="787">
        <f>WeatherGas!$F45</f>
        <v>0</v>
      </c>
      <c r="N49" s="787">
        <f>BandO!$F45</f>
        <v>0</v>
      </c>
      <c r="O49" s="787">
        <f>PropTax!$F45</f>
        <v>0</v>
      </c>
      <c r="P49" s="787">
        <f>UncollExp!$F45</f>
        <v>0</v>
      </c>
      <c r="Q49" s="787">
        <f>RegExp!$F45</f>
        <v>0</v>
      </c>
      <c r="R49" s="787">
        <f>InjDam!$F45</f>
        <v>0</v>
      </c>
      <c r="S49" s="787">
        <f>FIT!F45</f>
        <v>-160</v>
      </c>
      <c r="T49" s="787">
        <f>GainsLosses!$F45</f>
        <v>0</v>
      </c>
      <c r="U49" s="787">
        <f>ElimAR!$F45</f>
        <v>0</v>
      </c>
      <c r="V49" s="787">
        <f>SubSpace!$F45</f>
        <v>0</v>
      </c>
      <c r="W49" s="787">
        <f>ExciseTax!$F45</f>
        <v>0</v>
      </c>
      <c r="X49" s="787">
        <f>MiscReState!$F45</f>
        <v>0</v>
      </c>
      <c r="Y49" s="787">
        <f>DebtInt!$F45</f>
        <v>0</v>
      </c>
      <c r="Z49" s="841">
        <f>SUM(L49:Y49)</f>
        <v>9594</v>
      </c>
      <c r="AA49" s="787"/>
      <c r="AB49" s="787"/>
      <c r="AC49" s="841">
        <f>SUM(Z49:AB49)</f>
        <v>9594</v>
      </c>
      <c r="AG49" s="790"/>
    </row>
    <row r="50" spans="1:33">
      <c r="A50" s="837">
        <v>29</v>
      </c>
      <c r="C50" s="841" t="s">
        <v>87</v>
      </c>
      <c r="D50" s="841"/>
      <c r="E50" s="841"/>
      <c r="F50" s="842">
        <f>ResultSumGas!$F49</f>
        <v>-29</v>
      </c>
      <c r="G50" s="788">
        <f>DFIT!$F46</f>
        <v>0</v>
      </c>
      <c r="H50" s="788">
        <f>BldGain!$F46</f>
        <v>0</v>
      </c>
      <c r="I50" s="788">
        <f>GasInv!$F46</f>
        <v>0</v>
      </c>
      <c r="J50" s="788">
        <f>CustAdv!$F46</f>
        <v>0</v>
      </c>
      <c r="K50" s="788">
        <f>CustDep!$F46</f>
        <v>0</v>
      </c>
      <c r="L50" s="842">
        <f>SUM(F50:K50)</f>
        <v>-29</v>
      </c>
      <c r="M50" s="788">
        <f>WeatherGas!$F46</f>
        <v>0</v>
      </c>
      <c r="N50" s="788">
        <f>BandO!$F46</f>
        <v>0</v>
      </c>
      <c r="O50" s="788">
        <f>PropTax!$F46</f>
        <v>0</v>
      </c>
      <c r="P50" s="788">
        <f>UncollExp!$F46</f>
        <v>0</v>
      </c>
      <c r="Q50" s="788">
        <f>RegExp!$F46</f>
        <v>0</v>
      </c>
      <c r="R50" s="788">
        <f>InjDam!$F46</f>
        <v>0</v>
      </c>
      <c r="S50" s="788">
        <f>FIT!$F46</f>
        <v>0</v>
      </c>
      <c r="T50" s="788">
        <f>GainsLosses!$F46</f>
        <v>0</v>
      </c>
      <c r="U50" s="788">
        <f>ElimAR!$F46</f>
        <v>0</v>
      </c>
      <c r="V50" s="788">
        <f>SubSpace!$F46</f>
        <v>0</v>
      </c>
      <c r="W50" s="788">
        <f>ExciseTax!$F46</f>
        <v>0</v>
      </c>
      <c r="X50" s="788">
        <f>MiscReState!$F46</f>
        <v>0</v>
      </c>
      <c r="Y50" s="788">
        <f>DebtInt!$F46</f>
        <v>0</v>
      </c>
      <c r="Z50" s="842">
        <f>SUM(L50:Y50)</f>
        <v>-29</v>
      </c>
      <c r="AA50" s="788"/>
      <c r="AB50" s="788"/>
      <c r="AC50" s="842">
        <f>SUM(Z50:AB50)</f>
        <v>-29</v>
      </c>
      <c r="AG50" s="790"/>
    </row>
    <row r="51" spans="1:33">
      <c r="T51" s="799"/>
      <c r="U51" s="799"/>
      <c r="V51" s="799"/>
      <c r="W51" s="799"/>
    </row>
    <row r="52" spans="1:33" s="839" customFormat="1" ht="13.5" thickBot="1">
      <c r="A52" s="837">
        <v>30</v>
      </c>
      <c r="B52" s="839" t="s">
        <v>88</v>
      </c>
      <c r="F52" s="794">
        <f>F46-SUM(F48:F50)</f>
        <v>9457</v>
      </c>
      <c r="G52" s="792">
        <f t="shared" ref="G52:V52" si="20">G46-SUM(G48:G50)</f>
        <v>0</v>
      </c>
      <c r="H52" s="792">
        <f t="shared" si="20"/>
        <v>0</v>
      </c>
      <c r="I52" s="794">
        <f t="shared" si="20"/>
        <v>0</v>
      </c>
      <c r="J52" s="794">
        <f>J46-SUM(J48:J50)</f>
        <v>0</v>
      </c>
      <c r="K52" s="794">
        <f>K46-SUM(K48:K50)</f>
        <v>-2</v>
      </c>
      <c r="L52" s="794">
        <f t="shared" si="20"/>
        <v>9455</v>
      </c>
      <c r="M52" s="792">
        <f t="shared" si="20"/>
        <v>1163</v>
      </c>
      <c r="N52" s="794">
        <f t="shared" si="20"/>
        <v>-3</v>
      </c>
      <c r="O52" s="792">
        <f t="shared" si="20"/>
        <v>55</v>
      </c>
      <c r="P52" s="794">
        <f t="shared" si="20"/>
        <v>110</v>
      </c>
      <c r="Q52" s="794">
        <f t="shared" si="20"/>
        <v>86</v>
      </c>
      <c r="R52" s="794">
        <f t="shared" si="20"/>
        <v>107</v>
      </c>
      <c r="S52" s="794">
        <f t="shared" si="20"/>
        <v>11</v>
      </c>
      <c r="T52" s="794">
        <f>T46-SUM(T48:T50)</f>
        <v>3</v>
      </c>
      <c r="U52" s="794">
        <f t="shared" si="20"/>
        <v>25</v>
      </c>
      <c r="V52" s="794">
        <f t="shared" si="20"/>
        <v>1</v>
      </c>
      <c r="W52" s="794">
        <f t="shared" ref="W52:Y52" si="21">W46-SUM(W48:W50)</f>
        <v>62</v>
      </c>
      <c r="X52" s="792">
        <f>X46-SUM(X48:X50)</f>
        <v>36</v>
      </c>
      <c r="Y52" s="792">
        <f t="shared" si="21"/>
        <v>-63.550479999999965</v>
      </c>
      <c r="Z52" s="794">
        <f>Z46-SUM(Z48:Z50)+Z51</f>
        <v>11047.44952</v>
      </c>
      <c r="AA52" s="794"/>
      <c r="AB52" s="794"/>
      <c r="AC52" s="794">
        <f>AC46-SUM(AC48:AC50)+AC51</f>
        <v>11047.44952</v>
      </c>
      <c r="AD52" s="804"/>
      <c r="AG52" s="866"/>
    </row>
    <row r="53" spans="1:33" ht="6.95" customHeight="1" thickTop="1"/>
    <row r="54" spans="1:33" ht="6.95" customHeight="1"/>
    <row r="55" spans="1:33">
      <c r="B55" s="797" t="s">
        <v>89</v>
      </c>
      <c r="G55" s="787"/>
      <c r="H55" s="787"/>
      <c r="I55" s="787"/>
      <c r="J55" s="787"/>
      <c r="K55" s="787"/>
      <c r="M55" s="787"/>
      <c r="N55" s="787"/>
      <c r="O55" s="787"/>
      <c r="P55" s="787"/>
      <c r="Q55" s="787"/>
      <c r="R55" s="787"/>
      <c r="S55" s="787"/>
      <c r="T55" s="843"/>
      <c r="U55" s="843"/>
      <c r="V55" s="843"/>
      <c r="W55" s="843"/>
      <c r="X55" s="787"/>
      <c r="Y55" s="787"/>
      <c r="AA55" s="787"/>
      <c r="AB55" s="787"/>
      <c r="AG55" s="790"/>
    </row>
    <row r="56" spans="1:33">
      <c r="A56" s="837">
        <v>31</v>
      </c>
      <c r="B56" s="841"/>
      <c r="C56" s="841" t="s">
        <v>71</v>
      </c>
      <c r="D56" s="841"/>
      <c r="E56" s="841"/>
      <c r="F56" s="841">
        <f>ResultSumGas!$F55</f>
        <v>20047</v>
      </c>
      <c r="G56" s="786">
        <f>DFIT!$F52</f>
        <v>0</v>
      </c>
      <c r="H56" s="786">
        <f>BldGain!$F52</f>
        <v>0</v>
      </c>
      <c r="I56" s="786">
        <f>GasInv!$F52</f>
        <v>0</v>
      </c>
      <c r="J56" s="786">
        <f>CustAdv!$F52</f>
        <v>0</v>
      </c>
      <c r="K56" s="786">
        <f>CustDep!$F52</f>
        <v>0</v>
      </c>
      <c r="L56" s="841">
        <f>SUM(F56:K56)</f>
        <v>20047</v>
      </c>
      <c r="M56" s="786">
        <f>WeatherGas!$F52</f>
        <v>0</v>
      </c>
      <c r="N56" s="786">
        <f>BandO!$F52</f>
        <v>0</v>
      </c>
      <c r="O56" s="786">
        <f>PropTax!$F52</f>
        <v>0</v>
      </c>
      <c r="P56" s="786">
        <f>UncollExp!$F52</f>
        <v>0</v>
      </c>
      <c r="Q56" s="786">
        <f>RegExp!$F52</f>
        <v>0</v>
      </c>
      <c r="R56" s="786">
        <f>InjDam!$F52</f>
        <v>0</v>
      </c>
      <c r="S56" s="786">
        <f>FIT!$F52</f>
        <v>0</v>
      </c>
      <c r="T56" s="844">
        <f>GainsLosses!$F52</f>
        <v>0</v>
      </c>
      <c r="U56" s="844">
        <f>ElimAR!$F52</f>
        <v>0</v>
      </c>
      <c r="V56" s="844">
        <f>SubSpace!$F52</f>
        <v>0</v>
      </c>
      <c r="W56" s="844">
        <f>ExciseTax!$F52</f>
        <v>0</v>
      </c>
      <c r="X56" s="786">
        <f>MiscReState!$F52</f>
        <v>0</v>
      </c>
      <c r="Y56" s="786">
        <f>DebtInt!$F52</f>
        <v>0</v>
      </c>
      <c r="Z56" s="841">
        <f>SUM(L56:Y56)</f>
        <v>20047</v>
      </c>
      <c r="AA56" s="786"/>
      <c r="AB56" s="786"/>
      <c r="AC56" s="841">
        <f>SUM(Z56:AB56)</f>
        <v>20047</v>
      </c>
      <c r="AG56" s="864"/>
    </row>
    <row r="57" spans="1:33">
      <c r="A57" s="837">
        <v>32</v>
      </c>
      <c r="B57" s="841"/>
      <c r="C57" s="841" t="s">
        <v>90</v>
      </c>
      <c r="D57" s="841"/>
      <c r="E57" s="841"/>
      <c r="F57" s="841">
        <f>ResultSumGas!$F56</f>
        <v>269469</v>
      </c>
      <c r="G57" s="787">
        <f>DFIT!$F53</f>
        <v>0</v>
      </c>
      <c r="H57" s="787">
        <f>BldGain!$F53</f>
        <v>0</v>
      </c>
      <c r="I57" s="787">
        <f>GasInv!$F53</f>
        <v>0</v>
      </c>
      <c r="J57" s="787">
        <f>CustAdv!$F53</f>
        <v>-31</v>
      </c>
      <c r="K57" s="787">
        <f>CustDep!$F53</f>
        <v>-1132</v>
      </c>
      <c r="L57" s="841">
        <f>SUM(F57:K57)</f>
        <v>268306</v>
      </c>
      <c r="M57" s="787">
        <f>WeatherGas!$F53</f>
        <v>0</v>
      </c>
      <c r="N57" s="787">
        <f>BandO!$F53</f>
        <v>0</v>
      </c>
      <c r="O57" s="787">
        <f>PropTax!$F53</f>
        <v>0</v>
      </c>
      <c r="P57" s="787">
        <f>UncollExp!$F53</f>
        <v>0</v>
      </c>
      <c r="Q57" s="787">
        <f>RegExp!$F53</f>
        <v>0</v>
      </c>
      <c r="R57" s="787">
        <f>InjDam!$F53</f>
        <v>0</v>
      </c>
      <c r="S57" s="787">
        <f>FIT!$F53</f>
        <v>0</v>
      </c>
      <c r="T57" s="843">
        <f>GainsLosses!$F53</f>
        <v>0</v>
      </c>
      <c r="U57" s="843">
        <f>ElimAR!$F53</f>
        <v>0</v>
      </c>
      <c r="V57" s="843">
        <f>SubSpace!$F53</f>
        <v>0</v>
      </c>
      <c r="W57" s="843">
        <f>ExciseTax!$F53</f>
        <v>0</v>
      </c>
      <c r="X57" s="787">
        <f>MiscReState!$F53</f>
        <v>0</v>
      </c>
      <c r="Y57" s="787">
        <f>DebtInt!$F53</f>
        <v>0</v>
      </c>
      <c r="Z57" s="841">
        <f>SUM(L57:Y57)</f>
        <v>268306</v>
      </c>
      <c r="AA57" s="787"/>
      <c r="AB57" s="787"/>
      <c r="AC57" s="841">
        <f>SUM(Z57:AB57)</f>
        <v>268306</v>
      </c>
      <c r="AG57" s="790"/>
    </row>
    <row r="58" spans="1:33">
      <c r="A58" s="837">
        <v>33</v>
      </c>
      <c r="B58" s="841"/>
      <c r="C58" s="841" t="s">
        <v>91</v>
      </c>
      <c r="D58" s="841"/>
      <c r="E58" s="841"/>
      <c r="F58" s="842">
        <f>ResultSumGas!$F57</f>
        <v>33401</v>
      </c>
      <c r="G58" s="788">
        <f>DFIT!$F54</f>
        <v>0</v>
      </c>
      <c r="H58" s="788">
        <f>BldGain!$F54</f>
        <v>0</v>
      </c>
      <c r="I58" s="788">
        <f>GasInv!$F54</f>
        <v>0</v>
      </c>
      <c r="J58" s="788">
        <f>CustAdv!$F54</f>
        <v>0</v>
      </c>
      <c r="K58" s="788">
        <f>CustDep!$F54</f>
        <v>0</v>
      </c>
      <c r="L58" s="842">
        <f>SUM(F58:K58)</f>
        <v>33401</v>
      </c>
      <c r="M58" s="788">
        <f>WeatherGas!$F54</f>
        <v>0</v>
      </c>
      <c r="N58" s="788">
        <f>BandO!$F54</f>
        <v>0</v>
      </c>
      <c r="O58" s="788">
        <f>PropTax!$F54</f>
        <v>0</v>
      </c>
      <c r="P58" s="788">
        <f>UncollExp!$F54</f>
        <v>0</v>
      </c>
      <c r="Q58" s="788">
        <f>RegExp!$F54</f>
        <v>0</v>
      </c>
      <c r="R58" s="788">
        <f>InjDam!$F54</f>
        <v>0</v>
      </c>
      <c r="S58" s="788">
        <f>FIT!$F54</f>
        <v>0</v>
      </c>
      <c r="T58" s="845">
        <f>GainsLosses!$F54</f>
        <v>0</v>
      </c>
      <c r="U58" s="845">
        <f>ElimAR!$F54</f>
        <v>0</v>
      </c>
      <c r="V58" s="845">
        <f>SubSpace!$F54</f>
        <v>0</v>
      </c>
      <c r="W58" s="845">
        <f>ExciseTax!$F54</f>
        <v>0</v>
      </c>
      <c r="X58" s="788">
        <f>MiscReState!$F54</f>
        <v>0</v>
      </c>
      <c r="Y58" s="788">
        <f>DebtInt!$F54</f>
        <v>0</v>
      </c>
      <c r="Z58" s="842">
        <f>SUM(L58:Y58)</f>
        <v>33401</v>
      </c>
      <c r="AA58" s="788"/>
      <c r="AB58" s="788"/>
      <c r="AC58" s="842">
        <f>SUM(Z58:AB58)</f>
        <v>33401</v>
      </c>
      <c r="AG58" s="790"/>
    </row>
    <row r="59" spans="1:33" ht="18" customHeight="1">
      <c r="A59" s="837">
        <v>34</v>
      </c>
      <c r="B59" s="841"/>
      <c r="C59" s="841"/>
      <c r="D59" s="841"/>
      <c r="E59" s="841" t="s">
        <v>92</v>
      </c>
      <c r="F59" s="841">
        <f t="shared" ref="F59:S59" si="22">SUM(F56:F58)</f>
        <v>322917</v>
      </c>
      <c r="G59" s="789">
        <f t="shared" si="22"/>
        <v>0</v>
      </c>
      <c r="H59" s="789">
        <f t="shared" si="22"/>
        <v>0</v>
      </c>
      <c r="I59" s="841">
        <f t="shared" si="22"/>
        <v>0</v>
      </c>
      <c r="J59" s="841">
        <f t="shared" si="22"/>
        <v>-31</v>
      </c>
      <c r="K59" s="841">
        <f>SUM(K56:K58)</f>
        <v>-1132</v>
      </c>
      <c r="L59" s="841">
        <f t="shared" si="22"/>
        <v>321754</v>
      </c>
      <c r="M59" s="789">
        <f t="shared" si="22"/>
        <v>0</v>
      </c>
      <c r="N59" s="841">
        <f t="shared" si="22"/>
        <v>0</v>
      </c>
      <c r="O59" s="789">
        <f t="shared" si="22"/>
        <v>0</v>
      </c>
      <c r="P59" s="841">
        <f t="shared" si="22"/>
        <v>0</v>
      </c>
      <c r="Q59" s="841">
        <f t="shared" si="22"/>
        <v>0</v>
      </c>
      <c r="R59" s="841">
        <f t="shared" si="22"/>
        <v>0</v>
      </c>
      <c r="S59" s="841">
        <f t="shared" si="22"/>
        <v>0</v>
      </c>
      <c r="T59" s="841">
        <f>SUM(T56:T58)</f>
        <v>0</v>
      </c>
      <c r="U59" s="841">
        <f t="shared" ref="U59:AC59" si="23">SUM(U56:U58)</f>
        <v>0</v>
      </c>
      <c r="V59" s="841">
        <f t="shared" si="23"/>
        <v>0</v>
      </c>
      <c r="W59" s="841">
        <f t="shared" si="23"/>
        <v>0</v>
      </c>
      <c r="X59" s="789">
        <f>SUM(X56:X58)</f>
        <v>0</v>
      </c>
      <c r="Y59" s="789">
        <f t="shared" ref="Y59" si="24">SUM(Y56:Y58)</f>
        <v>0</v>
      </c>
      <c r="Z59" s="841">
        <f t="shared" si="23"/>
        <v>321754</v>
      </c>
      <c r="AA59" s="841"/>
      <c r="AB59" s="841"/>
      <c r="AC59" s="841">
        <f t="shared" si="23"/>
        <v>321754</v>
      </c>
      <c r="AG59" s="865"/>
    </row>
    <row r="60" spans="1:33">
      <c r="B60" s="841" t="s">
        <v>93</v>
      </c>
      <c r="C60" s="841"/>
      <c r="D60" s="841"/>
      <c r="E60" s="841"/>
      <c r="F60" s="841"/>
      <c r="G60" s="787"/>
      <c r="H60" s="787"/>
      <c r="I60" s="787"/>
      <c r="J60" s="787"/>
      <c r="K60" s="787"/>
      <c r="L60" s="841"/>
      <c r="M60" s="787"/>
      <c r="N60" s="787"/>
      <c r="O60" s="787"/>
      <c r="P60" s="787"/>
      <c r="Q60" s="787"/>
      <c r="R60" s="787"/>
      <c r="S60" s="787"/>
      <c r="T60" s="787"/>
      <c r="U60" s="787"/>
      <c r="V60" s="787"/>
      <c r="W60" s="787"/>
      <c r="X60" s="787"/>
      <c r="Y60" s="787"/>
      <c r="Z60" s="841"/>
      <c r="AA60" s="787"/>
      <c r="AB60" s="787"/>
      <c r="AC60" s="841"/>
      <c r="AG60" s="790"/>
    </row>
    <row r="61" spans="1:33">
      <c r="A61" s="837">
        <v>35</v>
      </c>
      <c r="B61" s="841"/>
      <c r="C61" s="841" t="s">
        <v>71</v>
      </c>
      <c r="D61" s="841"/>
      <c r="E61" s="841"/>
      <c r="F61" s="841">
        <f>ResultSumGas!$F60</f>
        <v>7912</v>
      </c>
      <c r="G61" s="787">
        <f>DFIT!$F57</f>
        <v>0</v>
      </c>
      <c r="H61" s="787">
        <f>BldGain!$F57</f>
        <v>0</v>
      </c>
      <c r="I61" s="787">
        <f>GasInv!$F57</f>
        <v>0</v>
      </c>
      <c r="J61" s="787">
        <f>CustAdv!$F57</f>
        <v>0</v>
      </c>
      <c r="K61" s="787">
        <f>CustDep!$F57</f>
        <v>0</v>
      </c>
      <c r="L61" s="841">
        <f>SUM(F61:K61)</f>
        <v>7912</v>
      </c>
      <c r="M61" s="787">
        <f>WeatherGas!$F57</f>
        <v>0</v>
      </c>
      <c r="N61" s="787">
        <f>BandO!$F57</f>
        <v>0</v>
      </c>
      <c r="O61" s="787">
        <f>PropTax!$F57</f>
        <v>0</v>
      </c>
      <c r="P61" s="787">
        <f>UncollExp!$F57</f>
        <v>0</v>
      </c>
      <c r="Q61" s="787">
        <f>RegExp!$F57</f>
        <v>0</v>
      </c>
      <c r="R61" s="787">
        <f>InjDam!$F57</f>
        <v>0</v>
      </c>
      <c r="S61" s="787">
        <f>FIT!$F57</f>
        <v>0</v>
      </c>
      <c r="T61" s="787">
        <f>GainsLosses!$F57</f>
        <v>0</v>
      </c>
      <c r="U61" s="787">
        <f>ElimAR!$F57</f>
        <v>0</v>
      </c>
      <c r="V61" s="787">
        <f>SubSpace!$F57</f>
        <v>0</v>
      </c>
      <c r="W61" s="787">
        <f>ExciseTax!$F57</f>
        <v>0</v>
      </c>
      <c r="X61" s="787">
        <f>MiscReState!$F57</f>
        <v>0</v>
      </c>
      <c r="Y61" s="787">
        <f>DebtInt!$F57</f>
        <v>0</v>
      </c>
      <c r="Z61" s="841">
        <f>SUM(L61:Y61)</f>
        <v>7912</v>
      </c>
      <c r="AA61" s="787"/>
      <c r="AB61" s="787"/>
      <c r="AC61" s="841">
        <f>SUM(Z61:AB61)</f>
        <v>7912</v>
      </c>
      <c r="AG61" s="790"/>
    </row>
    <row r="62" spans="1:33">
      <c r="A62" s="837">
        <v>36</v>
      </c>
      <c r="B62" s="841"/>
      <c r="C62" s="841" t="s">
        <v>90</v>
      </c>
      <c r="D62" s="841"/>
      <c r="E62" s="841"/>
      <c r="F62" s="841">
        <f>ResultSumGas!$F61</f>
        <v>89620</v>
      </c>
      <c r="G62" s="787">
        <f>DFIT!$F58</f>
        <v>0</v>
      </c>
      <c r="H62" s="787">
        <f>BldGain!$F58</f>
        <v>0</v>
      </c>
      <c r="I62" s="787">
        <f>GasInv!$F58</f>
        <v>0</v>
      </c>
      <c r="J62" s="787">
        <f>CustAdv!$F58</f>
        <v>0</v>
      </c>
      <c r="K62" s="787">
        <f>CustDep!$F58</f>
        <v>0</v>
      </c>
      <c r="L62" s="841">
        <f>SUM(F62:K62)</f>
        <v>89620</v>
      </c>
      <c r="M62" s="787">
        <f>WeatherGas!$F58</f>
        <v>0</v>
      </c>
      <c r="N62" s="787">
        <f>BandO!$F58</f>
        <v>0</v>
      </c>
      <c r="O62" s="787">
        <f>PropTax!$F58</f>
        <v>0</v>
      </c>
      <c r="P62" s="787">
        <f>UncollExp!$F58</f>
        <v>0</v>
      </c>
      <c r="Q62" s="787">
        <f>RegExp!$F58</f>
        <v>0</v>
      </c>
      <c r="R62" s="787">
        <f>InjDam!$F58</f>
        <v>0</v>
      </c>
      <c r="S62" s="787">
        <f>FIT!$F58</f>
        <v>0</v>
      </c>
      <c r="T62" s="787">
        <f>GainsLosses!$F58</f>
        <v>0</v>
      </c>
      <c r="U62" s="787">
        <f>ElimAR!$F58</f>
        <v>0</v>
      </c>
      <c r="V62" s="787">
        <f>SubSpace!$F58</f>
        <v>0</v>
      </c>
      <c r="W62" s="787">
        <f>ExciseTax!$F58</f>
        <v>0</v>
      </c>
      <c r="X62" s="787">
        <f>MiscReState!$F58</f>
        <v>0</v>
      </c>
      <c r="Y62" s="787">
        <f>DebtInt!$F58</f>
        <v>0</v>
      </c>
      <c r="Z62" s="841">
        <f>SUM(L62:Y62)</f>
        <v>89620</v>
      </c>
      <c r="AA62" s="787"/>
      <c r="AB62" s="787"/>
      <c r="AC62" s="841">
        <f>SUM(Z62:AB62)</f>
        <v>89620</v>
      </c>
      <c r="AG62" s="790"/>
    </row>
    <row r="63" spans="1:33">
      <c r="A63" s="837">
        <v>37</v>
      </c>
      <c r="B63" s="841"/>
      <c r="C63" s="841" t="s">
        <v>91</v>
      </c>
      <c r="D63" s="841"/>
      <c r="E63" s="841"/>
      <c r="F63" s="841">
        <f>ResultSumGas!$F62</f>
        <v>10722</v>
      </c>
      <c r="G63" s="787">
        <f>DFIT!$F59</f>
        <v>0</v>
      </c>
      <c r="H63" s="787">
        <f>BldGain!$F59</f>
        <v>0</v>
      </c>
      <c r="I63" s="787">
        <f>GasInv!$F59</f>
        <v>0</v>
      </c>
      <c r="J63" s="787">
        <f>CustAdv!$F59</f>
        <v>0</v>
      </c>
      <c r="K63" s="787">
        <f>CustDep!$F59</f>
        <v>0</v>
      </c>
      <c r="L63" s="841">
        <f>SUM(F63:K63)</f>
        <v>10722</v>
      </c>
      <c r="M63" s="787">
        <f>WeatherGas!$F59</f>
        <v>0</v>
      </c>
      <c r="N63" s="787">
        <f>BandO!$F59</f>
        <v>0</v>
      </c>
      <c r="O63" s="787">
        <f>PropTax!$F59</f>
        <v>0</v>
      </c>
      <c r="P63" s="787">
        <f>UncollExp!$F59</f>
        <v>0</v>
      </c>
      <c r="Q63" s="787">
        <f>RegExp!$F59</f>
        <v>0</v>
      </c>
      <c r="R63" s="787">
        <f>InjDam!$F59</f>
        <v>0</v>
      </c>
      <c r="S63" s="787">
        <f>FIT!$F59</f>
        <v>0</v>
      </c>
      <c r="T63" s="787">
        <f>GainsLosses!$F59</f>
        <v>0</v>
      </c>
      <c r="U63" s="787">
        <f>ElimAR!$F59</f>
        <v>0</v>
      </c>
      <c r="V63" s="787">
        <f>SubSpace!$F59</f>
        <v>0</v>
      </c>
      <c r="W63" s="787">
        <f>ExciseTax!$F59</f>
        <v>0</v>
      </c>
      <c r="X63" s="787">
        <f>MiscReState!$F59</f>
        <v>0</v>
      </c>
      <c r="Y63" s="787">
        <f>DebtInt!$F59</f>
        <v>0</v>
      </c>
      <c r="Z63" s="841">
        <f>SUM(L63:Y63)</f>
        <v>10722</v>
      </c>
      <c r="AA63" s="787"/>
      <c r="AB63" s="787"/>
      <c r="AC63" s="841">
        <f>SUM(Z63:AB63)</f>
        <v>10722</v>
      </c>
      <c r="AG63" s="790"/>
    </row>
    <row r="64" spans="1:33">
      <c r="A64" s="837">
        <v>38</v>
      </c>
      <c r="B64" s="841"/>
      <c r="C64" s="841"/>
      <c r="D64" s="841"/>
      <c r="E64" s="841" t="s">
        <v>94</v>
      </c>
      <c r="F64" s="846">
        <f t="shared" ref="F64:S64" si="25">SUM(F61:F63)</f>
        <v>108254</v>
      </c>
      <c r="G64" s="793">
        <f t="shared" si="25"/>
        <v>0</v>
      </c>
      <c r="H64" s="793">
        <f t="shared" si="25"/>
        <v>0</v>
      </c>
      <c r="I64" s="846">
        <f t="shared" si="25"/>
        <v>0</v>
      </c>
      <c r="J64" s="846">
        <f t="shared" si="25"/>
        <v>0</v>
      </c>
      <c r="K64" s="846">
        <f>SUM(K61:K63)</f>
        <v>0</v>
      </c>
      <c r="L64" s="846">
        <f>SUM(L61:L63)</f>
        <v>108254</v>
      </c>
      <c r="M64" s="793">
        <f>SUM(M61:M63)</f>
        <v>0</v>
      </c>
      <c r="N64" s="846">
        <f t="shared" si="25"/>
        <v>0</v>
      </c>
      <c r="O64" s="793">
        <f t="shared" si="25"/>
        <v>0</v>
      </c>
      <c r="P64" s="846">
        <f t="shared" si="25"/>
        <v>0</v>
      </c>
      <c r="Q64" s="846">
        <f t="shared" si="25"/>
        <v>0</v>
      </c>
      <c r="R64" s="846">
        <f t="shared" si="25"/>
        <v>0</v>
      </c>
      <c r="S64" s="846">
        <f t="shared" si="25"/>
        <v>0</v>
      </c>
      <c r="T64" s="846">
        <f>SUM(T61:T63)</f>
        <v>0</v>
      </c>
      <c r="U64" s="846">
        <f t="shared" ref="U64:AC64" si="26">SUM(U61:U63)</f>
        <v>0</v>
      </c>
      <c r="V64" s="846">
        <f t="shared" si="26"/>
        <v>0</v>
      </c>
      <c r="W64" s="846">
        <f t="shared" si="26"/>
        <v>0</v>
      </c>
      <c r="X64" s="793">
        <f>SUM(X61:X63)</f>
        <v>0</v>
      </c>
      <c r="Y64" s="793">
        <f t="shared" ref="Y64:Z64" si="27">SUM(Y61:Y63)</f>
        <v>0</v>
      </c>
      <c r="Z64" s="846">
        <f t="shared" si="27"/>
        <v>108254</v>
      </c>
      <c r="AA64" s="846"/>
      <c r="AB64" s="846"/>
      <c r="AC64" s="846">
        <f t="shared" si="26"/>
        <v>108254</v>
      </c>
      <c r="AG64" s="865"/>
    </row>
    <row r="65" spans="1:33" s="849" customFormat="1" ht="18.95" customHeight="1">
      <c r="A65" s="847">
        <v>39</v>
      </c>
      <c r="B65" s="848" t="s">
        <v>95</v>
      </c>
      <c r="C65" s="848"/>
      <c r="D65" s="848"/>
      <c r="E65" s="848"/>
      <c r="F65" s="848">
        <f>ResultSumGas!$F64</f>
        <v>0</v>
      </c>
      <c r="G65" s="790">
        <f>DFIT!$F61</f>
        <v>-36762</v>
      </c>
      <c r="H65" s="790">
        <f>BldGain!$F61</f>
        <v>0</v>
      </c>
      <c r="I65" s="790">
        <f>GasInv!$F61</f>
        <v>0</v>
      </c>
      <c r="J65" s="790">
        <f>CustAdv!$F61</f>
        <v>0</v>
      </c>
      <c r="K65" s="790">
        <f>CustDep!$F61</f>
        <v>0</v>
      </c>
      <c r="L65" s="848">
        <f>SUM(F65:K65)</f>
        <v>-36762</v>
      </c>
      <c r="M65" s="790">
        <f>WeatherGas!$F61</f>
        <v>0</v>
      </c>
      <c r="N65" s="790">
        <f>BandO!$F61</f>
        <v>0</v>
      </c>
      <c r="O65" s="790">
        <f>PropTax!$F61</f>
        <v>0</v>
      </c>
      <c r="P65" s="790">
        <f>UncollExp!$F61</f>
        <v>0</v>
      </c>
      <c r="Q65" s="790">
        <f>RegExp!$F61</f>
        <v>0</v>
      </c>
      <c r="R65" s="790">
        <f>InjDam!$F61</f>
        <v>0</v>
      </c>
      <c r="S65" s="790">
        <f>FIT!$F61</f>
        <v>0</v>
      </c>
      <c r="T65" s="790">
        <f>GainsLosses!$F61</f>
        <v>0</v>
      </c>
      <c r="U65" s="790">
        <f>ElimAR!$F61</f>
        <v>0</v>
      </c>
      <c r="V65" s="790">
        <f>SubSpace!$F61</f>
        <v>0</v>
      </c>
      <c r="W65" s="790">
        <f>ExciseTax!$F61</f>
        <v>0</v>
      </c>
      <c r="X65" s="790">
        <f>MiscReState!$F61</f>
        <v>0</v>
      </c>
      <c r="Y65" s="790">
        <f>DebtInt!$F61</f>
        <v>0</v>
      </c>
      <c r="Z65" s="848">
        <f>SUM(L65:Y65)</f>
        <v>-36762</v>
      </c>
      <c r="AA65" s="790"/>
      <c r="AB65" s="790"/>
      <c r="AC65" s="848">
        <f>SUM(Z65:AB65)</f>
        <v>-36762</v>
      </c>
      <c r="AD65" s="804"/>
      <c r="AG65" s="790"/>
    </row>
    <row r="66" spans="1:33">
      <c r="A66" s="837">
        <v>40</v>
      </c>
      <c r="B66" s="841" t="s">
        <v>96</v>
      </c>
      <c r="C66" s="841"/>
      <c r="D66" s="841"/>
      <c r="E66" s="841"/>
      <c r="F66" s="841">
        <f>ResultSumGas!$F65</f>
        <v>0</v>
      </c>
      <c r="G66" s="787">
        <f>DFIT!$F62</f>
        <v>0</v>
      </c>
      <c r="H66" s="787">
        <f>BldGain!$F62</f>
        <v>0</v>
      </c>
      <c r="I66" s="787">
        <f>GasInv!$F62</f>
        <v>10226</v>
      </c>
      <c r="J66" s="787">
        <f>CustAdv!$F62</f>
        <v>0</v>
      </c>
      <c r="K66" s="787">
        <f>CustDep!$F62</f>
        <v>0</v>
      </c>
      <c r="L66" s="848">
        <f>SUM(F66:K66)</f>
        <v>10226</v>
      </c>
      <c r="M66" s="787">
        <f>WeatherGas!$F62</f>
        <v>0</v>
      </c>
      <c r="N66" s="787">
        <f>BandO!$F62</f>
        <v>0</v>
      </c>
      <c r="O66" s="787">
        <f>PropTax!$F62</f>
        <v>0</v>
      </c>
      <c r="P66" s="787">
        <f>UncollExp!$F62</f>
        <v>0</v>
      </c>
      <c r="Q66" s="787">
        <f>RegExp!$F62</f>
        <v>0</v>
      </c>
      <c r="R66" s="787">
        <f>InjDam!$F62</f>
        <v>0</v>
      </c>
      <c r="S66" s="787">
        <f>FIT!$F62</f>
        <v>0</v>
      </c>
      <c r="T66" s="787">
        <f>GainsLosses!$F62</f>
        <v>0</v>
      </c>
      <c r="U66" s="787">
        <f>ElimAR!$F62</f>
        <v>0</v>
      </c>
      <c r="V66" s="787">
        <f>SubSpace!$F62</f>
        <v>0</v>
      </c>
      <c r="W66" s="787">
        <f>ExciseTax!$F62</f>
        <v>0</v>
      </c>
      <c r="X66" s="787">
        <f>MiscReState!$F62</f>
        <v>0</v>
      </c>
      <c r="Y66" s="787">
        <f>DebtInt!$F62</f>
        <v>0</v>
      </c>
      <c r="Z66" s="848">
        <f>SUM(L66:Y66)</f>
        <v>10226</v>
      </c>
      <c r="AA66" s="787"/>
      <c r="AB66" s="787"/>
      <c r="AC66" s="848">
        <f>SUM(Z66:AB66)</f>
        <v>10226</v>
      </c>
      <c r="AG66" s="790"/>
    </row>
    <row r="67" spans="1:33">
      <c r="A67" s="837">
        <v>41</v>
      </c>
      <c r="B67" s="841" t="s">
        <v>289</v>
      </c>
      <c r="C67" s="841"/>
      <c r="D67" s="841"/>
      <c r="E67" s="841"/>
      <c r="F67" s="841">
        <f>ResultSumGas!$F67</f>
        <v>0</v>
      </c>
      <c r="G67" s="787">
        <f>DFIT!$F63</f>
        <v>0</v>
      </c>
      <c r="H67" s="787">
        <f>BldGain!$F63</f>
        <v>0</v>
      </c>
      <c r="I67" s="787">
        <f>GasInv!$F63</f>
        <v>0</v>
      </c>
      <c r="J67" s="787">
        <f>CustAdv!$F63</f>
        <v>0</v>
      </c>
      <c r="K67" s="787">
        <f>CustDep!$F63</f>
        <v>0</v>
      </c>
      <c r="L67" s="848">
        <f>SUM(F67:K67)</f>
        <v>0</v>
      </c>
      <c r="M67" s="787">
        <f>WeatherGas!$F63</f>
        <v>0</v>
      </c>
      <c r="N67" s="787">
        <f>BandO!$F63</f>
        <v>0</v>
      </c>
      <c r="O67" s="787">
        <f>PropTax!$F63</f>
        <v>0</v>
      </c>
      <c r="P67" s="787">
        <f>UncollExp!$F63</f>
        <v>0</v>
      </c>
      <c r="Q67" s="787">
        <f>RegExp!$F63</f>
        <v>0</v>
      </c>
      <c r="R67" s="787">
        <f>InjDam!$F63</f>
        <v>0</v>
      </c>
      <c r="S67" s="787">
        <f>FIT!$F63</f>
        <v>0</v>
      </c>
      <c r="T67" s="787">
        <f>GainsLosses!$F63</f>
        <v>0</v>
      </c>
      <c r="U67" s="787">
        <f>ElimAR!$F63</f>
        <v>0</v>
      </c>
      <c r="V67" s="787">
        <f>SubSpace!$F63</f>
        <v>0</v>
      </c>
      <c r="W67" s="787">
        <f>ExciseTax!$F63</f>
        <v>0</v>
      </c>
      <c r="X67" s="787">
        <f>MiscReState!$F63</f>
        <v>0</v>
      </c>
      <c r="Y67" s="787">
        <f>DebtInt!$F63</f>
        <v>0</v>
      </c>
      <c r="Z67" s="848">
        <f>SUM(L67:Y67)</f>
        <v>0</v>
      </c>
      <c r="AA67" s="787"/>
      <c r="AB67" s="787"/>
      <c r="AC67" s="848">
        <f t="shared" ref="AC67:AC68" si="28">SUM(Z67:AB67)</f>
        <v>0</v>
      </c>
      <c r="AG67" s="790"/>
    </row>
    <row r="68" spans="1:33">
      <c r="A68" s="837">
        <v>42</v>
      </c>
      <c r="B68" s="841" t="s">
        <v>97</v>
      </c>
      <c r="C68" s="841"/>
      <c r="D68" s="841"/>
      <c r="E68" s="841"/>
      <c r="F68" s="842">
        <f>ResultSumGas!$F68</f>
        <v>0</v>
      </c>
      <c r="G68" s="788">
        <f>DFIT!$F64</f>
        <v>0</v>
      </c>
      <c r="H68" s="788">
        <f>BldGain!$F64</f>
        <v>-44</v>
      </c>
      <c r="I68" s="788">
        <f>GasInv!$F64</f>
        <v>0</v>
      </c>
      <c r="J68" s="788">
        <f>CustAdv!$F64</f>
        <v>0</v>
      </c>
      <c r="K68" s="788">
        <f>CustDep!$F64</f>
        <v>0</v>
      </c>
      <c r="L68" s="842">
        <f>SUM(F68:K68)</f>
        <v>-44</v>
      </c>
      <c r="M68" s="788">
        <f>WeatherGas!$F64</f>
        <v>0</v>
      </c>
      <c r="N68" s="788">
        <f>BandO!$F64</f>
        <v>0</v>
      </c>
      <c r="O68" s="788">
        <f>PropTax!$F64</f>
        <v>0</v>
      </c>
      <c r="P68" s="788">
        <f>UncollExp!$F64</f>
        <v>0</v>
      </c>
      <c r="Q68" s="788">
        <f>RegExp!$F64</f>
        <v>0</v>
      </c>
      <c r="R68" s="788">
        <f>InjDam!$F64</f>
        <v>0</v>
      </c>
      <c r="S68" s="788">
        <f>FIT!$F64</f>
        <v>0</v>
      </c>
      <c r="T68" s="788">
        <f>GainsLosses!$F64</f>
        <v>0</v>
      </c>
      <c r="U68" s="788">
        <f>ElimAR!$F64</f>
        <v>0</v>
      </c>
      <c r="V68" s="788">
        <f>SubSpace!$F64</f>
        <v>0</v>
      </c>
      <c r="W68" s="788">
        <f>ExciseTax!$F64</f>
        <v>0</v>
      </c>
      <c r="X68" s="788">
        <f>MiscReState!$F64</f>
        <v>0</v>
      </c>
      <c r="Y68" s="788">
        <f>DebtInt!$F64</f>
        <v>0</v>
      </c>
      <c r="Z68" s="842">
        <f>SUM(L68:Y68)</f>
        <v>-44</v>
      </c>
      <c r="AA68" s="788"/>
      <c r="AB68" s="788"/>
      <c r="AC68" s="842">
        <f t="shared" si="28"/>
        <v>-44</v>
      </c>
      <c r="AG68" s="790"/>
    </row>
    <row r="69" spans="1:33">
      <c r="T69" s="799"/>
      <c r="U69" s="799"/>
      <c r="V69" s="799"/>
      <c r="W69" s="799"/>
    </row>
    <row r="70" spans="1:33" s="839" customFormat="1" ht="13.5" thickBot="1">
      <c r="A70" s="837">
        <v>43</v>
      </c>
      <c r="B70" s="839" t="s">
        <v>98</v>
      </c>
      <c r="F70" s="794">
        <f t="shared" ref="F70:L70" si="29">F59-F64+F65+F66+F68+F67</f>
        <v>214663</v>
      </c>
      <c r="G70" s="792">
        <f t="shared" si="29"/>
        <v>-36762</v>
      </c>
      <c r="H70" s="792">
        <f t="shared" si="29"/>
        <v>-44</v>
      </c>
      <c r="I70" s="794">
        <f t="shared" si="29"/>
        <v>10226</v>
      </c>
      <c r="J70" s="794">
        <f t="shared" si="29"/>
        <v>-31</v>
      </c>
      <c r="K70" s="794">
        <f>K59-K64+K65+K66+K68+K67</f>
        <v>-1132</v>
      </c>
      <c r="L70" s="794">
        <f t="shared" si="29"/>
        <v>186920</v>
      </c>
      <c r="M70" s="792">
        <f t="shared" ref="M70:W70" si="30">M59-M64+M65+M66+M68+M67</f>
        <v>0</v>
      </c>
      <c r="N70" s="794">
        <f t="shared" si="30"/>
        <v>0</v>
      </c>
      <c r="O70" s="792">
        <f t="shared" si="30"/>
        <v>0</v>
      </c>
      <c r="P70" s="794">
        <f t="shared" si="30"/>
        <v>0</v>
      </c>
      <c r="Q70" s="794">
        <f t="shared" si="30"/>
        <v>0</v>
      </c>
      <c r="R70" s="794">
        <f t="shared" si="30"/>
        <v>0</v>
      </c>
      <c r="S70" s="794">
        <f t="shared" si="30"/>
        <v>0</v>
      </c>
      <c r="T70" s="794">
        <f t="shared" si="30"/>
        <v>0</v>
      </c>
      <c r="U70" s="794">
        <f t="shared" si="30"/>
        <v>0</v>
      </c>
      <c r="V70" s="794">
        <f t="shared" si="30"/>
        <v>0</v>
      </c>
      <c r="W70" s="794">
        <f t="shared" si="30"/>
        <v>0</v>
      </c>
      <c r="X70" s="792">
        <f>X59-X64+X65+X66+X68+X67</f>
        <v>0</v>
      </c>
      <c r="Y70" s="792">
        <f>Y59-Y64+Y65+Y66+Y68+Y67</f>
        <v>0</v>
      </c>
      <c r="Z70" s="794">
        <f>Z59-Z64+Z65+Z66+Z68+Z67</f>
        <v>186920</v>
      </c>
      <c r="AA70" s="794"/>
      <c r="AB70" s="794"/>
      <c r="AC70" s="794">
        <f>AC59-AC64+AC65+AC66+AC68+AC67</f>
        <v>186920</v>
      </c>
      <c r="AD70" s="804"/>
      <c r="AG70" s="866"/>
    </row>
    <row r="71" spans="1:33" ht="18" customHeight="1" thickTop="1">
      <c r="A71" s="837">
        <v>44</v>
      </c>
      <c r="B71" s="797" t="s">
        <v>99</v>
      </c>
      <c r="F71" s="797"/>
      <c r="L71" s="850">
        <f>ROUND(L52/L70,4)</f>
        <v>5.0599999999999999E-2</v>
      </c>
      <c r="Z71" s="850">
        <f>ROUND(Z52/Z70,4)</f>
        <v>5.91E-2</v>
      </c>
      <c r="AC71" s="850">
        <f>ROUND(AC52/AC70,4)</f>
        <v>5.91E-2</v>
      </c>
    </row>
    <row r="72" spans="1:33">
      <c r="F72" s="850"/>
    </row>
    <row r="74" spans="1:33" s="852" customFormat="1">
      <c r="A74" s="851"/>
      <c r="E74" s="853"/>
      <c r="F74" s="854"/>
      <c r="G74" s="780"/>
      <c r="H74" s="780"/>
      <c r="I74" s="780"/>
      <c r="J74" s="780"/>
      <c r="K74" s="780"/>
      <c r="L74" s="780"/>
      <c r="M74" s="780"/>
      <c r="N74" s="780"/>
      <c r="O74" s="780"/>
      <c r="P74" s="780"/>
      <c r="Q74" s="780"/>
      <c r="R74" s="780"/>
      <c r="S74" s="780"/>
      <c r="T74" s="855"/>
      <c r="U74" s="855"/>
      <c r="V74" s="855"/>
      <c r="W74" s="855"/>
      <c r="X74" s="780"/>
      <c r="Y74" s="780"/>
      <c r="Z74" s="780"/>
      <c r="AA74" s="780"/>
      <c r="AB74" s="780"/>
      <c r="AC74" s="780"/>
      <c r="AD74" s="856"/>
      <c r="AF74" s="857"/>
      <c r="AG74" s="838"/>
    </row>
    <row r="75" spans="1:33" s="852" customFormat="1">
      <c r="A75" s="858"/>
      <c r="E75" s="853"/>
      <c r="F75" s="859"/>
      <c r="G75" s="780"/>
      <c r="H75" s="780"/>
      <c r="I75" s="780"/>
      <c r="J75" s="780"/>
      <c r="K75" s="780"/>
      <c r="L75" s="780"/>
      <c r="M75" s="780"/>
      <c r="N75" s="780"/>
      <c r="O75" s="780"/>
      <c r="P75" s="780"/>
      <c r="Q75" s="780"/>
      <c r="R75" s="780"/>
      <c r="S75" s="780"/>
      <c r="T75" s="855"/>
      <c r="U75" s="855"/>
      <c r="V75" s="855"/>
      <c r="W75" s="855"/>
      <c r="X75" s="780"/>
      <c r="Y75" s="780"/>
      <c r="Z75" s="780"/>
      <c r="AA75" s="780"/>
      <c r="AB75" s="780"/>
      <c r="AC75" s="780"/>
      <c r="AD75" s="856"/>
      <c r="AF75" s="857"/>
      <c r="AG75" s="838"/>
    </row>
    <row r="76" spans="1:33" s="852" customFormat="1">
      <c r="A76" s="858"/>
      <c r="E76" s="853"/>
      <c r="F76" s="795"/>
      <c r="G76" s="780"/>
      <c r="H76" s="780"/>
      <c r="I76" s="780"/>
      <c r="J76" s="780"/>
      <c r="K76" s="780"/>
      <c r="L76" s="780"/>
      <c r="M76" s="780"/>
      <c r="N76" s="780"/>
      <c r="O76" s="780"/>
      <c r="P76" s="780"/>
      <c r="Q76" s="780"/>
      <c r="R76" s="780"/>
      <c r="S76" s="780"/>
      <c r="T76" s="855"/>
      <c r="U76" s="855"/>
      <c r="V76" s="855"/>
      <c r="W76" s="855"/>
      <c r="X76" s="780"/>
      <c r="Y76" s="780"/>
      <c r="Z76" s="780"/>
      <c r="AA76" s="780"/>
      <c r="AB76" s="780"/>
      <c r="AC76" s="780"/>
      <c r="AD76" s="856"/>
      <c r="AF76" s="857"/>
      <c r="AG76" s="838"/>
    </row>
    <row r="77" spans="1:33" s="852" customFormat="1">
      <c r="A77" s="858"/>
      <c r="E77" s="853"/>
      <c r="F77" s="795"/>
      <c r="G77" s="795"/>
      <c r="H77" s="795"/>
      <c r="I77" s="795"/>
      <c r="J77" s="795"/>
      <c r="K77" s="795"/>
      <c r="L77" s="780"/>
      <c r="M77" s="795"/>
      <c r="N77" s="795"/>
      <c r="O77" s="795"/>
      <c r="P77" s="795"/>
      <c r="Q77" s="795"/>
      <c r="R77" s="795"/>
      <c r="S77" s="795"/>
      <c r="T77" s="795"/>
      <c r="U77" s="795"/>
      <c r="V77" s="795"/>
      <c r="W77" s="795"/>
      <c r="X77" s="795"/>
      <c r="Y77" s="795"/>
      <c r="Z77" s="780"/>
      <c r="AA77" s="780"/>
      <c r="AB77" s="780"/>
      <c r="AC77" s="795"/>
      <c r="AD77" s="856"/>
      <c r="AF77" s="857"/>
      <c r="AG77" s="867"/>
    </row>
    <row r="78" spans="1:33" s="852" customFormat="1">
      <c r="A78" s="858"/>
      <c r="E78" s="853"/>
      <c r="F78" s="795"/>
      <c r="G78" s="795"/>
      <c r="H78" s="795"/>
      <c r="I78" s="795"/>
      <c r="J78" s="795"/>
      <c r="K78" s="795"/>
      <c r="L78" s="780"/>
      <c r="M78" s="795"/>
      <c r="N78" s="795"/>
      <c r="O78" s="795"/>
      <c r="P78" s="795"/>
      <c r="Q78" s="795"/>
      <c r="R78" s="795"/>
      <c r="S78" s="795"/>
      <c r="T78" s="795"/>
      <c r="U78" s="795"/>
      <c r="V78" s="795"/>
      <c r="W78" s="795"/>
      <c r="X78" s="795"/>
      <c r="Y78" s="795"/>
      <c r="Z78" s="780"/>
      <c r="AA78" s="780"/>
      <c r="AB78" s="780"/>
      <c r="AC78" s="795"/>
      <c r="AD78" s="856"/>
      <c r="AF78" s="857"/>
      <c r="AG78" s="867"/>
    </row>
    <row r="79" spans="1:33" s="852" customFormat="1">
      <c r="A79" s="858"/>
      <c r="E79" s="853"/>
      <c r="F79" s="795"/>
      <c r="G79" s="795"/>
      <c r="H79" s="795"/>
      <c r="I79" s="795"/>
      <c r="J79" s="795"/>
      <c r="K79" s="795"/>
      <c r="L79" s="780"/>
      <c r="M79" s="795"/>
      <c r="N79" s="795"/>
      <c r="O79" s="795"/>
      <c r="P79" s="795"/>
      <c r="Q79" s="795"/>
      <c r="R79" s="795"/>
      <c r="S79" s="795"/>
      <c r="T79" s="795"/>
      <c r="U79" s="795"/>
      <c r="V79" s="795"/>
      <c r="W79" s="795"/>
      <c r="X79" s="795"/>
      <c r="Y79" s="795"/>
      <c r="Z79" s="780"/>
      <c r="AA79" s="780"/>
      <c r="AB79" s="780"/>
      <c r="AC79" s="795"/>
      <c r="AD79" s="856"/>
      <c r="AF79" s="857"/>
      <c r="AG79" s="867"/>
    </row>
    <row r="80" spans="1:33" s="852" customFormat="1">
      <c r="A80" s="851"/>
      <c r="E80" s="853"/>
      <c r="F80" s="854"/>
      <c r="G80" s="795"/>
      <c r="H80" s="795"/>
      <c r="I80" s="795"/>
      <c r="J80" s="795"/>
      <c r="K80" s="795"/>
      <c r="L80" s="780"/>
      <c r="M80" s="795"/>
      <c r="N80" s="795"/>
      <c r="O80" s="795"/>
      <c r="P80" s="795"/>
      <c r="Q80" s="795"/>
      <c r="R80" s="795"/>
      <c r="S80" s="795"/>
      <c r="T80" s="795"/>
      <c r="U80" s="795"/>
      <c r="V80" s="795"/>
      <c r="W80" s="795"/>
      <c r="X80" s="795"/>
      <c r="Y80" s="795"/>
      <c r="Z80" s="780"/>
      <c r="AA80" s="780"/>
      <c r="AB80" s="780"/>
      <c r="AC80" s="795"/>
      <c r="AD80" s="856"/>
      <c r="AF80" s="857"/>
      <c r="AG80" s="867"/>
    </row>
    <row r="81" spans="1:33" s="852" customFormat="1">
      <c r="A81" s="858"/>
      <c r="F81" s="795"/>
      <c r="G81" s="795"/>
      <c r="H81" s="795"/>
      <c r="I81" s="795"/>
      <c r="J81" s="795"/>
      <c r="K81" s="795"/>
      <c r="L81" s="780"/>
      <c r="M81" s="795"/>
      <c r="N81" s="795"/>
      <c r="O81" s="795"/>
      <c r="P81" s="795"/>
      <c r="Q81" s="795"/>
      <c r="R81" s="795"/>
      <c r="S81" s="795"/>
      <c r="T81" s="795"/>
      <c r="U81" s="795"/>
      <c r="V81" s="795"/>
      <c r="W81" s="795"/>
      <c r="X81" s="795"/>
      <c r="Y81" s="795"/>
      <c r="Z81" s="780"/>
      <c r="AA81" s="780"/>
      <c r="AB81" s="780"/>
      <c r="AC81" s="795"/>
      <c r="AD81" s="856"/>
      <c r="AF81" s="857"/>
      <c r="AG81" s="867"/>
    </row>
    <row r="82" spans="1:33" s="852" customFormat="1">
      <c r="A82" s="858"/>
      <c r="E82" s="853"/>
      <c r="F82" s="795"/>
      <c r="G82" s="795"/>
      <c r="H82" s="795"/>
      <c r="I82" s="795"/>
      <c r="J82" s="795"/>
      <c r="K82" s="795"/>
      <c r="L82" s="780"/>
      <c r="M82" s="795"/>
      <c r="N82" s="795"/>
      <c r="O82" s="795"/>
      <c r="P82" s="795"/>
      <c r="Q82" s="795"/>
      <c r="R82" s="795"/>
      <c r="S82" s="795"/>
      <c r="T82" s="795"/>
      <c r="U82" s="795"/>
      <c r="V82" s="795"/>
      <c r="W82" s="795"/>
      <c r="X82" s="795"/>
      <c r="Y82" s="795"/>
      <c r="Z82" s="780"/>
      <c r="AA82" s="780"/>
      <c r="AB82" s="780"/>
      <c r="AC82" s="795"/>
      <c r="AD82" s="856"/>
      <c r="AF82" s="857"/>
      <c r="AG82" s="867"/>
    </row>
    <row r="83" spans="1:33" s="852" customFormat="1">
      <c r="A83" s="858"/>
      <c r="E83" s="853"/>
      <c r="F83" s="795"/>
      <c r="G83" s="795"/>
      <c r="H83" s="795"/>
      <c r="I83" s="795"/>
      <c r="J83" s="795"/>
      <c r="K83" s="795"/>
      <c r="L83" s="780"/>
      <c r="M83" s="795"/>
      <c r="N83" s="795"/>
      <c r="O83" s="795"/>
      <c r="P83" s="795"/>
      <c r="Q83" s="795"/>
      <c r="R83" s="795"/>
      <c r="S83" s="795"/>
      <c r="T83" s="795"/>
      <c r="U83" s="795"/>
      <c r="V83" s="795"/>
      <c r="W83" s="795"/>
      <c r="X83" s="795"/>
      <c r="Y83" s="795"/>
      <c r="Z83" s="780"/>
      <c r="AA83" s="780"/>
      <c r="AB83" s="780"/>
      <c r="AC83" s="795"/>
      <c r="AD83" s="856"/>
      <c r="AF83" s="857"/>
      <c r="AG83" s="867"/>
    </row>
    <row r="84" spans="1:33" s="852" customFormat="1">
      <c r="A84" s="858"/>
      <c r="E84" s="860"/>
      <c r="F84" s="795"/>
      <c r="G84" s="795"/>
      <c r="H84" s="795"/>
      <c r="I84" s="795"/>
      <c r="J84" s="795"/>
      <c r="K84" s="795"/>
      <c r="L84" s="780"/>
      <c r="M84" s="795"/>
      <c r="N84" s="795"/>
      <c r="O84" s="795"/>
      <c r="P84" s="795"/>
      <c r="Q84" s="795"/>
      <c r="R84" s="795"/>
      <c r="S84" s="795"/>
      <c r="T84" s="795"/>
      <c r="U84" s="795"/>
      <c r="V84" s="795"/>
      <c r="W84" s="795"/>
      <c r="X84" s="795"/>
      <c r="Y84" s="795"/>
      <c r="Z84" s="780"/>
      <c r="AA84" s="780"/>
      <c r="AB84" s="780"/>
      <c r="AC84" s="795"/>
      <c r="AD84" s="856"/>
      <c r="AF84" s="857"/>
      <c r="AG84" s="867"/>
    </row>
    <row r="85" spans="1:33" s="852" customFormat="1">
      <c r="A85" s="858"/>
      <c r="F85" s="780"/>
      <c r="G85" s="780"/>
      <c r="H85" s="780"/>
      <c r="I85" s="780"/>
      <c r="J85" s="780"/>
      <c r="K85" s="780"/>
      <c r="L85" s="780"/>
      <c r="M85" s="780"/>
      <c r="N85" s="780"/>
      <c r="O85" s="780"/>
      <c r="P85" s="780"/>
      <c r="Q85" s="780"/>
      <c r="R85" s="780"/>
      <c r="S85" s="780"/>
      <c r="T85" s="855"/>
      <c r="U85" s="855"/>
      <c r="V85" s="855"/>
      <c r="W85" s="855"/>
      <c r="X85" s="780"/>
      <c r="Y85" s="780"/>
      <c r="Z85" s="780"/>
      <c r="AA85" s="780"/>
      <c r="AB85" s="780"/>
      <c r="AC85" s="780"/>
      <c r="AD85" s="856"/>
      <c r="AF85" s="857"/>
      <c r="AG85" s="838"/>
    </row>
    <row r="86" spans="1:33" s="852" customFormat="1">
      <c r="A86" s="858"/>
      <c r="F86" s="780"/>
      <c r="G86" s="780"/>
      <c r="H86" s="780"/>
      <c r="I86" s="780"/>
      <c r="J86" s="780"/>
      <c r="K86" s="780"/>
      <c r="L86" s="780"/>
      <c r="M86" s="780"/>
      <c r="N86" s="780"/>
      <c r="O86" s="780"/>
      <c r="P86" s="780"/>
      <c r="Q86" s="780"/>
      <c r="R86" s="780"/>
      <c r="S86" s="780"/>
      <c r="T86" s="855"/>
      <c r="U86" s="855"/>
      <c r="V86" s="855"/>
      <c r="W86" s="855"/>
      <c r="X86" s="780"/>
      <c r="Y86" s="780"/>
      <c r="Z86" s="780"/>
      <c r="AA86" s="780"/>
      <c r="AB86" s="780"/>
      <c r="AC86" s="780"/>
      <c r="AD86" s="856"/>
      <c r="AF86" s="857"/>
      <c r="AG86" s="838"/>
    </row>
    <row r="114" spans="13:16">
      <c r="M114" s="869" t="s">
        <v>275</v>
      </c>
      <c r="N114" s="861"/>
      <c r="P114" s="861"/>
    </row>
    <row r="115" spans="13:16" ht="13.5" thickBot="1">
      <c r="M115" s="870" t="s">
        <v>276</v>
      </c>
      <c r="N115" s="862"/>
      <c r="P115" s="862"/>
    </row>
    <row r="116" spans="13:16" ht="13.5" thickTop="1"/>
  </sheetData>
  <customSheetViews>
    <customSheetView guid="{A15D1964-B049-11D2-8670-0000832CEEE8}" scale="75" showPageBreaks="1" showGridLines="0" printArea="1" hiddenColumns="1" showRuler="0" topLeftCell="T45">
      <selection activeCell="AH53" sqref="AH53"/>
      <pageMargins left="0.75" right="0.75" top="0.75" bottom="0.5" header="0.5" footer="0.5"/>
      <pageSetup scale="75" orientation="portrait" horizontalDpi="300" verticalDpi="300" r:id="rId1"/>
      <headerFooter alignWithMargins="0">
        <oddHeader>&amp;L&amp;"Times,Regular"&amp;9KM  File: &amp;F&amp;R&amp;"Times,Regular"&amp;9Page &amp;P of &amp;N  &amp;D</oddHeader>
      </headerFooter>
    </customSheetView>
    <customSheetView guid="{5BE913A1-B14F-11D2-B0DC-0000832CDFF0}" scale="75" showPageBreaks="1" showGridLines="0" printArea="1" hiddenColumns="1" showRuler="0" topLeftCell="R46">
      <selection activeCell="T46" sqref="T1:T65536"/>
      <pageMargins left="0.75" right="0.75" top="0.75" bottom="0.5" header="0.5" footer="0.5"/>
      <pageSetup scale="75" orientation="portrait" horizontalDpi="300" verticalDpi="300" r:id="rId2"/>
      <headerFooter alignWithMargins="0">
        <oddHeader>&amp;L&amp;"Times,Regular"&amp;9KM  File: &amp;F&amp;R&amp;"Times,Regular"&amp;9Page &amp;P of &amp;N  &amp;D</oddHeader>
      </headerFooter>
    </customSheetView>
  </customSheetViews>
  <phoneticPr fontId="0" type="noConversion"/>
  <hyperlinks>
    <hyperlink ref="I10" location="GasInv!Print_Area" display="e"/>
    <hyperlink ref="H10" location="BldGain!A1" display="d"/>
    <hyperlink ref="J10" location="CustAdv!A1" display="f"/>
    <hyperlink ref="K10" location="CustDep!A1" display="g"/>
    <hyperlink ref="O10" location="BldGain!A1" display="d"/>
    <hyperlink ref="Q10" location="CustAdv!A1" display="f"/>
  </hyperlinks>
  <printOptions gridLinesSet="0"/>
  <pageMargins left="0.75" right="0.5" top="0.72" bottom="0.84" header="0.5" footer="0.5"/>
  <pageSetup scale="74" firstPageNumber="4" orientation="portrait" r:id="rId3"/>
  <headerFooter scaleWithDoc="0" alignWithMargins="0">
    <oddHeader>&amp;RExhibit No. ___(EMA-3)</oddHeader>
    <oddFooter>&amp;RPage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13"/>
  <sheetViews>
    <sheetView zoomScaleNormal="100" zoomScaleSheetLayoutView="100" workbookViewId="0">
      <selection activeCell="F17" sqref="F17"/>
    </sheetView>
  </sheetViews>
  <sheetFormatPr defaultColWidth="12.42578125" defaultRowHeight="11.1" customHeight="1"/>
  <cols>
    <col min="1" max="1" width="5.5703125" style="222" customWidth="1"/>
    <col min="2" max="2" width="26.140625" style="222" customWidth="1"/>
    <col min="3" max="3" width="12.42578125" style="222" customWidth="1"/>
    <col min="4" max="4" width="6.7109375" style="222" customWidth="1"/>
    <col min="5" max="5" width="12.42578125" style="241" customWidth="1"/>
    <col min="6" max="6" width="12.42578125" style="242" customWidth="1"/>
    <col min="7" max="7" width="12.42578125" style="241" customWidth="1"/>
    <col min="8" max="16384" width="12.42578125" style="222"/>
  </cols>
  <sheetData>
    <row r="1" spans="1:8" ht="12">
      <c r="A1" s="916" t="str">
        <f>Inputs!$D$6</f>
        <v>AVISTA UTILITIES</v>
      </c>
      <c r="B1" s="916"/>
      <c r="C1" s="916"/>
      <c r="E1" s="223"/>
      <c r="F1" s="224"/>
      <c r="G1" s="223"/>
    </row>
    <row r="2" spans="1:8" ht="12">
      <c r="A2" s="225" t="s">
        <v>110</v>
      </c>
      <c r="B2" s="225"/>
      <c r="C2" s="225"/>
      <c r="E2" s="223"/>
      <c r="F2" s="226" t="s">
        <v>305</v>
      </c>
      <c r="G2" s="223"/>
    </row>
    <row r="3" spans="1:8" ht="12">
      <c r="A3" s="225" t="str">
        <f>Inputs!$D$2</f>
        <v>TWELVE MONTHS ENDED DECEMBER 31, 2010</v>
      </c>
      <c r="B3" s="225"/>
      <c r="C3" s="225"/>
      <c r="E3" s="223"/>
      <c r="F3" s="226" t="s">
        <v>306</v>
      </c>
      <c r="G3" s="222"/>
    </row>
    <row r="4" spans="1:8" ht="12">
      <c r="A4" s="225" t="s">
        <v>113</v>
      </c>
      <c r="B4" s="225"/>
      <c r="C4" s="225"/>
      <c r="E4" s="227"/>
      <c r="F4" s="228" t="s">
        <v>114</v>
      </c>
      <c r="G4" s="227"/>
    </row>
    <row r="5" spans="1:8" ht="12">
      <c r="A5" s="229" t="s">
        <v>9</v>
      </c>
      <c r="E5" s="223"/>
      <c r="F5" s="226"/>
      <c r="G5" s="223"/>
    </row>
    <row r="6" spans="1:8" ht="12">
      <c r="A6" s="230" t="s">
        <v>25</v>
      </c>
      <c r="B6" s="231" t="s">
        <v>103</v>
      </c>
      <c r="C6" s="231"/>
      <c r="E6" s="232" t="s">
        <v>115</v>
      </c>
      <c r="F6" s="233" t="s">
        <v>116</v>
      </c>
      <c r="G6" s="232" t="s">
        <v>117</v>
      </c>
      <c r="H6" s="234" t="s">
        <v>118</v>
      </c>
    </row>
    <row r="7" spans="1:8" ht="12">
      <c r="A7" s="229"/>
      <c r="B7" s="222" t="s">
        <v>59</v>
      </c>
      <c r="E7" s="235"/>
      <c r="F7" s="226"/>
      <c r="G7" s="235"/>
    </row>
    <row r="8" spans="1:8" ht="12">
      <c r="A8" s="229">
        <v>1</v>
      </c>
      <c r="B8" s="222" t="s">
        <v>119</v>
      </c>
      <c r="E8" s="236">
        <f>F8+G8</f>
        <v>6808</v>
      </c>
      <c r="F8" s="656">
        <v>6808</v>
      </c>
      <c r="G8" s="656"/>
      <c r="H8" s="237" t="str">
        <f>IF(E8=F8+G8," ","ERROR")</f>
        <v xml:space="preserve"> </v>
      </c>
    </row>
    <row r="9" spans="1:8" ht="12">
      <c r="A9" s="229">
        <v>2</v>
      </c>
      <c r="B9" s="222" t="s">
        <v>120</v>
      </c>
      <c r="E9" s="236">
        <f>F9+G9</f>
        <v>0</v>
      </c>
      <c r="F9" s="657">
        <v>0</v>
      </c>
      <c r="G9" s="657"/>
      <c r="H9" s="237" t="str">
        <f>IF(E9=F9+G9," ","ERROR")</f>
        <v xml:space="preserve"> </v>
      </c>
    </row>
    <row r="10" spans="1:8" ht="12">
      <c r="A10" s="229">
        <v>3</v>
      </c>
      <c r="B10" s="222" t="s">
        <v>62</v>
      </c>
      <c r="E10" s="654">
        <f>F10+G10</f>
        <v>0</v>
      </c>
      <c r="F10" s="658">
        <v>0</v>
      </c>
      <c r="G10" s="658"/>
      <c r="H10" s="237" t="str">
        <f>IF(E10=F10+G10," ","ERROR")</f>
        <v xml:space="preserve"> </v>
      </c>
    </row>
    <row r="11" spans="1:8" ht="12">
      <c r="A11" s="229">
        <v>4</v>
      </c>
      <c r="B11" s="222" t="s">
        <v>121</v>
      </c>
      <c r="E11" s="655">
        <f>SUM(E8:E10)</f>
        <v>6808</v>
      </c>
      <c r="F11" s="655">
        <f>SUM(F8:F10)</f>
        <v>6808</v>
      </c>
      <c r="G11" s="655">
        <f>SUM(G8:G10)</f>
        <v>0</v>
      </c>
      <c r="H11" s="237" t="str">
        <f>IF(E11=F11+G11," ","ERROR")</f>
        <v xml:space="preserve"> </v>
      </c>
    </row>
    <row r="12" spans="1:8" ht="12">
      <c r="A12" s="229"/>
      <c r="E12" s="238"/>
      <c r="F12" s="238"/>
      <c r="G12" s="238"/>
      <c r="H12" s="237"/>
    </row>
    <row r="13" spans="1:8" ht="12">
      <c r="A13" s="229"/>
      <c r="B13" s="222" t="s">
        <v>64</v>
      </c>
      <c r="E13" s="238"/>
      <c r="F13" s="238"/>
      <c r="G13" s="238"/>
      <c r="H13" s="237"/>
    </row>
    <row r="14" spans="1:8" ht="12">
      <c r="A14" s="229">
        <v>5</v>
      </c>
      <c r="B14" s="222" t="s">
        <v>122</v>
      </c>
      <c r="E14" s="238"/>
      <c r="F14" s="238"/>
      <c r="G14" s="238"/>
      <c r="H14" s="237" t="str">
        <f>IF(E14=F14+G14," ","ERROR")</f>
        <v xml:space="preserve"> </v>
      </c>
    </row>
    <row r="15" spans="1:8" ht="12">
      <c r="A15" s="229"/>
      <c r="B15" s="222" t="s">
        <v>66</v>
      </c>
      <c r="E15" s="238"/>
      <c r="F15" s="238"/>
      <c r="G15" s="238"/>
      <c r="H15" s="237"/>
    </row>
    <row r="16" spans="1:8" ht="12">
      <c r="A16" s="229">
        <v>6</v>
      </c>
      <c r="B16" s="222" t="s">
        <v>123</v>
      </c>
      <c r="E16" s="238">
        <f>F16+G16</f>
        <v>4718</v>
      </c>
      <c r="F16" s="657">
        <v>4718</v>
      </c>
      <c r="G16" s="657"/>
      <c r="H16" s="237" t="str">
        <f>IF(E16=F16+G16," ","ERROR")</f>
        <v xml:space="preserve"> </v>
      </c>
    </row>
    <row r="17" spans="1:8" ht="12">
      <c r="A17" s="229">
        <v>7</v>
      </c>
      <c r="B17" s="222" t="s">
        <v>124</v>
      </c>
      <c r="E17" s="238">
        <f>F17+G17</f>
        <v>0</v>
      </c>
      <c r="F17" s="657">
        <v>0</v>
      </c>
      <c r="G17" s="657"/>
      <c r="H17" s="237" t="str">
        <f>IF(E17=F17+G17," ","ERROR")</f>
        <v xml:space="preserve"> </v>
      </c>
    </row>
    <row r="18" spans="1:8" ht="12">
      <c r="A18" s="229">
        <v>8</v>
      </c>
      <c r="B18" s="222" t="s">
        <v>125</v>
      </c>
      <c r="E18" s="239">
        <f>F18+G18</f>
        <v>0</v>
      </c>
      <c r="F18" s="659">
        <v>0</v>
      </c>
      <c r="G18" s="659"/>
      <c r="H18" s="237" t="str">
        <f>IF(E18=F18+G18," ","ERROR")</f>
        <v xml:space="preserve"> </v>
      </c>
    </row>
    <row r="19" spans="1:8" ht="12">
      <c r="A19" s="229">
        <v>9</v>
      </c>
      <c r="B19" s="222" t="s">
        <v>126</v>
      </c>
      <c r="E19" s="238">
        <f>SUM(E16:E18)</f>
        <v>4718</v>
      </c>
      <c r="F19" s="238">
        <f>SUM(F16:F18)</f>
        <v>4718</v>
      </c>
      <c r="G19" s="238">
        <f>SUM(G16:G18)</f>
        <v>0</v>
      </c>
      <c r="H19" s="237" t="str">
        <f>IF(E19=F19+G19," ","ERROR")</f>
        <v xml:space="preserve"> </v>
      </c>
    </row>
    <row r="20" spans="1:8" ht="12">
      <c r="A20" s="229"/>
      <c r="B20" s="222" t="s">
        <v>71</v>
      </c>
      <c r="E20" s="238"/>
      <c r="F20" s="238"/>
      <c r="G20" s="238"/>
      <c r="H20" s="237"/>
    </row>
    <row r="21" spans="1:8" ht="12">
      <c r="A21" s="229">
        <v>10</v>
      </c>
      <c r="B21" s="222" t="s">
        <v>127</v>
      </c>
      <c r="E21" s="238"/>
      <c r="F21" s="238"/>
      <c r="G21" s="238"/>
      <c r="H21" s="237" t="str">
        <f>IF(E21=F21+G21," ","ERROR")</f>
        <v xml:space="preserve"> </v>
      </c>
    </row>
    <row r="22" spans="1:8" ht="12">
      <c r="A22" s="229">
        <v>11</v>
      </c>
      <c r="B22" s="222" t="s">
        <v>128</v>
      </c>
      <c r="E22" s="238"/>
      <c r="F22" s="238"/>
      <c r="G22" s="238"/>
      <c r="H22" s="237" t="str">
        <f>IF(E22=F22+G22," ","ERROR")</f>
        <v xml:space="preserve"> </v>
      </c>
    </row>
    <row r="23" spans="1:8" ht="12">
      <c r="A23" s="229">
        <v>12</v>
      </c>
      <c r="B23" s="222" t="s">
        <v>129</v>
      </c>
      <c r="E23" s="239"/>
      <c r="F23" s="239"/>
      <c r="G23" s="239"/>
      <c r="H23" s="237" t="str">
        <f>IF(E23=F23+G23," ","ERROR")</f>
        <v xml:space="preserve"> </v>
      </c>
    </row>
    <row r="24" spans="1:8" ht="12">
      <c r="A24" s="229">
        <v>13</v>
      </c>
      <c r="B24" s="222" t="s">
        <v>130</v>
      </c>
      <c r="E24" s="238">
        <f>SUM(E21:E23)</f>
        <v>0</v>
      </c>
      <c r="F24" s="238">
        <f>SUM(F21:F23)</f>
        <v>0</v>
      </c>
      <c r="G24" s="238">
        <f>SUM(G21:G23)</f>
        <v>0</v>
      </c>
      <c r="H24" s="237" t="str">
        <f>IF(E24=F24+G24," ","ERROR")</f>
        <v xml:space="preserve"> </v>
      </c>
    </row>
    <row r="25" spans="1:8" ht="12">
      <c r="A25" s="229"/>
      <c r="B25" s="222" t="s">
        <v>75</v>
      </c>
      <c r="E25" s="238"/>
      <c r="F25" s="238"/>
      <c r="G25" s="238"/>
      <c r="H25" s="237"/>
    </row>
    <row r="26" spans="1:8" ht="12">
      <c r="A26" s="229">
        <v>14</v>
      </c>
      <c r="B26" s="222" t="s">
        <v>127</v>
      </c>
      <c r="E26" s="238"/>
      <c r="F26" s="238"/>
      <c r="G26" s="238"/>
      <c r="H26" s="237" t="str">
        <f>IF(E26=F26+G26," ","ERROR")</f>
        <v xml:space="preserve"> </v>
      </c>
    </row>
    <row r="27" spans="1:8" ht="12">
      <c r="A27" s="229">
        <v>15</v>
      </c>
      <c r="B27" s="222" t="s">
        <v>128</v>
      </c>
      <c r="E27" s="238"/>
      <c r="F27" s="238"/>
      <c r="G27" s="238"/>
      <c r="H27" s="237" t="str">
        <f>IF(E27=F27+G27," ","ERROR")</f>
        <v xml:space="preserve"> </v>
      </c>
    </row>
    <row r="28" spans="1:8" ht="12">
      <c r="A28" s="229">
        <v>16</v>
      </c>
      <c r="B28" s="222" t="s">
        <v>129</v>
      </c>
      <c r="C28" s="222">
        <f>'ConverFac_Exh-WA'!E19</f>
        <v>3.8380999999999998E-2</v>
      </c>
      <c r="E28" s="239">
        <f>F28+G28</f>
        <v>261</v>
      </c>
      <c r="F28" s="659">
        <f>ROUND(F$8*C28,0)</f>
        <v>261</v>
      </c>
      <c r="G28" s="554">
        <f>F112</f>
        <v>0</v>
      </c>
      <c r="H28" s="237" t="str">
        <f>IF(E28=F28+G28," ","ERROR")</f>
        <v xml:space="preserve"> </v>
      </c>
    </row>
    <row r="29" spans="1:8" ht="12">
      <c r="A29" s="229">
        <v>17</v>
      </c>
      <c r="B29" s="222" t="s">
        <v>131</v>
      </c>
      <c r="E29" s="238">
        <f>SUM(E26:E28)</f>
        <v>261</v>
      </c>
      <c r="F29" s="238">
        <f>SUM(F26:F28)</f>
        <v>261</v>
      </c>
      <c r="G29" s="238">
        <f>SUM(G26:G28)</f>
        <v>0</v>
      </c>
      <c r="H29" s="237" t="str">
        <f>IF(E29=F29+G29," ","ERROR")</f>
        <v xml:space="preserve"> </v>
      </c>
    </row>
    <row r="30" spans="1:8" ht="12">
      <c r="A30" s="229"/>
      <c r="E30" s="238"/>
      <c r="F30" s="238"/>
      <c r="G30" s="238"/>
      <c r="H30" s="237"/>
    </row>
    <row r="31" spans="1:8" ht="12">
      <c r="A31" s="229">
        <v>18</v>
      </c>
      <c r="B31" s="222" t="s">
        <v>77</v>
      </c>
      <c r="C31" s="222">
        <f>'ConverFac_Exh-WA'!E15</f>
        <v>3.617E-3</v>
      </c>
      <c r="E31" s="238">
        <f>F31+G31</f>
        <v>25</v>
      </c>
      <c r="F31" s="658">
        <f>ROUND(F$8*C31,0)</f>
        <v>25</v>
      </c>
      <c r="G31" s="657"/>
      <c r="H31" s="237" t="str">
        <f>IF(E31=F31+G31," ","ERROR")</f>
        <v xml:space="preserve"> </v>
      </c>
    </row>
    <row r="32" spans="1:8" ht="12">
      <c r="A32" s="229">
        <v>19</v>
      </c>
      <c r="B32" s="222" t="s">
        <v>78</v>
      </c>
      <c r="E32" s="238">
        <f>F32+G32</f>
        <v>0</v>
      </c>
      <c r="F32" s="657"/>
      <c r="G32" s="657"/>
      <c r="H32" s="237" t="str">
        <f>IF(E32=F32+G32," ","ERROR")</f>
        <v xml:space="preserve"> </v>
      </c>
    </row>
    <row r="33" spans="1:8" ht="12">
      <c r="A33" s="229">
        <v>20</v>
      </c>
      <c r="B33" s="222" t="s">
        <v>132</v>
      </c>
      <c r="E33" s="238"/>
      <c r="F33" s="238"/>
      <c r="G33" s="238"/>
      <c r="H33" s="237" t="str">
        <f>IF(E33=F33+G33," ","ERROR")</f>
        <v xml:space="preserve"> </v>
      </c>
    </row>
    <row r="34" spans="1:8" ht="12">
      <c r="A34" s="229"/>
      <c r="B34" s="222" t="s">
        <v>133</v>
      </c>
      <c r="E34" s="238"/>
      <c r="F34" s="238"/>
      <c r="G34" s="238"/>
      <c r="H34" s="237"/>
    </row>
    <row r="35" spans="1:8" ht="12">
      <c r="A35" s="229">
        <v>21</v>
      </c>
      <c r="B35" s="222" t="s">
        <v>127</v>
      </c>
      <c r="C35" s="249">
        <f>'ConverFac_Exh-WA'!E17</f>
        <v>2E-3</v>
      </c>
      <c r="E35" s="238">
        <f>F35+G35</f>
        <v>14</v>
      </c>
      <c r="F35" s="658">
        <f>ROUND(F$8*C35,0)</f>
        <v>14</v>
      </c>
      <c r="G35" s="657"/>
      <c r="H35" s="237" t="str">
        <f>IF(E35=F35+G35," ","ERROR")</f>
        <v xml:space="preserve"> </v>
      </c>
    </row>
    <row r="36" spans="1:8" ht="12">
      <c r="A36" s="229">
        <v>22</v>
      </c>
      <c r="B36" s="222" t="s">
        <v>128</v>
      </c>
      <c r="E36" s="238">
        <f>F36+G36</f>
        <v>0</v>
      </c>
      <c r="F36" s="657"/>
      <c r="G36" s="238"/>
      <c r="H36" s="237" t="str">
        <f>IF(E36=F36+G36," ","ERROR")</f>
        <v xml:space="preserve"> </v>
      </c>
    </row>
    <row r="37" spans="1:8" ht="12">
      <c r="A37" s="229">
        <v>23</v>
      </c>
      <c r="B37" s="222" t="s">
        <v>129</v>
      </c>
      <c r="E37" s="239"/>
      <c r="F37" s="239"/>
      <c r="G37" s="239"/>
      <c r="H37" s="237" t="str">
        <f>IF(E37=F37+G37," ","ERROR")</f>
        <v xml:space="preserve"> </v>
      </c>
    </row>
    <row r="38" spans="1:8" ht="12">
      <c r="A38" s="229">
        <v>24</v>
      </c>
      <c r="B38" s="222" t="s">
        <v>134</v>
      </c>
      <c r="E38" s="239">
        <f>SUM(E35:E37)</f>
        <v>14</v>
      </c>
      <c r="F38" s="239">
        <f>SUM(F35:F37)</f>
        <v>14</v>
      </c>
      <c r="G38" s="239">
        <f>SUM(G35:G37)</f>
        <v>0</v>
      </c>
      <c r="H38" s="237" t="str">
        <f>IF(E38=F38+G38," ","ERROR")</f>
        <v xml:space="preserve"> </v>
      </c>
    </row>
    <row r="39" spans="1:8" ht="12">
      <c r="A39" s="229">
        <v>25</v>
      </c>
      <c r="B39" s="222" t="s">
        <v>82</v>
      </c>
      <c r="E39" s="239">
        <f>E19+E24+E29+E31+E32+E33+E38+E14</f>
        <v>5018</v>
      </c>
      <c r="F39" s="239">
        <f>F19+F24+F29+F31+F32+F33+F38+F14</f>
        <v>5018</v>
      </c>
      <c r="G39" s="239">
        <f>G19+G24+G29+G31+G32+G33+G38+G14</f>
        <v>0</v>
      </c>
      <c r="H39" s="237" t="str">
        <f>IF(E39=F39+G39," ","ERROR")</f>
        <v xml:space="preserve"> </v>
      </c>
    </row>
    <row r="40" spans="1:8" ht="12">
      <c r="A40" s="229"/>
      <c r="E40" s="238"/>
      <c r="F40" s="238"/>
      <c r="G40" s="238"/>
      <c r="H40" s="237"/>
    </row>
    <row r="41" spans="1:8" ht="12">
      <c r="A41" s="229">
        <v>26</v>
      </c>
      <c r="B41" s="222" t="s">
        <v>135</v>
      </c>
      <c r="E41" s="238">
        <f>E11-E39</f>
        <v>1790</v>
      </c>
      <c r="F41" s="238">
        <f>F11-F39</f>
        <v>1790</v>
      </c>
      <c r="G41" s="238">
        <f>G11-G39</f>
        <v>0</v>
      </c>
      <c r="H41" s="237" t="str">
        <f>IF(E41=F41+G41," ","ERROR")</f>
        <v xml:space="preserve"> </v>
      </c>
    </row>
    <row r="42" spans="1:8" ht="12">
      <c r="A42" s="229"/>
      <c r="E42" s="238"/>
      <c r="F42" s="238"/>
      <c r="G42" s="238"/>
      <c r="H42" s="237"/>
    </row>
    <row r="43" spans="1:8" ht="12">
      <c r="A43" s="229"/>
      <c r="B43" s="222" t="s">
        <v>136</v>
      </c>
      <c r="E43" s="238"/>
      <c r="F43" s="238"/>
      <c r="G43" s="238"/>
      <c r="H43" s="237"/>
    </row>
    <row r="44" spans="1:8" ht="12">
      <c r="A44" s="229">
        <v>27</v>
      </c>
      <c r="B44" s="240" t="s">
        <v>150</v>
      </c>
      <c r="E44" s="238">
        <f>F44+G44</f>
        <v>627</v>
      </c>
      <c r="F44" s="238">
        <f>ROUND(F41*0.35,0)</f>
        <v>627</v>
      </c>
      <c r="G44" s="238">
        <f>ROUND(G41*0.35,0)</f>
        <v>0</v>
      </c>
      <c r="H44" s="237" t="str">
        <f>IF(E44=F44+G44," ","ERROR")</f>
        <v xml:space="preserve"> </v>
      </c>
    </row>
    <row r="45" spans="1:8" ht="12">
      <c r="A45" s="229">
        <v>28</v>
      </c>
      <c r="B45" s="222" t="s">
        <v>139</v>
      </c>
      <c r="E45" s="238"/>
      <c r="F45" s="238"/>
      <c r="G45" s="238"/>
      <c r="H45" s="237" t="str">
        <f>IF(E45=F45+G45," ","ERROR")</f>
        <v xml:space="preserve"> </v>
      </c>
    </row>
    <row r="46" spans="1:8" ht="12">
      <c r="A46" s="229">
        <v>29</v>
      </c>
      <c r="B46" s="222" t="s">
        <v>138</v>
      </c>
      <c r="E46" s="239"/>
      <c r="F46" s="239"/>
      <c r="G46" s="239"/>
      <c r="H46" s="237" t="str">
        <f>IF(E46=F46+G46," ","ERROR")</f>
        <v xml:space="preserve"> </v>
      </c>
    </row>
    <row r="47" spans="1:8" ht="12">
      <c r="A47" s="229"/>
      <c r="H47" s="237"/>
    </row>
    <row r="48" spans="1:8" ht="12">
      <c r="A48" s="229">
        <v>30</v>
      </c>
      <c r="B48" s="243" t="s">
        <v>88</v>
      </c>
      <c r="E48" s="236">
        <f>E41-(+E44+E45+E46)</f>
        <v>1163</v>
      </c>
      <c r="F48" s="236">
        <f>F41-F44+F45+F46</f>
        <v>1163</v>
      </c>
      <c r="G48" s="236">
        <f>G41-SUM(G44:G46)</f>
        <v>0</v>
      </c>
      <c r="H48" s="237" t="str">
        <f>IF(E48=F48+G48," ","ERROR")</f>
        <v xml:space="preserve"> </v>
      </c>
    </row>
    <row r="49" spans="1:8" ht="12">
      <c r="A49" s="229"/>
      <c r="H49" s="237"/>
    </row>
    <row r="50" spans="1:8" ht="12">
      <c r="A50" s="229"/>
      <c r="B50" s="240" t="s">
        <v>140</v>
      </c>
      <c r="H50" s="237"/>
    </row>
    <row r="51" spans="1:8" ht="12">
      <c r="A51" s="229"/>
      <c r="B51" s="240" t="s">
        <v>141</v>
      </c>
      <c r="H51" s="237"/>
    </row>
    <row r="52" spans="1:8" ht="12">
      <c r="A52" s="229">
        <v>31</v>
      </c>
      <c r="B52" s="222" t="s">
        <v>142</v>
      </c>
      <c r="E52" s="236"/>
      <c r="F52" s="236"/>
      <c r="G52" s="236"/>
      <c r="H52" s="237" t="str">
        <f t="shared" ref="H52:H64" si="0">IF(E52=F52+G52," ","ERROR")</f>
        <v xml:space="preserve"> </v>
      </c>
    </row>
    <row r="53" spans="1:8" ht="12">
      <c r="A53" s="229">
        <v>32</v>
      </c>
      <c r="B53" s="222" t="s">
        <v>143</v>
      </c>
      <c r="E53" s="238"/>
      <c r="F53" s="238"/>
      <c r="G53" s="238"/>
      <c r="H53" s="237" t="str">
        <f t="shared" si="0"/>
        <v xml:space="preserve"> </v>
      </c>
    </row>
    <row r="54" spans="1:8" ht="12">
      <c r="A54" s="229">
        <v>33</v>
      </c>
      <c r="B54" s="222" t="s">
        <v>151</v>
      </c>
      <c r="E54" s="239"/>
      <c r="F54" s="239"/>
      <c r="G54" s="239"/>
      <c r="H54" s="237" t="str">
        <f t="shared" si="0"/>
        <v xml:space="preserve"> </v>
      </c>
    </row>
    <row r="55" spans="1:8" ht="12">
      <c r="A55" s="229">
        <v>34</v>
      </c>
      <c r="B55" s="222" t="s">
        <v>145</v>
      </c>
      <c r="E55" s="238">
        <f>SUM(E52:E54)</f>
        <v>0</v>
      </c>
      <c r="F55" s="238">
        <f>SUM(F52:F54)</f>
        <v>0</v>
      </c>
      <c r="G55" s="238">
        <f>SUM(G52:G54)</f>
        <v>0</v>
      </c>
      <c r="H55" s="237" t="str">
        <f t="shared" si="0"/>
        <v xml:space="preserve"> </v>
      </c>
    </row>
    <row r="56" spans="1:8" ht="12">
      <c r="A56" s="229"/>
      <c r="B56" s="222" t="s">
        <v>93</v>
      </c>
      <c r="E56" s="238"/>
      <c r="F56" s="238"/>
      <c r="G56" s="238"/>
      <c r="H56" s="237" t="str">
        <f t="shared" si="0"/>
        <v xml:space="preserve"> </v>
      </c>
    </row>
    <row r="57" spans="1:8" ht="12">
      <c r="A57" s="229">
        <v>35</v>
      </c>
      <c r="B57" s="222" t="s">
        <v>142</v>
      </c>
      <c r="E57" s="238"/>
      <c r="F57" s="238"/>
      <c r="G57" s="238"/>
      <c r="H57" s="237" t="str">
        <f t="shared" si="0"/>
        <v xml:space="preserve"> </v>
      </c>
    </row>
    <row r="58" spans="1:8" ht="12">
      <c r="A58" s="229">
        <v>36</v>
      </c>
      <c r="B58" s="222" t="s">
        <v>143</v>
      </c>
      <c r="E58" s="238"/>
      <c r="F58" s="238"/>
      <c r="G58" s="238"/>
      <c r="H58" s="237" t="str">
        <f t="shared" si="0"/>
        <v xml:space="preserve"> </v>
      </c>
    </row>
    <row r="59" spans="1:8" ht="12">
      <c r="A59" s="229">
        <v>37</v>
      </c>
      <c r="B59" s="222" t="s">
        <v>151</v>
      </c>
      <c r="E59" s="239"/>
      <c r="F59" s="239"/>
      <c r="G59" s="239"/>
      <c r="H59" s="237" t="str">
        <f t="shared" si="0"/>
        <v xml:space="preserve"> </v>
      </c>
    </row>
    <row r="60" spans="1:8" ht="12">
      <c r="A60" s="229">
        <v>38</v>
      </c>
      <c r="B60" s="222" t="s">
        <v>146</v>
      </c>
      <c r="E60" s="238">
        <f>SUM(E57:E59)</f>
        <v>0</v>
      </c>
      <c r="F60" s="238">
        <f>SUM(F57:F59)</f>
        <v>0</v>
      </c>
      <c r="G60" s="238">
        <f>SUM(G57:G59)</f>
        <v>0</v>
      </c>
      <c r="H60" s="237" t="str">
        <f t="shared" si="0"/>
        <v xml:space="preserve"> </v>
      </c>
    </row>
    <row r="61" spans="1:8" ht="12">
      <c r="A61" s="229">
        <v>39</v>
      </c>
      <c r="B61" s="240" t="s">
        <v>147</v>
      </c>
      <c r="E61" s="238"/>
      <c r="F61" s="238"/>
      <c r="G61" s="238"/>
      <c r="H61" s="237" t="str">
        <f t="shared" si="0"/>
        <v xml:space="preserve"> </v>
      </c>
    </row>
    <row r="62" spans="1:8" ht="12">
      <c r="A62" s="229">
        <v>40</v>
      </c>
      <c r="B62" s="222" t="s">
        <v>96</v>
      </c>
      <c r="E62" s="238"/>
      <c r="F62" s="238"/>
      <c r="G62" s="238"/>
      <c r="H62" s="237" t="str">
        <f t="shared" si="0"/>
        <v xml:space="preserve"> </v>
      </c>
    </row>
    <row r="63" spans="1:8" ht="12">
      <c r="A63" s="229">
        <v>41</v>
      </c>
      <c r="B63" s="222" t="s">
        <v>289</v>
      </c>
      <c r="E63" s="238"/>
      <c r="F63" s="238"/>
      <c r="G63" s="238"/>
      <c r="H63" s="237"/>
    </row>
    <row r="64" spans="1:8" ht="12">
      <c r="A64" s="229">
        <v>42</v>
      </c>
      <c r="B64" s="240" t="s">
        <v>97</v>
      </c>
      <c r="E64" s="239"/>
      <c r="F64" s="239"/>
      <c r="G64" s="239"/>
      <c r="H64" s="237" t="str">
        <f t="shared" si="0"/>
        <v xml:space="preserve"> </v>
      </c>
    </row>
    <row r="65" spans="1:8" ht="12">
      <c r="A65" s="229"/>
      <c r="B65" s="222" t="s">
        <v>148</v>
      </c>
      <c r="H65" s="237"/>
    </row>
    <row r="66" spans="1:8" ht="12.75" thickBot="1">
      <c r="A66" s="229">
        <v>43</v>
      </c>
      <c r="B66" s="243" t="s">
        <v>98</v>
      </c>
      <c r="E66" s="244">
        <f>E55-E60+E61+E62+E64+E63</f>
        <v>0</v>
      </c>
      <c r="F66" s="244">
        <f t="shared" ref="F66:G66" si="1">F55-F60+F61+F62+F64+F63</f>
        <v>0</v>
      </c>
      <c r="G66" s="244">
        <f t="shared" si="1"/>
        <v>0</v>
      </c>
      <c r="H66" s="237" t="str">
        <f>IF(E66=F66+G66," ","ERROR")</f>
        <v xml:space="preserve"> </v>
      </c>
    </row>
    <row r="67" spans="1:8" ht="12.75" thickTop="1">
      <c r="A67" s="225" t="str">
        <f>Inputs!$D$6</f>
        <v>AVISTA UTILITIES</v>
      </c>
      <c r="B67" s="225"/>
      <c r="C67" s="225"/>
      <c r="G67" s="222"/>
    </row>
    <row r="68" spans="1:8" ht="12">
      <c r="A68" s="225" t="s">
        <v>154</v>
      </c>
      <c r="B68" s="225"/>
      <c r="C68" s="225"/>
      <c r="G68" s="222"/>
    </row>
    <row r="69" spans="1:8" ht="12">
      <c r="A69" s="225" t="str">
        <f>A3</f>
        <v>TWELVE MONTHS ENDED DECEMBER 31, 2010</v>
      </c>
      <c r="B69" s="225"/>
      <c r="C69" s="225"/>
      <c r="F69" s="226" t="str">
        <f>F2</f>
        <v>WEATHER NORMALIZATION</v>
      </c>
      <c r="G69" s="222"/>
    </row>
    <row r="70" spans="1:8" ht="12">
      <c r="A70" s="225" t="s">
        <v>155</v>
      </c>
      <c r="B70" s="225"/>
      <c r="C70" s="225"/>
      <c r="F70" s="226" t="str">
        <f>F3</f>
        <v>REVENUE AND GAS COST ADJUSTMENT</v>
      </c>
      <c r="G70" s="222"/>
    </row>
    <row r="71" spans="1:8" ht="12">
      <c r="E71" s="245"/>
      <c r="F71" s="233" t="str">
        <f>F4</f>
        <v>GAS</v>
      </c>
      <c r="G71" s="246"/>
    </row>
    <row r="72" spans="1:8" ht="12">
      <c r="A72" s="229" t="s">
        <v>9</v>
      </c>
      <c r="F72" s="226"/>
    </row>
    <row r="73" spans="1:8" ht="12">
      <c r="A73" s="247" t="s">
        <v>25</v>
      </c>
      <c r="B73" s="231" t="s">
        <v>103</v>
      </c>
      <c r="C73" s="231"/>
      <c r="F73" s="233" t="s">
        <v>117</v>
      </c>
    </row>
    <row r="74" spans="1:8" ht="12">
      <c r="A74" s="229"/>
      <c r="B74" s="222" t="s">
        <v>59</v>
      </c>
      <c r="E74" s="222"/>
      <c r="G74" s="222"/>
    </row>
    <row r="75" spans="1:8" ht="12">
      <c r="A75" s="229">
        <v>1</v>
      </c>
      <c r="B75" s="222" t="s">
        <v>119</v>
      </c>
      <c r="E75" s="222"/>
      <c r="F75" s="236">
        <f>G8</f>
        <v>0</v>
      </c>
      <c r="G75" s="222"/>
    </row>
    <row r="76" spans="1:8" ht="12">
      <c r="A76" s="229">
        <v>2</v>
      </c>
      <c r="B76" s="222" t="s">
        <v>120</v>
      </c>
      <c r="E76" s="222"/>
      <c r="F76" s="238">
        <f>G9</f>
        <v>0</v>
      </c>
      <c r="G76" s="222"/>
    </row>
    <row r="77" spans="1:8" ht="12">
      <c r="A77" s="229">
        <v>3</v>
      </c>
      <c r="B77" s="222" t="s">
        <v>62</v>
      </c>
      <c r="E77" s="222"/>
      <c r="F77" s="239">
        <f>G10</f>
        <v>0</v>
      </c>
      <c r="G77" s="222"/>
    </row>
    <row r="78" spans="1:8" ht="12">
      <c r="A78" s="229"/>
      <c r="E78" s="222"/>
      <c r="F78" s="238"/>
      <c r="G78" s="222"/>
    </row>
    <row r="79" spans="1:8" ht="12">
      <c r="A79" s="229">
        <v>4</v>
      </c>
      <c r="B79" s="222" t="s">
        <v>121</v>
      </c>
      <c r="E79" s="222"/>
      <c r="F79" s="238">
        <f>F75+F76+F77</f>
        <v>0</v>
      </c>
      <c r="G79" s="222"/>
    </row>
    <row r="80" spans="1:8" ht="12">
      <c r="A80" s="229"/>
      <c r="E80" s="222"/>
      <c r="F80" s="238"/>
      <c r="G80" s="222"/>
    </row>
    <row r="81" spans="1:7" ht="12">
      <c r="A81" s="229"/>
      <c r="B81" s="222" t="s">
        <v>64</v>
      </c>
      <c r="E81" s="222"/>
      <c r="F81" s="238"/>
      <c r="G81" s="222"/>
    </row>
    <row r="82" spans="1:7" ht="12">
      <c r="A82" s="229">
        <v>5</v>
      </c>
      <c r="B82" s="222" t="s">
        <v>122</v>
      </c>
      <c r="E82" s="222"/>
      <c r="F82" s="238">
        <f>G14</f>
        <v>0</v>
      </c>
      <c r="G82" s="222"/>
    </row>
    <row r="83" spans="1:7" ht="12">
      <c r="A83" s="229"/>
      <c r="B83" s="222" t="s">
        <v>66</v>
      </c>
      <c r="E83" s="222"/>
      <c r="F83" s="238"/>
      <c r="G83" s="222"/>
    </row>
    <row r="84" spans="1:7" ht="12">
      <c r="A84" s="229">
        <v>6</v>
      </c>
      <c r="B84" s="222" t="s">
        <v>123</v>
      </c>
      <c r="E84" s="222"/>
      <c r="F84" s="238">
        <f>G16</f>
        <v>0</v>
      </c>
      <c r="G84" s="222"/>
    </row>
    <row r="85" spans="1:7" ht="12">
      <c r="A85" s="229">
        <v>7</v>
      </c>
      <c r="B85" s="222" t="s">
        <v>124</v>
      </c>
      <c r="E85" s="222"/>
      <c r="F85" s="238">
        <f>G17</f>
        <v>0</v>
      </c>
      <c r="G85" s="222"/>
    </row>
    <row r="86" spans="1:7" ht="12">
      <c r="A86" s="229">
        <v>8</v>
      </c>
      <c r="B86" s="222" t="s">
        <v>125</v>
      </c>
      <c r="E86" s="222"/>
      <c r="F86" s="239">
        <f>G18</f>
        <v>0</v>
      </c>
      <c r="G86" s="222"/>
    </row>
    <row r="87" spans="1:7" ht="12">
      <c r="A87" s="229">
        <v>9</v>
      </c>
      <c r="B87" s="222" t="s">
        <v>126</v>
      </c>
      <c r="E87" s="222"/>
      <c r="F87" s="238">
        <f>F84+F85+F86</f>
        <v>0</v>
      </c>
      <c r="G87" s="222"/>
    </row>
    <row r="88" spans="1:7" ht="12">
      <c r="A88" s="229"/>
      <c r="B88" s="222" t="s">
        <v>71</v>
      </c>
      <c r="E88" s="222"/>
      <c r="F88" s="238"/>
      <c r="G88" s="222"/>
    </row>
    <row r="89" spans="1:7" ht="12">
      <c r="A89" s="229">
        <v>10</v>
      </c>
      <c r="B89" s="222" t="s">
        <v>127</v>
      </c>
      <c r="E89" s="222"/>
      <c r="F89" s="238">
        <f>G21</f>
        <v>0</v>
      </c>
      <c r="G89" s="222"/>
    </row>
    <row r="90" spans="1:7" ht="12">
      <c r="A90" s="229">
        <v>11</v>
      </c>
      <c r="B90" s="222" t="s">
        <v>128</v>
      </c>
      <c r="E90" s="222"/>
      <c r="F90" s="238">
        <f>G22</f>
        <v>0</v>
      </c>
      <c r="G90" s="222"/>
    </row>
    <row r="91" spans="1:7" ht="12">
      <c r="A91" s="229">
        <v>12</v>
      </c>
      <c r="B91" s="222" t="s">
        <v>129</v>
      </c>
      <c r="E91" s="222"/>
      <c r="F91" s="239">
        <f>G23</f>
        <v>0</v>
      </c>
      <c r="G91" s="222"/>
    </row>
    <row r="92" spans="1:7" ht="12">
      <c r="A92" s="229">
        <v>13</v>
      </c>
      <c r="B92" s="222" t="s">
        <v>130</v>
      </c>
      <c r="E92" s="222"/>
      <c r="F92" s="238">
        <f>F89+F90+F91</f>
        <v>0</v>
      </c>
      <c r="G92" s="222"/>
    </row>
    <row r="93" spans="1:7" ht="12">
      <c r="A93" s="229"/>
      <c r="B93" s="222" t="s">
        <v>75</v>
      </c>
      <c r="E93" s="222"/>
      <c r="F93" s="238"/>
      <c r="G93" s="222"/>
    </row>
    <row r="94" spans="1:7" ht="12">
      <c r="A94" s="229">
        <v>14</v>
      </c>
      <c r="B94" s="222" t="s">
        <v>127</v>
      </c>
      <c r="E94" s="222"/>
      <c r="F94" s="238">
        <f>G26</f>
        <v>0</v>
      </c>
      <c r="G94" s="222"/>
    </row>
    <row r="95" spans="1:7" ht="12">
      <c r="A95" s="229">
        <v>15</v>
      </c>
      <c r="B95" s="222" t="s">
        <v>128</v>
      </c>
      <c r="E95" s="222"/>
      <c r="F95" s="238">
        <f>G27</f>
        <v>0</v>
      </c>
      <c r="G95" s="222"/>
    </row>
    <row r="96" spans="1:7" ht="12">
      <c r="A96" s="229">
        <v>16</v>
      </c>
      <c r="B96" s="222" t="s">
        <v>129</v>
      </c>
      <c r="E96" s="222"/>
      <c r="F96" s="239"/>
      <c r="G96" s="222"/>
    </row>
    <row r="97" spans="1:7" ht="12">
      <c r="A97" s="229">
        <v>17</v>
      </c>
      <c r="B97" s="222" t="s">
        <v>131</v>
      </c>
      <c r="E97" s="222"/>
      <c r="F97" s="238">
        <f>F94+F95+F96</f>
        <v>0</v>
      </c>
      <c r="G97" s="222"/>
    </row>
    <row r="98" spans="1:7" ht="12">
      <c r="A98" s="229">
        <v>18</v>
      </c>
      <c r="B98" s="222" t="s">
        <v>77</v>
      </c>
      <c r="E98" s="222"/>
      <c r="F98" s="238">
        <f>G31</f>
        <v>0</v>
      </c>
      <c r="G98" s="222"/>
    </row>
    <row r="99" spans="1:7" ht="12">
      <c r="A99" s="229">
        <v>19</v>
      </c>
      <c r="B99" s="222" t="s">
        <v>78</v>
      </c>
      <c r="E99" s="222"/>
      <c r="F99" s="238">
        <f>G32</f>
        <v>0</v>
      </c>
      <c r="G99" s="222"/>
    </row>
    <row r="100" spans="1:7" ht="12">
      <c r="A100" s="229">
        <v>20</v>
      </c>
      <c r="B100" s="222" t="s">
        <v>132</v>
      </c>
      <c r="E100" s="222"/>
      <c r="F100" s="238">
        <f>G33</f>
        <v>0</v>
      </c>
      <c r="G100" s="222"/>
    </row>
    <row r="101" spans="1:7" ht="12">
      <c r="A101" s="229"/>
      <c r="B101" s="222" t="s">
        <v>133</v>
      </c>
      <c r="E101" s="222"/>
      <c r="F101" s="238"/>
      <c r="G101" s="222"/>
    </row>
    <row r="102" spans="1:7" ht="12">
      <c r="A102" s="229">
        <v>21</v>
      </c>
      <c r="B102" s="222" t="s">
        <v>127</v>
      </c>
      <c r="E102" s="222"/>
      <c r="F102" s="238">
        <f>G35</f>
        <v>0</v>
      </c>
      <c r="G102" s="222"/>
    </row>
    <row r="103" spans="1:7" ht="12">
      <c r="A103" s="229">
        <v>22</v>
      </c>
      <c r="B103" s="222" t="s">
        <v>128</v>
      </c>
      <c r="E103" s="222"/>
      <c r="F103" s="238">
        <f>G36</f>
        <v>0</v>
      </c>
      <c r="G103" s="222"/>
    </row>
    <row r="104" spans="1:7" ht="12">
      <c r="A104" s="229">
        <v>23</v>
      </c>
      <c r="B104" s="222" t="s">
        <v>129</v>
      </c>
      <c r="E104" s="222"/>
      <c r="F104" s="239">
        <f>G37</f>
        <v>0</v>
      </c>
      <c r="G104" s="222"/>
    </row>
    <row r="105" spans="1:7" ht="12">
      <c r="A105" s="229">
        <v>24</v>
      </c>
      <c r="B105" s="222" t="s">
        <v>134</v>
      </c>
      <c r="E105" s="222"/>
      <c r="F105" s="239">
        <f>F102+F103+F104</f>
        <v>0</v>
      </c>
      <c r="G105" s="222"/>
    </row>
    <row r="106" spans="1:7" ht="12">
      <c r="A106" s="229"/>
      <c r="E106" s="222"/>
      <c r="F106" s="238"/>
      <c r="G106" s="222"/>
    </row>
    <row r="107" spans="1:7" ht="12">
      <c r="A107" s="229">
        <v>25</v>
      </c>
      <c r="B107" s="222" t="s">
        <v>82</v>
      </c>
      <c r="E107" s="222"/>
      <c r="F107" s="239">
        <f>F105+F100+F99+F98+F97+F92+F87+F82</f>
        <v>0</v>
      </c>
      <c r="G107" s="222"/>
    </row>
    <row r="108" spans="1:7" ht="12">
      <c r="A108" s="229"/>
      <c r="E108" s="222"/>
      <c r="F108" s="238"/>
      <c r="G108" s="222"/>
    </row>
    <row r="109" spans="1:7" ht="12">
      <c r="A109" s="229">
        <v>26</v>
      </c>
      <c r="B109" s="222" t="s">
        <v>156</v>
      </c>
      <c r="E109" s="222"/>
      <c r="F109" s="239">
        <f>F79-F107</f>
        <v>0</v>
      </c>
      <c r="G109" s="222"/>
    </row>
    <row r="110" spans="1:7" ht="12">
      <c r="A110" s="229"/>
      <c r="E110" s="222"/>
      <c r="G110" s="222"/>
    </row>
    <row r="111" spans="1:7" ht="12">
      <c r="A111" s="229">
        <v>27</v>
      </c>
      <c r="B111" s="222" t="s">
        <v>157</v>
      </c>
      <c r="G111" s="222"/>
    </row>
    <row r="112" spans="1:7" ht="12.75" thickBot="1">
      <c r="A112" s="229"/>
      <c r="B112" s="248" t="s">
        <v>158</v>
      </c>
      <c r="C112" s="249">
        <f>Inputs!$D$4</f>
        <v>1.5093000000000001E-2</v>
      </c>
      <c r="F112" s="244">
        <f>ROUND(F109*C112,0)</f>
        <v>0</v>
      </c>
      <c r="G112" s="222"/>
    </row>
    <row r="113" spans="1:7" ht="12.75" thickTop="1">
      <c r="A113" s="229"/>
      <c r="G113" s="222"/>
    </row>
  </sheetData>
  <customSheetViews>
    <customSheetView guid="{A15D1964-B049-11D2-8670-0000832CEEE8}" showRuler="0" topLeftCell="A52">
      <selection activeCell="A66" sqref="A66:C66"/>
      <rowBreaks count="1" manualBreakCount="1">
        <brk id="65" max="65535" man="1"/>
      </rowBreaks>
      <pageMargins left="0.5" right="0.5" top="0.75" bottom="0.5" header="0.5" footer="0.5"/>
      <printOptions horizontalCentered="1"/>
      <pageSetup scale="85" orientation="portrait" horizontalDpi="300" verticalDpi="300" r:id="rId1"/>
      <headerFooter alignWithMargins="0"/>
    </customSheetView>
    <customSheetView guid="{5BE913A1-B14F-11D2-B0DC-0000832CDFF0}" showRuler="0" topLeftCell="A52">
      <selection activeCell="A66" sqref="A66:C66"/>
      <rowBreaks count="1" manualBreakCount="1">
        <brk id="65" max="65535" man="1"/>
      </rowBreaks>
      <pageMargins left="0.5" right="0.5" top="0.75" bottom="0.5" header="0.5" footer="0.5"/>
      <printOptions horizontalCentered="1"/>
      <pageSetup scale="85" orientation="portrait" horizontalDpi="300" verticalDpi="300" r:id="rId2"/>
      <headerFooter alignWithMargins="0"/>
    </customSheetView>
  </customSheetViews>
  <mergeCells count="1">
    <mergeCell ref="A1:C1"/>
  </mergeCells>
  <phoneticPr fontId="0" type="noConversion"/>
  <printOptions horizontalCentered="1"/>
  <pageMargins left="0.5" right="0.5" top="0.5" bottom="0.5" header="0.5" footer="0.5"/>
  <pageSetup scale="90" orientation="portrait" horizontalDpi="300" verticalDpi="300" r:id="rId3"/>
  <headerFooter alignWithMargins="0"/>
  <rowBreaks count="1" manualBreakCount="1">
    <brk id="66"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113"/>
  <sheetViews>
    <sheetView zoomScaleNormal="100" zoomScaleSheetLayoutView="100" workbookViewId="0">
      <selection activeCell="H1" sqref="H1"/>
    </sheetView>
  </sheetViews>
  <sheetFormatPr defaultColWidth="12.42578125" defaultRowHeight="11.1" customHeight="1"/>
  <cols>
    <col min="1" max="1" width="5.5703125" style="281" customWidth="1"/>
    <col min="2" max="2" width="26.140625" style="281" customWidth="1"/>
    <col min="3" max="3" width="12.42578125" style="281" customWidth="1"/>
    <col min="4" max="4" width="6.7109375" style="281" customWidth="1"/>
    <col min="5" max="5" width="12.42578125" style="301" customWidth="1"/>
    <col min="6" max="6" width="12.42578125" style="302" customWidth="1"/>
    <col min="7" max="7" width="12.42578125" style="301" customWidth="1"/>
    <col min="8" max="16384" width="12.42578125" style="281"/>
  </cols>
  <sheetData>
    <row r="1" spans="1:8" ht="12.75">
      <c r="A1" s="280" t="str">
        <f>Inputs!$D$6</f>
        <v>AVISTA UTILITIES</v>
      </c>
      <c r="B1" s="280"/>
      <c r="C1" s="280"/>
      <c r="E1" s="282"/>
      <c r="F1" s="283"/>
      <c r="G1" s="282"/>
      <c r="H1" s="731" t="s">
        <v>284</v>
      </c>
    </row>
    <row r="2" spans="1:8" ht="12">
      <c r="A2" s="280" t="s">
        <v>110</v>
      </c>
      <c r="B2" s="280"/>
      <c r="C2" s="280"/>
      <c r="E2" s="282"/>
      <c r="F2" s="284" t="s">
        <v>162</v>
      </c>
      <c r="G2" s="282"/>
    </row>
    <row r="3" spans="1:8" ht="12">
      <c r="A3" s="280" t="str">
        <f>Inputs!$D$2</f>
        <v>TWELVE MONTHS ENDED DECEMBER 31, 2010</v>
      </c>
      <c r="B3" s="280"/>
      <c r="C3" s="280"/>
      <c r="E3" s="282"/>
      <c r="F3" s="284" t="s">
        <v>163</v>
      </c>
      <c r="G3" s="281"/>
    </row>
    <row r="4" spans="1:8" ht="12">
      <c r="A4" s="280" t="s">
        <v>113</v>
      </c>
      <c r="B4" s="280"/>
      <c r="C4" s="280"/>
      <c r="E4" s="285"/>
      <c r="F4" s="286" t="s">
        <v>114</v>
      </c>
      <c r="G4" s="285"/>
    </row>
    <row r="5" spans="1:8" ht="12">
      <c r="A5" s="287" t="s">
        <v>9</v>
      </c>
      <c r="E5" s="282"/>
      <c r="F5" s="284"/>
      <c r="G5" s="282"/>
    </row>
    <row r="6" spans="1:8" ht="12">
      <c r="A6" s="288" t="s">
        <v>25</v>
      </c>
      <c r="B6" s="289" t="s">
        <v>103</v>
      </c>
      <c r="C6" s="289"/>
      <c r="E6" s="290" t="s">
        <v>115</v>
      </c>
      <c r="F6" s="291" t="s">
        <v>116</v>
      </c>
      <c r="G6" s="290" t="s">
        <v>117</v>
      </c>
      <c r="H6" s="292" t="s">
        <v>118</v>
      </c>
    </row>
    <row r="7" spans="1:8" ht="12">
      <c r="A7" s="287"/>
      <c r="B7" s="281" t="s">
        <v>59</v>
      </c>
      <c r="E7" s="293"/>
      <c r="F7" s="284"/>
      <c r="G7" s="293"/>
    </row>
    <row r="8" spans="1:8" ht="12">
      <c r="A8" s="287">
        <v>1</v>
      </c>
      <c r="B8" s="281" t="s">
        <v>119</v>
      </c>
      <c r="E8" s="294">
        <f>SUM(F8:G8)</f>
        <v>-5026</v>
      </c>
      <c r="F8" s="748">
        <v>-5026</v>
      </c>
      <c r="G8" s="294"/>
      <c r="H8" s="295" t="str">
        <f>IF(E8=F8+G8," ","ERROR")</f>
        <v xml:space="preserve"> </v>
      </c>
    </row>
    <row r="9" spans="1:8" ht="12">
      <c r="A9" s="287">
        <v>2</v>
      </c>
      <c r="B9" s="281" t="s">
        <v>120</v>
      </c>
      <c r="E9" s="296">
        <f>SUM(F9:G9)</f>
        <v>-90</v>
      </c>
      <c r="F9" s="749">
        <v>-90</v>
      </c>
      <c r="G9" s="296"/>
      <c r="H9" s="295" t="str">
        <f>IF(E9=F9+G9," ","ERROR")</f>
        <v xml:space="preserve"> </v>
      </c>
    </row>
    <row r="10" spans="1:8" ht="12">
      <c r="A10" s="287">
        <v>3</v>
      </c>
      <c r="B10" s="281" t="s">
        <v>62</v>
      </c>
      <c r="E10" s="297"/>
      <c r="F10" s="297"/>
      <c r="G10" s="297"/>
      <c r="H10" s="295" t="str">
        <f>IF(E10=F10+G10," ","ERROR")</f>
        <v xml:space="preserve"> </v>
      </c>
    </row>
    <row r="11" spans="1:8" ht="12">
      <c r="A11" s="287">
        <v>4</v>
      </c>
      <c r="B11" s="281" t="s">
        <v>121</v>
      </c>
      <c r="E11" s="296">
        <f>SUM(E8:E10)</f>
        <v>-5116</v>
      </c>
      <c r="F11" s="296">
        <f>SUM(F8:F10)</f>
        <v>-5116</v>
      </c>
      <c r="G11" s="296">
        <f>SUM(G8:G10)</f>
        <v>0</v>
      </c>
      <c r="H11" s="295" t="str">
        <f>IF(E11=F11+G11," ","ERROR")</f>
        <v xml:space="preserve"> </v>
      </c>
    </row>
    <row r="12" spans="1:8" ht="12">
      <c r="A12" s="287"/>
      <c r="E12" s="296"/>
      <c r="F12" s="296"/>
      <c r="G12" s="296"/>
      <c r="H12" s="295"/>
    </row>
    <row r="13" spans="1:8" ht="12">
      <c r="A13" s="287"/>
      <c r="B13" s="281" t="s">
        <v>64</v>
      </c>
      <c r="E13" s="296"/>
      <c r="F13" s="296"/>
      <c r="G13" s="296"/>
      <c r="H13" s="295"/>
    </row>
    <row r="14" spans="1:8" ht="12">
      <c r="A14" s="287">
        <v>5</v>
      </c>
      <c r="B14" s="281" t="s">
        <v>122</v>
      </c>
      <c r="E14" s="296"/>
      <c r="F14" s="296"/>
      <c r="G14" s="296"/>
      <c r="H14" s="295" t="str">
        <f>IF(E14=F14+G14," ","ERROR")</f>
        <v xml:space="preserve"> </v>
      </c>
    </row>
    <row r="15" spans="1:8" ht="12">
      <c r="A15" s="287"/>
      <c r="B15" s="281" t="s">
        <v>66</v>
      </c>
      <c r="E15" s="296"/>
      <c r="F15" s="296"/>
      <c r="G15" s="296"/>
      <c r="H15" s="295"/>
    </row>
    <row r="16" spans="1:8" ht="12">
      <c r="A16" s="287">
        <v>6</v>
      </c>
      <c r="B16" s="281" t="s">
        <v>123</v>
      </c>
      <c r="E16" s="296"/>
      <c r="F16" s="296"/>
      <c r="G16" s="296"/>
      <c r="H16" s="295" t="str">
        <f>IF(E16=F16+G16," ","ERROR")</f>
        <v xml:space="preserve"> </v>
      </c>
    </row>
    <row r="17" spans="1:8" ht="12">
      <c r="A17" s="287">
        <v>7</v>
      </c>
      <c r="B17" s="281" t="s">
        <v>124</v>
      </c>
      <c r="E17" s="296"/>
      <c r="F17" s="296"/>
      <c r="G17" s="296"/>
      <c r="H17" s="295" t="str">
        <f>IF(E17=F17+G17," ","ERROR")</f>
        <v xml:space="preserve"> </v>
      </c>
    </row>
    <row r="18" spans="1:8" ht="12">
      <c r="A18" s="287">
        <v>8</v>
      </c>
      <c r="B18" s="281" t="s">
        <v>125</v>
      </c>
      <c r="E18" s="297"/>
      <c r="F18" s="297"/>
      <c r="G18" s="297"/>
      <c r="H18" s="295" t="str">
        <f>IF(E18=F18+G18," ","ERROR")</f>
        <v xml:space="preserve"> </v>
      </c>
    </row>
    <row r="19" spans="1:8" ht="12">
      <c r="A19" s="287">
        <v>9</v>
      </c>
      <c r="B19" s="281" t="s">
        <v>126</v>
      </c>
      <c r="E19" s="296">
        <f>SUM(E16:E18)</f>
        <v>0</v>
      </c>
      <c r="F19" s="296">
        <f>SUM(F16:F18)</f>
        <v>0</v>
      </c>
      <c r="G19" s="296">
        <f>SUM(G16:G18)</f>
        <v>0</v>
      </c>
      <c r="H19" s="295" t="str">
        <f>IF(E19=F19+G19," ","ERROR")</f>
        <v xml:space="preserve"> </v>
      </c>
    </row>
    <row r="20" spans="1:8" ht="12">
      <c r="A20" s="287"/>
      <c r="B20" s="281" t="s">
        <v>71</v>
      </c>
      <c r="E20" s="296"/>
      <c r="F20" s="296"/>
      <c r="G20" s="296"/>
      <c r="H20" s="295"/>
    </row>
    <row r="21" spans="1:8" ht="12">
      <c r="A21" s="287">
        <v>10</v>
      </c>
      <c r="B21" s="281" t="s">
        <v>127</v>
      </c>
      <c r="E21" s="296"/>
      <c r="F21" s="296"/>
      <c r="G21" s="296"/>
      <c r="H21" s="295" t="str">
        <f>IF(E21=F21+G21," ","ERROR")</f>
        <v xml:space="preserve"> </v>
      </c>
    </row>
    <row r="22" spans="1:8" ht="12">
      <c r="A22" s="287">
        <v>11</v>
      </c>
      <c r="B22" s="281" t="s">
        <v>128</v>
      </c>
      <c r="E22" s="296"/>
      <c r="F22" s="296"/>
      <c r="G22" s="296"/>
      <c r="H22" s="295" t="str">
        <f>IF(E22=F22+G22," ","ERROR")</f>
        <v xml:space="preserve"> </v>
      </c>
    </row>
    <row r="23" spans="1:8" ht="12">
      <c r="A23" s="287">
        <v>12</v>
      </c>
      <c r="B23" s="281" t="s">
        <v>129</v>
      </c>
      <c r="E23" s="297"/>
      <c r="F23" s="297"/>
      <c r="G23" s="297"/>
      <c r="H23" s="295" t="str">
        <f>IF(E23=F23+G23," ","ERROR")</f>
        <v xml:space="preserve"> </v>
      </c>
    </row>
    <row r="24" spans="1:8" ht="12">
      <c r="A24" s="287">
        <v>13</v>
      </c>
      <c r="B24" s="281" t="s">
        <v>130</v>
      </c>
      <c r="E24" s="296">
        <f>SUM(E21:E23)</f>
        <v>0</v>
      </c>
      <c r="F24" s="296">
        <f>SUM(F21:F23)</f>
        <v>0</v>
      </c>
      <c r="G24" s="296">
        <f>SUM(G21:G23)</f>
        <v>0</v>
      </c>
      <c r="H24" s="295" t="str">
        <f>IF(E24=F24+G24," ","ERROR")</f>
        <v xml:space="preserve"> </v>
      </c>
    </row>
    <row r="25" spans="1:8" ht="12">
      <c r="A25" s="287"/>
      <c r="B25" s="281" t="s">
        <v>75</v>
      </c>
      <c r="E25" s="296"/>
      <c r="F25" s="296"/>
      <c r="G25" s="296"/>
      <c r="H25" s="295"/>
    </row>
    <row r="26" spans="1:8" ht="12">
      <c r="A26" s="287">
        <v>14</v>
      </c>
      <c r="B26" s="281" t="s">
        <v>127</v>
      </c>
      <c r="E26" s="296"/>
      <c r="F26" s="296"/>
      <c r="G26" s="296"/>
      <c r="H26" s="295" t="str">
        <f>IF(E26=F26+G26," ","ERROR")</f>
        <v xml:space="preserve"> </v>
      </c>
    </row>
    <row r="27" spans="1:8" ht="12">
      <c r="A27" s="287">
        <v>15</v>
      </c>
      <c r="B27" s="281" t="s">
        <v>128</v>
      </c>
      <c r="E27" s="296"/>
      <c r="F27" s="296"/>
      <c r="G27" s="296"/>
      <c r="H27" s="295" t="str">
        <f>IF(E27=F27+G27," ","ERROR")</f>
        <v xml:space="preserve"> </v>
      </c>
    </row>
    <row r="28" spans="1:8" ht="12">
      <c r="A28" s="287">
        <v>16</v>
      </c>
      <c r="B28" s="281" t="s">
        <v>129</v>
      </c>
      <c r="E28" s="297">
        <f>F28+G28</f>
        <v>-5112</v>
      </c>
      <c r="F28" s="750">
        <v>-5112</v>
      </c>
      <c r="G28" s="298">
        <f>0+F112</f>
        <v>0</v>
      </c>
      <c r="H28" s="295" t="str">
        <f>IF(E28=F28+G28," ","ERROR")</f>
        <v xml:space="preserve"> </v>
      </c>
    </row>
    <row r="29" spans="1:8" ht="12">
      <c r="A29" s="287">
        <v>17</v>
      </c>
      <c r="B29" s="281" t="s">
        <v>131</v>
      </c>
      <c r="E29" s="296">
        <f>SUM(E26:E28)</f>
        <v>-5112</v>
      </c>
      <c r="F29" s="296">
        <f>SUM(F26:F28)</f>
        <v>-5112</v>
      </c>
      <c r="G29" s="296">
        <f>SUM(G26:G28)</f>
        <v>0</v>
      </c>
      <c r="H29" s="295" t="str">
        <f>IF(E29=F29+G29," ","ERROR")</f>
        <v xml:space="preserve"> </v>
      </c>
    </row>
    <row r="30" spans="1:8" ht="12">
      <c r="A30" s="287"/>
      <c r="E30" s="296"/>
      <c r="F30" s="296"/>
      <c r="G30" s="296"/>
      <c r="H30" s="295"/>
    </row>
    <row r="31" spans="1:8" ht="12">
      <c r="A31" s="287">
        <v>18</v>
      </c>
      <c r="B31" s="281" t="s">
        <v>77</v>
      </c>
      <c r="E31" s="296"/>
      <c r="F31" s="296"/>
      <c r="G31" s="296"/>
      <c r="H31" s="295" t="str">
        <f>IF(E31=F31+G31," ","ERROR")</f>
        <v xml:space="preserve"> </v>
      </c>
    </row>
    <row r="32" spans="1:8" ht="12">
      <c r="A32" s="287">
        <v>19</v>
      </c>
      <c r="B32" s="281" t="s">
        <v>78</v>
      </c>
      <c r="E32" s="296"/>
      <c r="F32" s="296"/>
      <c r="G32" s="296"/>
      <c r="H32" s="295" t="str">
        <f>IF(E32=F32+G32," ","ERROR")</f>
        <v xml:space="preserve"> </v>
      </c>
    </row>
    <row r="33" spans="1:8" ht="12">
      <c r="A33" s="287">
        <v>20</v>
      </c>
      <c r="B33" s="281" t="s">
        <v>132</v>
      </c>
      <c r="E33" s="296"/>
      <c r="F33" s="296"/>
      <c r="G33" s="296"/>
      <c r="H33" s="295" t="str">
        <f>IF(E33=F33+G33," ","ERROR")</f>
        <v xml:space="preserve"> </v>
      </c>
    </row>
    <row r="34" spans="1:8" ht="12">
      <c r="A34" s="287"/>
      <c r="B34" s="281" t="s">
        <v>133</v>
      </c>
      <c r="E34" s="296"/>
      <c r="F34" s="296"/>
      <c r="G34" s="296"/>
      <c r="H34" s="295"/>
    </row>
    <row r="35" spans="1:8" ht="12">
      <c r="A35" s="287">
        <v>21</v>
      </c>
      <c r="B35" s="281" t="s">
        <v>127</v>
      </c>
      <c r="E35" s="550">
        <f>F35+G35</f>
        <v>0</v>
      </c>
      <c r="F35" s="296"/>
      <c r="G35" s="296"/>
      <c r="H35" s="295" t="str">
        <f>IF(E35=F35+G35," ","ERROR")</f>
        <v xml:space="preserve"> </v>
      </c>
    </row>
    <row r="36" spans="1:8" ht="12">
      <c r="A36" s="287">
        <v>22</v>
      </c>
      <c r="B36" s="281" t="s">
        <v>128</v>
      </c>
      <c r="E36" s="296"/>
      <c r="F36" s="296"/>
      <c r="G36" s="296"/>
      <c r="H36" s="295" t="str">
        <f>IF(E36=F36+G36," ","ERROR")</f>
        <v xml:space="preserve"> </v>
      </c>
    </row>
    <row r="37" spans="1:8" ht="12">
      <c r="A37" s="287">
        <v>23</v>
      </c>
      <c r="B37" s="281" t="s">
        <v>129</v>
      </c>
      <c r="E37" s="297"/>
      <c r="F37" s="297"/>
      <c r="G37" s="297"/>
      <c r="H37" s="295" t="str">
        <f>IF(E37=F37+G37," ","ERROR")</f>
        <v xml:space="preserve"> </v>
      </c>
    </row>
    <row r="38" spans="1:8" ht="12">
      <c r="A38" s="287">
        <v>24</v>
      </c>
      <c r="B38" s="281" t="s">
        <v>134</v>
      </c>
      <c r="E38" s="297">
        <f>SUM(E35:E37)</f>
        <v>0</v>
      </c>
      <c r="F38" s="297">
        <f>SUM(F35:F37)</f>
        <v>0</v>
      </c>
      <c r="G38" s="297">
        <f>SUM(G35:G37)</f>
        <v>0</v>
      </c>
      <c r="H38" s="295" t="str">
        <f>IF(E38=F38+G38," ","ERROR")</f>
        <v xml:space="preserve"> </v>
      </c>
    </row>
    <row r="39" spans="1:8" ht="12">
      <c r="A39" s="287">
        <v>25</v>
      </c>
      <c r="B39" s="281" t="s">
        <v>82</v>
      </c>
      <c r="E39" s="297">
        <f>E19+E24+E29+E31+E32+E33+E38+E14</f>
        <v>-5112</v>
      </c>
      <c r="F39" s="297">
        <f>F19+F24+F29+F31+F32+F33+F38+F14</f>
        <v>-5112</v>
      </c>
      <c r="G39" s="297">
        <f>G19+G24+G29+G31+G32+G33+G38+G14</f>
        <v>0</v>
      </c>
      <c r="H39" s="295" t="str">
        <f>IF(E39=F39+G39," ","ERROR")</f>
        <v xml:space="preserve"> </v>
      </c>
    </row>
    <row r="40" spans="1:8" ht="12">
      <c r="A40" s="287"/>
      <c r="E40" s="296"/>
      <c r="F40" s="296"/>
      <c r="G40" s="296"/>
      <c r="H40" s="295"/>
    </row>
    <row r="41" spans="1:8" ht="12">
      <c r="A41" s="287">
        <v>26</v>
      </c>
      <c r="B41" s="281" t="s">
        <v>135</v>
      </c>
      <c r="E41" s="296">
        <f>E11-E39</f>
        <v>-4</v>
      </c>
      <c r="F41" s="296">
        <f>F11-F39</f>
        <v>-4</v>
      </c>
      <c r="G41" s="296">
        <f>G11-G39</f>
        <v>0</v>
      </c>
      <c r="H41" s="295" t="str">
        <f>IF(E41=F41+G41," ","ERROR")</f>
        <v xml:space="preserve"> </v>
      </c>
    </row>
    <row r="42" spans="1:8" ht="12">
      <c r="A42" s="287"/>
      <c r="E42" s="296"/>
      <c r="F42" s="296"/>
      <c r="G42" s="296"/>
      <c r="H42" s="295"/>
    </row>
    <row r="43" spans="1:8" ht="12">
      <c r="A43" s="287"/>
      <c r="B43" s="281" t="s">
        <v>136</v>
      </c>
      <c r="E43" s="296"/>
      <c r="F43" s="296"/>
      <c r="G43" s="296"/>
      <c r="H43" s="295"/>
    </row>
    <row r="44" spans="1:8" ht="12">
      <c r="A44" s="287">
        <v>27</v>
      </c>
      <c r="B44" s="299" t="s">
        <v>137</v>
      </c>
      <c r="D44" s="300">
        <v>0.35</v>
      </c>
      <c r="E44" s="296">
        <f>F44+G44</f>
        <v>-1</v>
      </c>
      <c r="F44" s="296">
        <f>ROUND(F41*D44,0)</f>
        <v>-1</v>
      </c>
      <c r="G44" s="296">
        <f>ROUND(G41*D44,0)</f>
        <v>0</v>
      </c>
      <c r="H44" s="295" t="str">
        <f>IF(E44=F44+G44," ","ERROR")</f>
        <v xml:space="preserve"> </v>
      </c>
    </row>
    <row r="45" spans="1:8" ht="12">
      <c r="A45" s="287">
        <v>28</v>
      </c>
      <c r="B45" s="281" t="s">
        <v>139</v>
      </c>
      <c r="E45" s="296"/>
      <c r="F45" s="296"/>
      <c r="G45" s="296"/>
      <c r="H45" s="295" t="str">
        <f>IF(E45=F45+G45," ","ERROR")</f>
        <v xml:space="preserve"> </v>
      </c>
    </row>
    <row r="46" spans="1:8" ht="12">
      <c r="A46" s="287">
        <v>29</v>
      </c>
      <c r="B46" s="281" t="s">
        <v>138</v>
      </c>
      <c r="E46" s="297"/>
      <c r="F46" s="297"/>
      <c r="G46" s="297"/>
      <c r="H46" s="295" t="str">
        <f>IF(E46=F46+G46," ","ERROR")</f>
        <v xml:space="preserve"> </v>
      </c>
    </row>
    <row r="47" spans="1:8" ht="12">
      <c r="A47" s="287"/>
      <c r="H47" s="295"/>
    </row>
    <row r="48" spans="1:8" ht="12">
      <c r="A48" s="287">
        <v>30</v>
      </c>
      <c r="B48" s="303" t="s">
        <v>88</v>
      </c>
      <c r="E48" s="294">
        <f>E41-(+E44+E45+E46)</f>
        <v>-3</v>
      </c>
      <c r="F48" s="294">
        <f>F41-F44+F45+F46</f>
        <v>-3</v>
      </c>
      <c r="G48" s="294">
        <f>G41-SUM(G44:G46)</f>
        <v>0</v>
      </c>
      <c r="H48" s="295" t="str">
        <f>IF(E48=F48+G48," ","ERROR")</f>
        <v xml:space="preserve"> </v>
      </c>
    </row>
    <row r="49" spans="1:8" ht="12">
      <c r="A49" s="287"/>
      <c r="H49" s="295"/>
    </row>
    <row r="50" spans="1:8" ht="12">
      <c r="A50" s="287"/>
      <c r="B50" s="299" t="s">
        <v>140</v>
      </c>
      <c r="H50" s="295"/>
    </row>
    <row r="51" spans="1:8" ht="12">
      <c r="A51" s="287"/>
      <c r="B51" s="299" t="s">
        <v>141</v>
      </c>
      <c r="H51" s="295"/>
    </row>
    <row r="52" spans="1:8" ht="12">
      <c r="A52" s="287">
        <v>31</v>
      </c>
      <c r="B52" s="281" t="s">
        <v>142</v>
      </c>
      <c r="E52" s="294"/>
      <c r="F52" s="294"/>
      <c r="G52" s="294"/>
      <c r="H52" s="295" t="str">
        <f t="shared" ref="H52:H64" si="0">IF(E52=F52+G52," ","ERROR")</f>
        <v xml:space="preserve"> </v>
      </c>
    </row>
    <row r="53" spans="1:8" ht="12">
      <c r="A53" s="287">
        <v>32</v>
      </c>
      <c r="B53" s="281" t="s">
        <v>143</v>
      </c>
      <c r="E53" s="296"/>
      <c r="F53" s="296"/>
      <c r="G53" s="296"/>
      <c r="H53" s="295" t="str">
        <f t="shared" si="0"/>
        <v xml:space="preserve"> </v>
      </c>
    </row>
    <row r="54" spans="1:8" ht="12">
      <c r="A54" s="287">
        <v>33</v>
      </c>
      <c r="B54" s="281" t="s">
        <v>151</v>
      </c>
      <c r="E54" s="297"/>
      <c r="F54" s="297"/>
      <c r="G54" s="297"/>
      <c r="H54" s="295" t="str">
        <f t="shared" si="0"/>
        <v xml:space="preserve"> </v>
      </c>
    </row>
    <row r="55" spans="1:8" ht="12">
      <c r="A55" s="287">
        <v>34</v>
      </c>
      <c r="B55" s="281" t="s">
        <v>145</v>
      </c>
      <c r="E55" s="296">
        <f>SUM(E52:E54)</f>
        <v>0</v>
      </c>
      <c r="F55" s="296">
        <f>SUM(F52:F54)</f>
        <v>0</v>
      </c>
      <c r="G55" s="296">
        <f>SUM(G52:G54)</f>
        <v>0</v>
      </c>
      <c r="H55" s="295" t="str">
        <f t="shared" si="0"/>
        <v xml:space="preserve"> </v>
      </c>
    </row>
    <row r="56" spans="1:8" ht="12">
      <c r="A56" s="287"/>
      <c r="B56" s="281" t="s">
        <v>93</v>
      </c>
      <c r="E56" s="296"/>
      <c r="F56" s="296"/>
      <c r="G56" s="296"/>
      <c r="H56" s="295" t="str">
        <f t="shared" si="0"/>
        <v xml:space="preserve"> </v>
      </c>
    </row>
    <row r="57" spans="1:8" ht="12">
      <c r="A57" s="287">
        <v>35</v>
      </c>
      <c r="B57" s="281" t="s">
        <v>142</v>
      </c>
      <c r="E57" s="296"/>
      <c r="F57" s="296"/>
      <c r="G57" s="296"/>
      <c r="H57" s="295" t="str">
        <f t="shared" si="0"/>
        <v xml:space="preserve"> </v>
      </c>
    </row>
    <row r="58" spans="1:8" ht="12">
      <c r="A58" s="287">
        <v>36</v>
      </c>
      <c r="B58" s="281" t="s">
        <v>143</v>
      </c>
      <c r="E58" s="296"/>
      <c r="F58" s="296"/>
      <c r="G58" s="296"/>
      <c r="H58" s="295" t="str">
        <f t="shared" si="0"/>
        <v xml:space="preserve"> </v>
      </c>
    </row>
    <row r="59" spans="1:8" ht="12">
      <c r="A59" s="287">
        <v>37</v>
      </c>
      <c r="B59" s="281" t="s">
        <v>151</v>
      </c>
      <c r="E59" s="297"/>
      <c r="F59" s="297"/>
      <c r="G59" s="297"/>
      <c r="H59" s="295" t="str">
        <f t="shared" si="0"/>
        <v xml:space="preserve"> </v>
      </c>
    </row>
    <row r="60" spans="1:8" ht="12">
      <c r="A60" s="287">
        <v>38</v>
      </c>
      <c r="B60" s="281" t="s">
        <v>146</v>
      </c>
      <c r="E60" s="296">
        <f>SUM(E57:E59)</f>
        <v>0</v>
      </c>
      <c r="F60" s="296">
        <f>SUM(F57:F59)</f>
        <v>0</v>
      </c>
      <c r="G60" s="296">
        <f>SUM(G57:G59)</f>
        <v>0</v>
      </c>
      <c r="H60" s="295" t="str">
        <f t="shared" si="0"/>
        <v xml:space="preserve"> </v>
      </c>
    </row>
    <row r="61" spans="1:8" ht="12">
      <c r="A61" s="287">
        <v>39</v>
      </c>
      <c r="B61" s="299" t="s">
        <v>147</v>
      </c>
      <c r="E61" s="296"/>
      <c r="F61" s="296"/>
      <c r="G61" s="296"/>
      <c r="H61" s="295" t="str">
        <f t="shared" si="0"/>
        <v xml:space="preserve"> </v>
      </c>
    </row>
    <row r="62" spans="1:8" ht="12">
      <c r="A62" s="287">
        <v>40</v>
      </c>
      <c r="B62" s="281" t="s">
        <v>96</v>
      </c>
      <c r="E62" s="296"/>
      <c r="F62" s="296"/>
      <c r="G62" s="296"/>
      <c r="H62" s="295" t="str">
        <f t="shared" si="0"/>
        <v xml:space="preserve"> </v>
      </c>
    </row>
    <row r="63" spans="1:8" ht="12">
      <c r="A63" s="287">
        <v>41</v>
      </c>
      <c r="B63" s="281" t="s">
        <v>289</v>
      </c>
      <c r="E63" s="296"/>
      <c r="F63" s="296"/>
      <c r="G63" s="296"/>
      <c r="H63" s="295"/>
    </row>
    <row r="64" spans="1:8" ht="12">
      <c r="A64" s="287">
        <v>42</v>
      </c>
      <c r="B64" s="299" t="s">
        <v>97</v>
      </c>
      <c r="E64" s="297"/>
      <c r="F64" s="297"/>
      <c r="G64" s="297"/>
      <c r="H64" s="295" t="str">
        <f t="shared" si="0"/>
        <v xml:space="preserve"> </v>
      </c>
    </row>
    <row r="65" spans="1:8" ht="12">
      <c r="A65" s="287"/>
      <c r="B65" s="281" t="s">
        <v>148</v>
      </c>
      <c r="H65" s="295"/>
    </row>
    <row r="66" spans="1:8" ht="12.75" thickBot="1">
      <c r="A66" s="287">
        <v>43</v>
      </c>
      <c r="B66" s="303" t="s">
        <v>98</v>
      </c>
      <c r="E66" s="304">
        <f>E55-E60+E61+E62+E64+E63</f>
        <v>0</v>
      </c>
      <c r="F66" s="304">
        <f t="shared" ref="F66:G66" si="1">F55-F60+F61+F62+F64+F63</f>
        <v>0</v>
      </c>
      <c r="G66" s="304">
        <f t="shared" si="1"/>
        <v>0</v>
      </c>
      <c r="H66" s="295" t="str">
        <f>IF(E66=F66+G66," ","ERROR")</f>
        <v xml:space="preserve"> </v>
      </c>
    </row>
    <row r="67" spans="1:8" ht="12.75" thickTop="1">
      <c r="A67" s="280" t="str">
        <f>Inputs!$D$6</f>
        <v>AVISTA UTILITIES</v>
      </c>
      <c r="B67" s="280"/>
      <c r="C67" s="280"/>
      <c r="G67" s="281"/>
    </row>
    <row r="68" spans="1:8" ht="12">
      <c r="A68" s="280" t="s">
        <v>154</v>
      </c>
      <c r="B68" s="280"/>
      <c r="C68" s="280"/>
      <c r="G68" s="281"/>
    </row>
    <row r="69" spans="1:8" ht="12">
      <c r="A69" s="280" t="str">
        <f>A3</f>
        <v>TWELVE MONTHS ENDED DECEMBER 31, 2010</v>
      </c>
      <c r="B69" s="280"/>
      <c r="C69" s="280"/>
      <c r="F69" s="284" t="str">
        <f>F2</f>
        <v>ELIMINATE</v>
      </c>
      <c r="G69" s="281"/>
    </row>
    <row r="70" spans="1:8" ht="12">
      <c r="A70" s="280" t="s">
        <v>155</v>
      </c>
      <c r="B70" s="280"/>
      <c r="C70" s="280"/>
      <c r="F70" s="284" t="str">
        <f>F3</f>
        <v>B &amp; O TAXES</v>
      </c>
      <c r="G70" s="281"/>
    </row>
    <row r="71" spans="1:8" ht="12">
      <c r="E71" s="305"/>
      <c r="F71" s="291" t="str">
        <f>F4</f>
        <v>GAS</v>
      </c>
      <c r="G71" s="306"/>
    </row>
    <row r="72" spans="1:8" ht="12">
      <c r="A72" s="287" t="s">
        <v>9</v>
      </c>
      <c r="F72" s="284"/>
    </row>
    <row r="73" spans="1:8" ht="12">
      <c r="A73" s="307" t="s">
        <v>25</v>
      </c>
      <c r="B73" s="289" t="s">
        <v>103</v>
      </c>
      <c r="C73" s="289"/>
      <c r="F73" s="291" t="s">
        <v>117</v>
      </c>
    </row>
    <row r="74" spans="1:8" ht="12">
      <c r="A74" s="287"/>
      <c r="B74" s="281" t="s">
        <v>59</v>
      </c>
      <c r="E74" s="281"/>
      <c r="G74" s="281"/>
    </row>
    <row r="75" spans="1:8" ht="12">
      <c r="A75" s="287">
        <v>1</v>
      </c>
      <c r="B75" s="281" t="s">
        <v>119</v>
      </c>
      <c r="E75" s="281"/>
      <c r="F75" s="294">
        <f>G8</f>
        <v>0</v>
      </c>
      <c r="G75" s="281"/>
    </row>
    <row r="76" spans="1:8" ht="12">
      <c r="A76" s="287">
        <v>2</v>
      </c>
      <c r="B76" s="281" t="s">
        <v>120</v>
      </c>
      <c r="E76" s="281"/>
      <c r="F76" s="296">
        <f>G9</f>
        <v>0</v>
      </c>
      <c r="G76" s="281"/>
    </row>
    <row r="77" spans="1:8" ht="12">
      <c r="A77" s="287">
        <v>3</v>
      </c>
      <c r="B77" s="281" t="s">
        <v>62</v>
      </c>
      <c r="E77" s="281"/>
      <c r="F77" s="297">
        <f>G10</f>
        <v>0</v>
      </c>
      <c r="G77" s="281"/>
    </row>
    <row r="78" spans="1:8" ht="12">
      <c r="A78" s="287"/>
      <c r="E78" s="281"/>
      <c r="F78" s="296"/>
      <c r="G78" s="281"/>
    </row>
    <row r="79" spans="1:8" ht="12">
      <c r="A79" s="287">
        <v>4</v>
      </c>
      <c r="B79" s="281" t="s">
        <v>121</v>
      </c>
      <c r="E79" s="281"/>
      <c r="F79" s="296">
        <f>F75+F76+F77</f>
        <v>0</v>
      </c>
      <c r="G79" s="281"/>
    </row>
    <row r="80" spans="1:8" ht="12">
      <c r="A80" s="287"/>
      <c r="E80" s="281"/>
      <c r="F80" s="296"/>
      <c r="G80" s="281"/>
    </row>
    <row r="81" spans="1:7" ht="12">
      <c r="A81" s="287"/>
      <c r="B81" s="281" t="s">
        <v>64</v>
      </c>
      <c r="E81" s="281"/>
      <c r="F81" s="296"/>
      <c r="G81" s="281"/>
    </row>
    <row r="82" spans="1:7" ht="12">
      <c r="A82" s="287">
        <v>5</v>
      </c>
      <c r="B82" s="281" t="s">
        <v>122</v>
      </c>
      <c r="E82" s="281"/>
      <c r="F82" s="296">
        <f>G14</f>
        <v>0</v>
      </c>
      <c r="G82" s="281"/>
    </row>
    <row r="83" spans="1:7" ht="12">
      <c r="A83" s="287"/>
      <c r="B83" s="281" t="s">
        <v>66</v>
      </c>
      <c r="E83" s="281"/>
      <c r="F83" s="296"/>
      <c r="G83" s="281"/>
    </row>
    <row r="84" spans="1:7" ht="12">
      <c r="A84" s="287">
        <v>6</v>
      </c>
      <c r="B84" s="281" t="s">
        <v>123</v>
      </c>
      <c r="E84" s="281"/>
      <c r="F84" s="296">
        <f>G16</f>
        <v>0</v>
      </c>
      <c r="G84" s="281"/>
    </row>
    <row r="85" spans="1:7" ht="12">
      <c r="A85" s="287">
        <v>7</v>
      </c>
      <c r="B85" s="281" t="s">
        <v>124</v>
      </c>
      <c r="E85" s="281"/>
      <c r="F85" s="296">
        <f>G17</f>
        <v>0</v>
      </c>
      <c r="G85" s="281"/>
    </row>
    <row r="86" spans="1:7" ht="12">
      <c r="A86" s="287">
        <v>8</v>
      </c>
      <c r="B86" s="281" t="s">
        <v>125</v>
      </c>
      <c r="E86" s="281"/>
      <c r="F86" s="297">
        <f>G18</f>
        <v>0</v>
      </c>
      <c r="G86" s="281"/>
    </row>
    <row r="87" spans="1:7" ht="12">
      <c r="A87" s="287">
        <v>9</v>
      </c>
      <c r="B87" s="281" t="s">
        <v>126</v>
      </c>
      <c r="E87" s="281"/>
      <c r="F87" s="296">
        <f>F84+F85+F86</f>
        <v>0</v>
      </c>
      <c r="G87" s="281"/>
    </row>
    <row r="88" spans="1:7" ht="12">
      <c r="A88" s="287"/>
      <c r="B88" s="281" t="s">
        <v>71</v>
      </c>
      <c r="E88" s="281"/>
      <c r="F88" s="296"/>
      <c r="G88" s="281"/>
    </row>
    <row r="89" spans="1:7" ht="12">
      <c r="A89" s="287">
        <v>10</v>
      </c>
      <c r="B89" s="281" t="s">
        <v>127</v>
      </c>
      <c r="E89" s="281"/>
      <c r="F89" s="296">
        <f>G21</f>
        <v>0</v>
      </c>
      <c r="G89" s="281"/>
    </row>
    <row r="90" spans="1:7" ht="12">
      <c r="A90" s="287">
        <v>11</v>
      </c>
      <c r="B90" s="281" t="s">
        <v>128</v>
      </c>
      <c r="E90" s="281"/>
      <c r="F90" s="296">
        <f>G22</f>
        <v>0</v>
      </c>
      <c r="G90" s="281"/>
    </row>
    <row r="91" spans="1:7" ht="12">
      <c r="A91" s="287">
        <v>12</v>
      </c>
      <c r="B91" s="281" t="s">
        <v>129</v>
      </c>
      <c r="E91" s="281"/>
      <c r="F91" s="297">
        <f>G23</f>
        <v>0</v>
      </c>
      <c r="G91" s="281"/>
    </row>
    <row r="92" spans="1:7" ht="12">
      <c r="A92" s="287">
        <v>13</v>
      </c>
      <c r="B92" s="281" t="s">
        <v>130</v>
      </c>
      <c r="E92" s="281"/>
      <c r="F92" s="296">
        <f>F89+F90+F91</f>
        <v>0</v>
      </c>
      <c r="G92" s="281"/>
    </row>
    <row r="93" spans="1:7" ht="12">
      <c r="A93" s="287"/>
      <c r="B93" s="281" t="s">
        <v>75</v>
      </c>
      <c r="E93" s="281"/>
      <c r="F93" s="296"/>
      <c r="G93" s="281"/>
    </row>
    <row r="94" spans="1:7" ht="12">
      <c r="A94" s="287">
        <v>14</v>
      </c>
      <c r="B94" s="281" t="s">
        <v>127</v>
      </c>
      <c r="E94" s="281"/>
      <c r="F94" s="296">
        <f>G26</f>
        <v>0</v>
      </c>
      <c r="G94" s="281"/>
    </row>
    <row r="95" spans="1:7" ht="12">
      <c r="A95" s="287">
        <v>15</v>
      </c>
      <c r="B95" s="281" t="s">
        <v>128</v>
      </c>
      <c r="E95" s="281"/>
      <c r="F95" s="296">
        <f>G27</f>
        <v>0</v>
      </c>
      <c r="G95" s="281"/>
    </row>
    <row r="96" spans="1:7" ht="12">
      <c r="A96" s="287">
        <v>16</v>
      </c>
      <c r="B96" s="281" t="s">
        <v>129</v>
      </c>
      <c r="E96" s="281"/>
      <c r="F96" s="298">
        <v>0</v>
      </c>
      <c r="G96" s="281"/>
    </row>
    <row r="97" spans="1:7" ht="12">
      <c r="A97" s="287">
        <v>17</v>
      </c>
      <c r="B97" s="281" t="s">
        <v>131</v>
      </c>
      <c r="E97" s="281"/>
      <c r="F97" s="296">
        <f>F94+F95+F96</f>
        <v>0</v>
      </c>
      <c r="G97" s="281"/>
    </row>
    <row r="98" spans="1:7" ht="12">
      <c r="A98" s="287">
        <v>18</v>
      </c>
      <c r="B98" s="281" t="s">
        <v>77</v>
      </c>
      <c r="E98" s="281"/>
      <c r="F98" s="296">
        <f>G31</f>
        <v>0</v>
      </c>
      <c r="G98" s="281"/>
    </row>
    <row r="99" spans="1:7" ht="12">
      <c r="A99" s="287">
        <v>19</v>
      </c>
      <c r="B99" s="281" t="s">
        <v>78</v>
      </c>
      <c r="E99" s="281"/>
      <c r="F99" s="296">
        <f>G32</f>
        <v>0</v>
      </c>
      <c r="G99" s="281"/>
    </row>
    <row r="100" spans="1:7" ht="12">
      <c r="A100" s="287">
        <v>20</v>
      </c>
      <c r="B100" s="281" t="s">
        <v>132</v>
      </c>
      <c r="E100" s="281"/>
      <c r="F100" s="296">
        <f>G33</f>
        <v>0</v>
      </c>
      <c r="G100" s="281"/>
    </row>
    <row r="101" spans="1:7" ht="12">
      <c r="A101" s="287"/>
      <c r="B101" s="281" t="s">
        <v>133</v>
      </c>
      <c r="E101" s="281"/>
      <c r="F101" s="296"/>
      <c r="G101" s="281"/>
    </row>
    <row r="102" spans="1:7" ht="12">
      <c r="A102" s="287">
        <v>21</v>
      </c>
      <c r="B102" s="281" t="s">
        <v>127</v>
      </c>
      <c r="E102" s="281"/>
      <c r="F102" s="296">
        <f>G35</f>
        <v>0</v>
      </c>
      <c r="G102" s="281"/>
    </row>
    <row r="103" spans="1:7" ht="12">
      <c r="A103" s="287">
        <v>22</v>
      </c>
      <c r="B103" s="281" t="s">
        <v>128</v>
      </c>
      <c r="E103" s="281"/>
      <c r="F103" s="296">
        <f>G36</f>
        <v>0</v>
      </c>
      <c r="G103" s="281"/>
    </row>
    <row r="104" spans="1:7" ht="12">
      <c r="A104" s="287">
        <v>23</v>
      </c>
      <c r="B104" s="281" t="s">
        <v>129</v>
      </c>
      <c r="E104" s="281"/>
      <c r="F104" s="297">
        <f>G37</f>
        <v>0</v>
      </c>
      <c r="G104" s="281"/>
    </row>
    <row r="105" spans="1:7" ht="12">
      <c r="A105" s="287">
        <v>24</v>
      </c>
      <c r="B105" s="281" t="s">
        <v>134</v>
      </c>
      <c r="E105" s="281"/>
      <c r="F105" s="297">
        <f>F102+F103+F104</f>
        <v>0</v>
      </c>
      <c r="G105" s="281"/>
    </row>
    <row r="106" spans="1:7" ht="12">
      <c r="A106" s="287"/>
      <c r="E106" s="281"/>
      <c r="F106" s="296"/>
      <c r="G106" s="281"/>
    </row>
    <row r="107" spans="1:7" ht="12">
      <c r="A107" s="287">
        <v>25</v>
      </c>
      <c r="B107" s="281" t="s">
        <v>82</v>
      </c>
      <c r="E107" s="281"/>
      <c r="F107" s="297">
        <f>F105+F100+F99+F98+F97+F92+F87+F82</f>
        <v>0</v>
      </c>
      <c r="G107" s="281"/>
    </row>
    <row r="108" spans="1:7" ht="12">
      <c r="A108" s="287"/>
      <c r="E108" s="281"/>
      <c r="F108" s="296"/>
      <c r="G108" s="281"/>
    </row>
    <row r="109" spans="1:7" ht="12">
      <c r="A109" s="287">
        <v>26</v>
      </c>
      <c r="B109" s="281" t="s">
        <v>156</v>
      </c>
      <c r="E109" s="281"/>
      <c r="F109" s="297">
        <f>F79-F107</f>
        <v>0</v>
      </c>
      <c r="G109" s="281"/>
    </row>
    <row r="110" spans="1:7" ht="12">
      <c r="A110" s="287"/>
      <c r="E110" s="281"/>
      <c r="G110" s="281"/>
    </row>
    <row r="111" spans="1:7" ht="12">
      <c r="A111" s="287">
        <v>27</v>
      </c>
      <c r="B111" s="281" t="s">
        <v>157</v>
      </c>
      <c r="G111" s="281"/>
    </row>
    <row r="112" spans="1:7" ht="12.75" thickBot="1">
      <c r="A112" s="287"/>
      <c r="B112" s="308" t="s">
        <v>158</v>
      </c>
      <c r="C112" s="309">
        <f>Inputs!$D$4</f>
        <v>1.5093000000000001E-2</v>
      </c>
      <c r="F112" s="304">
        <f>ROUND(F109*C112,0)</f>
        <v>0</v>
      </c>
      <c r="G112" s="281"/>
    </row>
    <row r="113" spans="1:7" ht="12.75" thickTop="1">
      <c r="A113" s="287"/>
      <c r="G113" s="281"/>
    </row>
  </sheetData>
  <customSheetViews>
    <customSheetView guid="{A15D1964-B049-11D2-8670-0000832CEEE8}" scale="75" showPageBreaks="1" printArea="1" showRuler="0" topLeftCell="A42">
      <selection activeCell="A66" sqref="A66:C66"/>
      <rowBreaks count="1" manualBreakCount="1">
        <brk id="65" max="65535" man="1"/>
      </rowBreaks>
      <pageMargins left="1" right="1" top="0.5" bottom="0.5" header="0.5" footer="0.5"/>
      <printOptions horizontalCentered="1"/>
      <pageSetup scale="83" orientation="portrait" horizontalDpi="300" verticalDpi="300" r:id="rId1"/>
      <headerFooter alignWithMargins="0"/>
    </customSheetView>
    <customSheetView guid="{5BE913A1-B14F-11D2-B0DC-0000832CDFF0}" scale="75" showPageBreaks="1" printArea="1" showRuler="0" topLeftCell="A42">
      <selection activeCell="A66" sqref="A66:C66"/>
      <rowBreaks count="1" manualBreakCount="1">
        <brk id="65" max="65535" man="1"/>
      </rowBreaks>
      <pageMargins left="1" right="1" top="0.5" bottom="0.5" header="0.5" footer="0.5"/>
      <printOptions horizontalCentered="1"/>
      <pageSetup scale="83" orientation="portrait" horizontalDpi="300" verticalDpi="300" r:id="rId2"/>
      <headerFooter alignWithMargins="0"/>
    </customSheetView>
  </customSheetViews>
  <phoneticPr fontId="0" type="noConversion"/>
  <hyperlinks>
    <hyperlink ref="H1" location="WAGas_09!P10" display="REsults Summary"/>
  </hyperlinks>
  <printOptions horizontalCentered="1"/>
  <pageMargins left="1" right="1" top="0.75" bottom="0.5" header="0.5" footer="0.5"/>
  <pageSetup scale="90" orientation="portrait" horizontalDpi="300" verticalDpi="300" r:id="rId3"/>
  <headerFooter alignWithMargins="0"/>
  <rowBreaks count="1" manualBreakCount="1">
    <brk id="66"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13"/>
  <sheetViews>
    <sheetView view="pageBreakPreview" topLeftCell="A16" zoomScale="115" zoomScaleNormal="100" zoomScaleSheetLayoutView="115" workbookViewId="0">
      <selection activeCell="F1" sqref="F1"/>
    </sheetView>
  </sheetViews>
  <sheetFormatPr defaultColWidth="12.42578125" defaultRowHeight="11.1" customHeight="1"/>
  <cols>
    <col min="1" max="1" width="5.5703125" style="311" customWidth="1"/>
    <col min="2" max="2" width="26.140625" style="311" customWidth="1"/>
    <col min="3" max="3" width="12.42578125" style="311" customWidth="1"/>
    <col min="4" max="4" width="6.7109375" style="311" customWidth="1"/>
    <col min="5" max="5" width="12.42578125" style="329" customWidth="1"/>
    <col min="6" max="6" width="12.42578125" style="330" customWidth="1"/>
    <col min="7" max="7" width="12.42578125" style="329" customWidth="1"/>
    <col min="8" max="16384" width="12.42578125" style="311"/>
  </cols>
  <sheetData>
    <row r="1" spans="1:8" ht="12">
      <c r="A1" s="310" t="str">
        <f>Inputs!$D$6</f>
        <v>AVISTA UTILITIES</v>
      </c>
      <c r="B1" s="310"/>
      <c r="C1" s="310"/>
      <c r="E1" s="312"/>
      <c r="F1" s="896" t="s">
        <v>322</v>
      </c>
      <c r="G1" s="312"/>
    </row>
    <row r="2" spans="1:8" ht="12">
      <c r="A2" s="310" t="s">
        <v>110</v>
      </c>
      <c r="B2" s="310"/>
      <c r="C2" s="310"/>
      <c r="E2" s="312"/>
      <c r="F2" s="313" t="s">
        <v>164</v>
      </c>
      <c r="G2" s="312"/>
    </row>
    <row r="3" spans="1:8" ht="12">
      <c r="A3" s="310" t="str">
        <f>Inputs!$D$2</f>
        <v>TWELVE MONTHS ENDED DECEMBER 31, 2010</v>
      </c>
      <c r="B3" s="310"/>
      <c r="C3" s="310"/>
      <c r="E3" s="312"/>
      <c r="F3" s="313" t="s">
        <v>159</v>
      </c>
      <c r="G3" s="311"/>
    </row>
    <row r="4" spans="1:8" ht="12">
      <c r="A4" s="310" t="s">
        <v>113</v>
      </c>
      <c r="B4" s="310"/>
      <c r="C4" s="310"/>
      <c r="E4" s="314"/>
      <c r="F4" s="315" t="s">
        <v>114</v>
      </c>
      <c r="G4" s="314"/>
    </row>
    <row r="5" spans="1:8" ht="12">
      <c r="A5" s="316" t="s">
        <v>9</v>
      </c>
      <c r="E5" s="312"/>
      <c r="F5" s="313"/>
      <c r="G5" s="312"/>
    </row>
    <row r="6" spans="1:8" ht="12">
      <c r="A6" s="317" t="s">
        <v>25</v>
      </c>
      <c r="B6" s="318" t="s">
        <v>103</v>
      </c>
      <c r="C6" s="318"/>
      <c r="E6" s="319" t="s">
        <v>115</v>
      </c>
      <c r="F6" s="320" t="s">
        <v>116</v>
      </c>
      <c r="G6" s="319" t="s">
        <v>117</v>
      </c>
      <c r="H6" s="321" t="s">
        <v>118</v>
      </c>
    </row>
    <row r="7" spans="1:8" ht="12">
      <c r="A7" s="316"/>
      <c r="B7" s="311" t="s">
        <v>59</v>
      </c>
      <c r="E7" s="322"/>
      <c r="F7" s="313"/>
      <c r="G7" s="322"/>
    </row>
    <row r="8" spans="1:8" ht="12">
      <c r="A8" s="316">
        <v>1</v>
      </c>
      <c r="B8" s="311" t="s">
        <v>119</v>
      </c>
      <c r="E8" s="323"/>
      <c r="F8" s="323"/>
      <c r="G8" s="323"/>
      <c r="H8" s="324" t="str">
        <f>IF(E8=F8+G8," ","ERROR")</f>
        <v xml:space="preserve"> </v>
      </c>
    </row>
    <row r="9" spans="1:8" ht="12">
      <c r="A9" s="316">
        <v>2</v>
      </c>
      <c r="B9" s="311" t="s">
        <v>120</v>
      </c>
      <c r="E9" s="325"/>
      <c r="F9" s="325"/>
      <c r="G9" s="325"/>
      <c r="H9" s="324" t="str">
        <f>IF(E9=F9+G9," ","ERROR")</f>
        <v xml:space="preserve"> </v>
      </c>
    </row>
    <row r="10" spans="1:8" ht="12">
      <c r="A10" s="316">
        <v>3</v>
      </c>
      <c r="B10" s="311" t="s">
        <v>62</v>
      </c>
      <c r="E10" s="326"/>
      <c r="F10" s="326"/>
      <c r="G10" s="326"/>
      <c r="H10" s="324" t="str">
        <f>IF(E10=F10+G10," ","ERROR")</f>
        <v xml:space="preserve"> </v>
      </c>
    </row>
    <row r="11" spans="1:8" ht="12">
      <c r="A11" s="316">
        <v>4</v>
      </c>
      <c r="B11" s="311" t="s">
        <v>121</v>
      </c>
      <c r="E11" s="325">
        <f>SUM(E8:E10)</f>
        <v>0</v>
      </c>
      <c r="F11" s="325">
        <f>SUM(F8:F10)</f>
        <v>0</v>
      </c>
      <c r="G11" s="325">
        <f>SUM(G8:G10)</f>
        <v>0</v>
      </c>
      <c r="H11" s="324" t="str">
        <f>IF(E11=F11+G11," ","ERROR")</f>
        <v xml:space="preserve"> </v>
      </c>
    </row>
    <row r="12" spans="1:8" ht="12">
      <c r="A12" s="316"/>
      <c r="E12" s="325"/>
      <c r="F12" s="325"/>
      <c r="G12" s="325"/>
      <c r="H12" s="324"/>
    </row>
    <row r="13" spans="1:8" ht="12">
      <c r="A13" s="316"/>
      <c r="B13" s="311" t="s">
        <v>64</v>
      </c>
      <c r="E13" s="325"/>
      <c r="F13" s="325"/>
      <c r="G13" s="325"/>
      <c r="H13" s="324"/>
    </row>
    <row r="14" spans="1:8" ht="12">
      <c r="A14" s="316">
        <v>5</v>
      </c>
      <c r="B14" s="311" t="s">
        <v>122</v>
      </c>
      <c r="E14" s="325"/>
      <c r="F14" s="325"/>
      <c r="G14" s="325"/>
      <c r="H14" s="324" t="str">
        <f>IF(E14=F14+G14," ","ERROR")</f>
        <v xml:space="preserve"> </v>
      </c>
    </row>
    <row r="15" spans="1:8" ht="12">
      <c r="A15" s="316"/>
      <c r="B15" s="311" t="s">
        <v>66</v>
      </c>
      <c r="E15" s="325"/>
      <c r="F15" s="325"/>
      <c r="G15" s="325"/>
      <c r="H15" s="324"/>
    </row>
    <row r="16" spans="1:8" ht="12">
      <c r="A16" s="316">
        <v>6</v>
      </c>
      <c r="B16" s="311" t="s">
        <v>123</v>
      </c>
      <c r="E16" s="325"/>
      <c r="F16" s="325"/>
      <c r="G16" s="325"/>
      <c r="H16" s="324" t="str">
        <f>IF(E16=F16+G16," ","ERROR")</f>
        <v xml:space="preserve"> </v>
      </c>
    </row>
    <row r="17" spans="1:8" ht="12">
      <c r="A17" s="316">
        <v>7</v>
      </c>
      <c r="B17" s="311" t="s">
        <v>124</v>
      </c>
      <c r="E17" s="325"/>
      <c r="F17" s="325"/>
      <c r="G17" s="325"/>
      <c r="H17" s="324" t="str">
        <f>IF(E17=F17+G17," ","ERROR")</f>
        <v xml:space="preserve"> </v>
      </c>
    </row>
    <row r="18" spans="1:8" ht="12">
      <c r="A18" s="316">
        <v>8</v>
      </c>
      <c r="B18" s="311" t="s">
        <v>125</v>
      </c>
      <c r="E18" s="326"/>
      <c r="F18" s="326"/>
      <c r="G18" s="326"/>
      <c r="H18" s="324" t="str">
        <f>IF(E18=F18+G18," ","ERROR")</f>
        <v xml:space="preserve"> </v>
      </c>
    </row>
    <row r="19" spans="1:8" ht="12">
      <c r="A19" s="316">
        <v>9</v>
      </c>
      <c r="B19" s="311" t="s">
        <v>126</v>
      </c>
      <c r="E19" s="325">
        <f>SUM(E16:E18)</f>
        <v>0</v>
      </c>
      <c r="F19" s="325">
        <f>SUM(F16:F18)</f>
        <v>0</v>
      </c>
      <c r="G19" s="325">
        <f>SUM(G16:G18)</f>
        <v>0</v>
      </c>
      <c r="H19" s="324" t="str">
        <f>IF(E19=F19+G19," ","ERROR")</f>
        <v xml:space="preserve"> </v>
      </c>
    </row>
    <row r="20" spans="1:8" ht="12">
      <c r="A20" s="316"/>
      <c r="B20" s="311" t="s">
        <v>71</v>
      </c>
      <c r="E20" s="325"/>
      <c r="F20" s="325"/>
      <c r="G20" s="325"/>
      <c r="H20" s="324"/>
    </row>
    <row r="21" spans="1:8" ht="12">
      <c r="A21" s="316">
        <v>10</v>
      </c>
      <c r="B21" s="311" t="s">
        <v>127</v>
      </c>
      <c r="E21" s="325"/>
      <c r="F21" s="325"/>
      <c r="G21" s="325"/>
      <c r="H21" s="324" t="str">
        <f>IF(E21=F21+G21," ","ERROR")</f>
        <v xml:space="preserve"> </v>
      </c>
    </row>
    <row r="22" spans="1:8" ht="12">
      <c r="A22" s="316">
        <v>11</v>
      </c>
      <c r="B22" s="311" t="s">
        <v>128</v>
      </c>
      <c r="E22" s="325"/>
      <c r="F22" s="325"/>
      <c r="G22" s="325"/>
      <c r="H22" s="324" t="str">
        <f>IF(E22=F22+G22," ","ERROR")</f>
        <v xml:space="preserve"> </v>
      </c>
    </row>
    <row r="23" spans="1:8" ht="12">
      <c r="A23" s="316">
        <v>12</v>
      </c>
      <c r="B23" s="311" t="s">
        <v>129</v>
      </c>
      <c r="E23" s="326">
        <f>F23+G23</f>
        <v>-4</v>
      </c>
      <c r="F23" s="326">
        <v>-4</v>
      </c>
      <c r="G23" s="326">
        <v>0</v>
      </c>
      <c r="H23" s="324" t="str">
        <f>IF(E23=F23+G23," ","ERROR")</f>
        <v xml:space="preserve"> </v>
      </c>
    </row>
    <row r="24" spans="1:8" ht="12">
      <c r="A24" s="316">
        <v>13</v>
      </c>
      <c r="B24" s="311" t="s">
        <v>130</v>
      </c>
      <c r="E24" s="325">
        <f>SUM(E21:E23)</f>
        <v>-4</v>
      </c>
      <c r="F24" s="325">
        <f>SUM(F21:F23)</f>
        <v>-4</v>
      </c>
      <c r="G24" s="325">
        <f>SUM(G21:G23)</f>
        <v>0</v>
      </c>
      <c r="H24" s="324" t="str">
        <f>IF(E24=F24+G24," ","ERROR")</f>
        <v xml:space="preserve"> </v>
      </c>
    </row>
    <row r="25" spans="1:8" ht="12">
      <c r="A25" s="316"/>
      <c r="B25" s="311" t="s">
        <v>75</v>
      </c>
      <c r="E25" s="325"/>
      <c r="F25" s="325"/>
      <c r="G25" s="325"/>
      <c r="H25" s="324"/>
    </row>
    <row r="26" spans="1:8" ht="12">
      <c r="A26" s="316">
        <v>14</v>
      </c>
      <c r="B26" s="311" t="s">
        <v>127</v>
      </c>
      <c r="E26" s="325"/>
      <c r="F26" s="325"/>
      <c r="G26" s="325"/>
      <c r="H26" s="324" t="str">
        <f>IF(E26=F26+G26," ","ERROR")</f>
        <v xml:space="preserve"> </v>
      </c>
    </row>
    <row r="27" spans="1:8" ht="12">
      <c r="A27" s="316">
        <v>15</v>
      </c>
      <c r="B27" s="311" t="s">
        <v>128</v>
      </c>
      <c r="E27" s="325"/>
      <c r="F27" s="325"/>
      <c r="G27" s="325"/>
      <c r="H27" s="324" t="str">
        <f>IF(E27=F27+G27," ","ERROR")</f>
        <v xml:space="preserve"> </v>
      </c>
    </row>
    <row r="28" spans="1:8" ht="12">
      <c r="A28" s="316">
        <v>16</v>
      </c>
      <c r="B28" s="311" t="s">
        <v>129</v>
      </c>
      <c r="E28" s="326">
        <f>F28+G28</f>
        <v>-79</v>
      </c>
      <c r="F28" s="326">
        <v>-79</v>
      </c>
      <c r="G28" s="326">
        <v>0</v>
      </c>
      <c r="H28" s="324" t="str">
        <f>IF(E28=F28+G28," ","ERROR")</f>
        <v xml:space="preserve"> </v>
      </c>
    </row>
    <row r="29" spans="1:8" ht="12">
      <c r="A29" s="316">
        <v>17</v>
      </c>
      <c r="B29" s="311" t="s">
        <v>131</v>
      </c>
      <c r="E29" s="325">
        <f>SUM(E26:E28)</f>
        <v>-79</v>
      </c>
      <c r="F29" s="325">
        <f>SUM(F26:F28)</f>
        <v>-79</v>
      </c>
      <c r="G29" s="325">
        <f>SUM(G26:G28)</f>
        <v>0</v>
      </c>
      <c r="H29" s="324" t="str">
        <f>IF(E29=F29+G29," ","ERROR")</f>
        <v xml:space="preserve"> </v>
      </c>
    </row>
    <row r="30" spans="1:8" ht="12">
      <c r="A30" s="316"/>
      <c r="E30" s="325"/>
      <c r="F30" s="325"/>
      <c r="G30" s="325"/>
      <c r="H30" s="324"/>
    </row>
    <row r="31" spans="1:8" ht="12">
      <c r="A31" s="316">
        <v>18</v>
      </c>
      <c r="B31" s="311" t="s">
        <v>77</v>
      </c>
      <c r="E31" s="325"/>
      <c r="F31" s="325"/>
      <c r="G31" s="325"/>
      <c r="H31" s="324" t="str">
        <f>IF(E31=F31+G31," ","ERROR")</f>
        <v xml:space="preserve"> </v>
      </c>
    </row>
    <row r="32" spans="1:8" ht="12">
      <c r="A32" s="316">
        <v>19</v>
      </c>
      <c r="B32" s="311" t="s">
        <v>78</v>
      </c>
      <c r="E32" s="325"/>
      <c r="F32" s="325"/>
      <c r="G32" s="325"/>
      <c r="H32" s="324" t="str">
        <f>IF(E32=F32+G32," ","ERROR")</f>
        <v xml:space="preserve"> </v>
      </c>
    </row>
    <row r="33" spans="1:8" ht="12">
      <c r="A33" s="316">
        <v>20</v>
      </c>
      <c r="B33" s="311" t="s">
        <v>132</v>
      </c>
      <c r="E33" s="325"/>
      <c r="F33" s="325"/>
      <c r="G33" s="325"/>
      <c r="H33" s="324" t="str">
        <f>IF(E33=F33+G33," ","ERROR")</f>
        <v xml:space="preserve"> </v>
      </c>
    </row>
    <row r="34" spans="1:8" ht="12">
      <c r="A34" s="316"/>
      <c r="B34" s="311" t="s">
        <v>133</v>
      </c>
      <c r="E34" s="325"/>
      <c r="F34" s="325"/>
      <c r="G34" s="325"/>
      <c r="H34" s="324"/>
    </row>
    <row r="35" spans="1:8" ht="12">
      <c r="A35" s="316">
        <v>21</v>
      </c>
      <c r="B35" s="311" t="s">
        <v>127</v>
      </c>
      <c r="E35" s="325"/>
      <c r="F35" s="325"/>
      <c r="G35" s="325"/>
      <c r="H35" s="324" t="str">
        <f>IF(E35=F35+G35," ","ERROR")</f>
        <v xml:space="preserve"> </v>
      </c>
    </row>
    <row r="36" spans="1:8" ht="12">
      <c r="A36" s="316">
        <v>22</v>
      </c>
      <c r="B36" s="311" t="s">
        <v>128</v>
      </c>
      <c r="E36" s="325"/>
      <c r="F36" s="325"/>
      <c r="G36" s="325"/>
      <c r="H36" s="324" t="str">
        <f>IF(E36=F36+G36," ","ERROR")</f>
        <v xml:space="preserve"> </v>
      </c>
    </row>
    <row r="37" spans="1:8" ht="12">
      <c r="A37" s="316">
        <v>23</v>
      </c>
      <c r="B37" s="311" t="s">
        <v>129</v>
      </c>
      <c r="E37" s="326">
        <f>F37+G37</f>
        <v>-1</v>
      </c>
      <c r="F37" s="326">
        <v>-1</v>
      </c>
      <c r="G37" s="326">
        <v>0</v>
      </c>
      <c r="H37" s="324" t="str">
        <f>IF(E37=F37+G37," ","ERROR")</f>
        <v xml:space="preserve"> </v>
      </c>
    </row>
    <row r="38" spans="1:8" ht="12">
      <c r="A38" s="316">
        <v>24</v>
      </c>
      <c r="B38" s="311" t="s">
        <v>134</v>
      </c>
      <c r="E38" s="326">
        <f>SUM(E35:E37)</f>
        <v>-1</v>
      </c>
      <c r="F38" s="326">
        <f>SUM(F35:F37)</f>
        <v>-1</v>
      </c>
      <c r="G38" s="326">
        <f>SUM(G35:G37)</f>
        <v>0</v>
      </c>
      <c r="H38" s="324" t="str">
        <f>IF(E38=F38+G38," ","ERROR")</f>
        <v xml:space="preserve"> </v>
      </c>
    </row>
    <row r="39" spans="1:8" ht="12">
      <c r="A39" s="316">
        <v>25</v>
      </c>
      <c r="B39" s="311" t="s">
        <v>82</v>
      </c>
      <c r="E39" s="326">
        <f>E19+E24+E29+E31+E32+E33+E38+E14</f>
        <v>-84</v>
      </c>
      <c r="F39" s="326">
        <f>F19+F24+F29+F31+F32+F33+F38+F14</f>
        <v>-84</v>
      </c>
      <c r="G39" s="326">
        <f>G19+G24+G29+G31+G32+G33+G38+G14</f>
        <v>0</v>
      </c>
      <c r="H39" s="324" t="str">
        <f>IF(E39=F39+G39," ","ERROR")</f>
        <v xml:space="preserve"> </v>
      </c>
    </row>
    <row r="40" spans="1:8" ht="12">
      <c r="A40" s="316"/>
      <c r="E40" s="325"/>
      <c r="F40" s="325"/>
      <c r="G40" s="325"/>
      <c r="H40" s="324"/>
    </row>
    <row r="41" spans="1:8" ht="12">
      <c r="A41" s="316">
        <v>26</v>
      </c>
      <c r="B41" s="311" t="s">
        <v>135</v>
      </c>
      <c r="E41" s="325">
        <f>E11-E39</f>
        <v>84</v>
      </c>
      <c r="F41" s="325">
        <f>F11-F39</f>
        <v>84</v>
      </c>
      <c r="G41" s="325">
        <f>G11-G39</f>
        <v>0</v>
      </c>
      <c r="H41" s="324" t="str">
        <f>IF(E41=F41+G41," ","ERROR")</f>
        <v xml:space="preserve"> </v>
      </c>
    </row>
    <row r="42" spans="1:8" ht="12">
      <c r="A42" s="316"/>
      <c r="E42" s="325"/>
      <c r="F42" s="325"/>
      <c r="G42" s="325"/>
      <c r="H42" s="324"/>
    </row>
    <row r="43" spans="1:8" ht="12">
      <c r="A43" s="316"/>
      <c r="B43" s="311" t="s">
        <v>136</v>
      </c>
      <c r="E43" s="325"/>
      <c r="F43" s="325"/>
      <c r="G43" s="325"/>
      <c r="H43" s="324"/>
    </row>
    <row r="44" spans="1:8" ht="12">
      <c r="A44" s="316">
        <v>27</v>
      </c>
      <c r="B44" s="327" t="s">
        <v>150</v>
      </c>
      <c r="E44" s="325">
        <f>F44+G44</f>
        <v>29</v>
      </c>
      <c r="F44" s="328">
        <f>ROUND(F41*0.35,0)</f>
        <v>29</v>
      </c>
      <c r="G44" s="325">
        <f>ROUND(G41*0.35,0)</f>
        <v>0</v>
      </c>
      <c r="H44" s="324" t="str">
        <f>IF(E44=F44+G44," ","ERROR")</f>
        <v xml:space="preserve"> </v>
      </c>
    </row>
    <row r="45" spans="1:8" ht="12">
      <c r="A45" s="316">
        <v>28</v>
      </c>
      <c r="B45" s="311" t="s">
        <v>139</v>
      </c>
      <c r="E45" s="325"/>
      <c r="F45" s="325"/>
      <c r="G45" s="325"/>
      <c r="H45" s="324" t="str">
        <f>IF(E45=F45+G45," ","ERROR")</f>
        <v xml:space="preserve"> </v>
      </c>
    </row>
    <row r="46" spans="1:8" ht="12">
      <c r="A46" s="316">
        <v>29</v>
      </c>
      <c r="B46" s="311" t="s">
        <v>138</v>
      </c>
      <c r="E46" s="326"/>
      <c r="F46" s="326"/>
      <c r="G46" s="326"/>
      <c r="H46" s="324" t="str">
        <f>IF(E46=F46+G46," ","ERROR")</f>
        <v xml:space="preserve"> </v>
      </c>
    </row>
    <row r="47" spans="1:8" ht="12">
      <c r="A47" s="316"/>
      <c r="H47" s="324"/>
    </row>
    <row r="48" spans="1:8" ht="12">
      <c r="A48" s="316">
        <v>30</v>
      </c>
      <c r="B48" s="331" t="s">
        <v>88</v>
      </c>
      <c r="E48" s="323">
        <f>E41-(+E44+E45+E46)</f>
        <v>55</v>
      </c>
      <c r="F48" s="323">
        <f>F41-F44+F45+F46</f>
        <v>55</v>
      </c>
      <c r="G48" s="323">
        <f>G41-SUM(G44:G46)</f>
        <v>0</v>
      </c>
      <c r="H48" s="324" t="str">
        <f>IF(E48=F48+G48," ","ERROR")</f>
        <v xml:space="preserve"> </v>
      </c>
    </row>
    <row r="49" spans="1:8" ht="12">
      <c r="A49" s="316"/>
      <c r="H49" s="324"/>
    </row>
    <row r="50" spans="1:8" ht="12">
      <c r="A50" s="316"/>
      <c r="B50" s="327" t="s">
        <v>140</v>
      </c>
      <c r="H50" s="324"/>
    </row>
    <row r="51" spans="1:8" ht="12">
      <c r="A51" s="316"/>
      <c r="B51" s="327" t="s">
        <v>141</v>
      </c>
      <c r="H51" s="324"/>
    </row>
    <row r="52" spans="1:8" ht="12">
      <c r="A52" s="316">
        <v>31</v>
      </c>
      <c r="B52" s="311" t="s">
        <v>142</v>
      </c>
      <c r="E52" s="323"/>
      <c r="F52" s="323"/>
      <c r="G52" s="323"/>
      <c r="H52" s="324" t="str">
        <f t="shared" ref="H52:H64" si="0">IF(E52=F52+G52," ","ERROR")</f>
        <v xml:space="preserve"> </v>
      </c>
    </row>
    <row r="53" spans="1:8" ht="12">
      <c r="A53" s="316">
        <v>32</v>
      </c>
      <c r="B53" s="311" t="s">
        <v>143</v>
      </c>
      <c r="E53" s="325"/>
      <c r="F53" s="325"/>
      <c r="G53" s="325"/>
      <c r="H53" s="324" t="str">
        <f t="shared" si="0"/>
        <v xml:space="preserve"> </v>
      </c>
    </row>
    <row r="54" spans="1:8" ht="12">
      <c r="A54" s="316">
        <v>33</v>
      </c>
      <c r="B54" s="311" t="s">
        <v>151</v>
      </c>
      <c r="E54" s="326"/>
      <c r="F54" s="326"/>
      <c r="G54" s="326"/>
      <c r="H54" s="324" t="str">
        <f t="shared" si="0"/>
        <v xml:space="preserve"> </v>
      </c>
    </row>
    <row r="55" spans="1:8" ht="12">
      <c r="A55" s="316">
        <v>34</v>
      </c>
      <c r="B55" s="311" t="s">
        <v>145</v>
      </c>
      <c r="E55" s="325">
        <f>SUM(E52:E54)</f>
        <v>0</v>
      </c>
      <c r="F55" s="325">
        <f>SUM(F52:F54)</f>
        <v>0</v>
      </c>
      <c r="G55" s="325">
        <f>SUM(G52:G54)</f>
        <v>0</v>
      </c>
      <c r="H55" s="324" t="str">
        <f t="shared" si="0"/>
        <v xml:space="preserve"> </v>
      </c>
    </row>
    <row r="56" spans="1:8" ht="12">
      <c r="A56" s="316"/>
      <c r="B56" s="311" t="s">
        <v>93</v>
      </c>
      <c r="E56" s="325"/>
      <c r="F56" s="325"/>
      <c r="G56" s="325"/>
      <c r="H56" s="324" t="str">
        <f t="shared" si="0"/>
        <v xml:space="preserve"> </v>
      </c>
    </row>
    <row r="57" spans="1:8" ht="12">
      <c r="A57" s="316">
        <v>35</v>
      </c>
      <c r="B57" s="311" t="s">
        <v>142</v>
      </c>
      <c r="E57" s="325"/>
      <c r="F57" s="325"/>
      <c r="G57" s="325"/>
      <c r="H57" s="324" t="str">
        <f t="shared" si="0"/>
        <v xml:space="preserve"> </v>
      </c>
    </row>
    <row r="58" spans="1:8" ht="12">
      <c r="A58" s="316">
        <v>36</v>
      </c>
      <c r="B58" s="311" t="s">
        <v>143</v>
      </c>
      <c r="E58" s="325"/>
      <c r="F58" s="325"/>
      <c r="G58" s="325"/>
      <c r="H58" s="324" t="str">
        <f t="shared" si="0"/>
        <v xml:space="preserve"> </v>
      </c>
    </row>
    <row r="59" spans="1:8" ht="12">
      <c r="A59" s="316">
        <v>37</v>
      </c>
      <c r="B59" s="311" t="s">
        <v>151</v>
      </c>
      <c r="E59" s="326"/>
      <c r="F59" s="326"/>
      <c r="G59" s="326"/>
      <c r="H59" s="324" t="str">
        <f t="shared" si="0"/>
        <v xml:space="preserve"> </v>
      </c>
    </row>
    <row r="60" spans="1:8" ht="12">
      <c r="A60" s="316">
        <v>38</v>
      </c>
      <c r="B60" s="311" t="s">
        <v>146</v>
      </c>
      <c r="E60" s="325">
        <f>SUM(E57:E59)</f>
        <v>0</v>
      </c>
      <c r="F60" s="325">
        <f>SUM(F57:F59)</f>
        <v>0</v>
      </c>
      <c r="G60" s="325">
        <f>SUM(G57:G59)</f>
        <v>0</v>
      </c>
      <c r="H60" s="324" t="str">
        <f t="shared" si="0"/>
        <v xml:space="preserve"> </v>
      </c>
    </row>
    <row r="61" spans="1:8" ht="12">
      <c r="A61" s="316">
        <v>39</v>
      </c>
      <c r="B61" s="327" t="s">
        <v>147</v>
      </c>
      <c r="E61" s="325"/>
      <c r="F61" s="325"/>
      <c r="G61" s="325"/>
      <c r="H61" s="324" t="str">
        <f t="shared" si="0"/>
        <v xml:space="preserve"> </v>
      </c>
    </row>
    <row r="62" spans="1:8" ht="12">
      <c r="A62" s="316">
        <v>40</v>
      </c>
      <c r="B62" s="311" t="s">
        <v>96</v>
      </c>
      <c r="E62" s="325"/>
      <c r="F62" s="325"/>
      <c r="G62" s="325"/>
      <c r="H62" s="324" t="str">
        <f t="shared" si="0"/>
        <v xml:space="preserve"> </v>
      </c>
    </row>
    <row r="63" spans="1:8" ht="12">
      <c r="A63" s="316">
        <v>41</v>
      </c>
      <c r="B63" s="311" t="s">
        <v>289</v>
      </c>
      <c r="E63" s="325"/>
      <c r="F63" s="325"/>
      <c r="G63" s="325"/>
      <c r="H63" s="324"/>
    </row>
    <row r="64" spans="1:8" ht="12">
      <c r="A64" s="316">
        <v>42</v>
      </c>
      <c r="B64" s="327" t="s">
        <v>97</v>
      </c>
      <c r="E64" s="326"/>
      <c r="F64" s="326"/>
      <c r="G64" s="326"/>
      <c r="H64" s="324" t="str">
        <f t="shared" si="0"/>
        <v xml:space="preserve"> </v>
      </c>
    </row>
    <row r="65" spans="1:8" ht="12">
      <c r="A65" s="316"/>
      <c r="B65" s="311" t="s">
        <v>148</v>
      </c>
      <c r="H65" s="324"/>
    </row>
    <row r="66" spans="1:8" ht="12.75" thickBot="1">
      <c r="A66" s="316">
        <v>43</v>
      </c>
      <c r="B66" s="331" t="s">
        <v>98</v>
      </c>
      <c r="E66" s="332">
        <f>E55-E60+E61+E62+E64+E63</f>
        <v>0</v>
      </c>
      <c r="F66" s="332">
        <f t="shared" ref="F66:G66" si="1">F55-F60+F61+F62+F64+F63</f>
        <v>0</v>
      </c>
      <c r="G66" s="332">
        <f t="shared" si="1"/>
        <v>0</v>
      </c>
      <c r="H66" s="324" t="str">
        <f>IF(E66=F66+G66," ","ERROR")</f>
        <v xml:space="preserve"> </v>
      </c>
    </row>
    <row r="67" spans="1:8" ht="12.75" thickTop="1">
      <c r="A67" s="310" t="str">
        <f>Inputs!$D$6</f>
        <v>AVISTA UTILITIES</v>
      </c>
      <c r="B67" s="310"/>
      <c r="C67" s="310"/>
      <c r="G67" s="311"/>
    </row>
    <row r="68" spans="1:8" ht="12">
      <c r="A68" s="310" t="s">
        <v>154</v>
      </c>
      <c r="B68" s="310"/>
      <c r="C68" s="310"/>
      <c r="G68" s="311"/>
    </row>
    <row r="69" spans="1:8" ht="12">
      <c r="A69" s="310" t="str">
        <f>A3</f>
        <v>TWELVE MONTHS ENDED DECEMBER 31, 2010</v>
      </c>
      <c r="B69" s="310"/>
      <c r="C69" s="310"/>
      <c r="F69" s="313" t="str">
        <f>F2</f>
        <v>PROPERTY TAX</v>
      </c>
      <c r="G69" s="311"/>
    </row>
    <row r="70" spans="1:8" ht="12">
      <c r="A70" s="310" t="s">
        <v>155</v>
      </c>
      <c r="B70" s="310"/>
      <c r="C70" s="310"/>
      <c r="F70" s="313" t="str">
        <f>F3</f>
        <v>ADJUSTMENT</v>
      </c>
      <c r="G70" s="311"/>
    </row>
    <row r="71" spans="1:8" ht="12">
      <c r="E71" s="649"/>
      <c r="F71" s="320" t="str">
        <f>F4</f>
        <v>GAS</v>
      </c>
      <c r="G71" s="650"/>
    </row>
    <row r="72" spans="1:8" ht="12">
      <c r="A72" s="316" t="s">
        <v>9</v>
      </c>
      <c r="F72" s="313"/>
    </row>
    <row r="73" spans="1:8" ht="12">
      <c r="A73" s="333" t="s">
        <v>25</v>
      </c>
      <c r="B73" s="318" t="s">
        <v>103</v>
      </c>
      <c r="C73" s="318"/>
      <c r="F73" s="320" t="s">
        <v>117</v>
      </c>
    </row>
    <row r="74" spans="1:8" ht="12">
      <c r="A74" s="316"/>
      <c r="B74" s="311" t="s">
        <v>59</v>
      </c>
      <c r="E74" s="311"/>
      <c r="G74" s="311"/>
    </row>
    <row r="75" spans="1:8" ht="12">
      <c r="A75" s="316">
        <v>1</v>
      </c>
      <c r="B75" s="311" t="s">
        <v>119</v>
      </c>
      <c r="E75" s="311"/>
      <c r="F75" s="323">
        <f>G8</f>
        <v>0</v>
      </c>
      <c r="G75" s="311"/>
    </row>
    <row r="76" spans="1:8" ht="12">
      <c r="A76" s="316">
        <v>2</v>
      </c>
      <c r="B76" s="311" t="s">
        <v>120</v>
      </c>
      <c r="E76" s="311"/>
      <c r="F76" s="325">
        <f>G9</f>
        <v>0</v>
      </c>
      <c r="G76" s="311"/>
    </row>
    <row r="77" spans="1:8" ht="12">
      <c r="A77" s="316">
        <v>3</v>
      </c>
      <c r="B77" s="311" t="s">
        <v>62</v>
      </c>
      <c r="E77" s="311"/>
      <c r="F77" s="326">
        <f>G10</f>
        <v>0</v>
      </c>
      <c r="G77" s="311"/>
    </row>
    <row r="78" spans="1:8" ht="12">
      <c r="A78" s="316"/>
      <c r="E78" s="311"/>
      <c r="F78" s="325"/>
      <c r="G78" s="311"/>
    </row>
    <row r="79" spans="1:8" ht="12">
      <c r="A79" s="316">
        <v>4</v>
      </c>
      <c r="B79" s="311" t="s">
        <v>121</v>
      </c>
      <c r="E79" s="311"/>
      <c r="F79" s="325">
        <f>F75+F76+F77</f>
        <v>0</v>
      </c>
      <c r="G79" s="311"/>
    </row>
    <row r="80" spans="1:8" ht="12">
      <c r="A80" s="316"/>
      <c r="E80" s="311"/>
      <c r="F80" s="325"/>
      <c r="G80" s="311"/>
    </row>
    <row r="81" spans="1:7" ht="12">
      <c r="A81" s="316"/>
      <c r="B81" s="311" t="s">
        <v>64</v>
      </c>
      <c r="E81" s="311"/>
      <c r="F81" s="325"/>
      <c r="G81" s="311"/>
    </row>
    <row r="82" spans="1:7" ht="12">
      <c r="A82" s="316">
        <v>5</v>
      </c>
      <c r="B82" s="311" t="s">
        <v>122</v>
      </c>
      <c r="E82" s="311"/>
      <c r="F82" s="325">
        <f>G14</f>
        <v>0</v>
      </c>
      <c r="G82" s="311"/>
    </row>
    <row r="83" spans="1:7" ht="12">
      <c r="A83" s="316"/>
      <c r="B83" s="311" t="s">
        <v>66</v>
      </c>
      <c r="E83" s="311"/>
      <c r="F83" s="325"/>
      <c r="G83" s="311"/>
    </row>
    <row r="84" spans="1:7" ht="12">
      <c r="A84" s="316">
        <v>6</v>
      </c>
      <c r="B84" s="311" t="s">
        <v>123</v>
      </c>
      <c r="E84" s="311"/>
      <c r="F84" s="325">
        <f>G16</f>
        <v>0</v>
      </c>
      <c r="G84" s="311"/>
    </row>
    <row r="85" spans="1:7" ht="12">
      <c r="A85" s="316">
        <v>7</v>
      </c>
      <c r="B85" s="311" t="s">
        <v>124</v>
      </c>
      <c r="E85" s="311"/>
      <c r="F85" s="325">
        <f>G17</f>
        <v>0</v>
      </c>
      <c r="G85" s="311"/>
    </row>
    <row r="86" spans="1:7" ht="12">
      <c r="A86" s="316">
        <v>8</v>
      </c>
      <c r="B86" s="311" t="s">
        <v>125</v>
      </c>
      <c r="E86" s="311"/>
      <c r="F86" s="326">
        <f>G18</f>
        <v>0</v>
      </c>
      <c r="G86" s="311"/>
    </row>
    <row r="87" spans="1:7" ht="12">
      <c r="A87" s="316">
        <v>9</v>
      </c>
      <c r="B87" s="311" t="s">
        <v>126</v>
      </c>
      <c r="E87" s="311"/>
      <c r="F87" s="325">
        <f>F84+F85+F86</f>
        <v>0</v>
      </c>
      <c r="G87" s="311"/>
    </row>
    <row r="88" spans="1:7" ht="12">
      <c r="A88" s="316"/>
      <c r="B88" s="311" t="s">
        <v>71</v>
      </c>
      <c r="E88" s="311"/>
      <c r="F88" s="325"/>
      <c r="G88" s="311"/>
    </row>
    <row r="89" spans="1:7" ht="12">
      <c r="A89" s="316">
        <v>10</v>
      </c>
      <c r="B89" s="311" t="s">
        <v>127</v>
      </c>
      <c r="E89" s="311"/>
      <c r="F89" s="325">
        <f>G21</f>
        <v>0</v>
      </c>
      <c r="G89" s="311"/>
    </row>
    <row r="90" spans="1:7" ht="12">
      <c r="A90" s="316">
        <v>11</v>
      </c>
      <c r="B90" s="311" t="s">
        <v>128</v>
      </c>
      <c r="E90" s="311"/>
      <c r="F90" s="325">
        <f>G22</f>
        <v>0</v>
      </c>
      <c r="G90" s="311"/>
    </row>
    <row r="91" spans="1:7" ht="12">
      <c r="A91" s="316">
        <v>12</v>
      </c>
      <c r="B91" s="311" t="s">
        <v>129</v>
      </c>
      <c r="E91" s="311"/>
      <c r="F91" s="326">
        <f>G23</f>
        <v>0</v>
      </c>
      <c r="G91" s="311"/>
    </row>
    <row r="92" spans="1:7" ht="12">
      <c r="A92" s="316">
        <v>13</v>
      </c>
      <c r="B92" s="311" t="s">
        <v>130</v>
      </c>
      <c r="E92" s="311"/>
      <c r="F92" s="325">
        <f>F89+F90+F91</f>
        <v>0</v>
      </c>
      <c r="G92" s="311"/>
    </row>
    <row r="93" spans="1:7" ht="12">
      <c r="A93" s="316"/>
      <c r="B93" s="311" t="s">
        <v>75</v>
      </c>
      <c r="E93" s="311"/>
      <c r="F93" s="325"/>
      <c r="G93" s="311"/>
    </row>
    <row r="94" spans="1:7" ht="12">
      <c r="A94" s="316">
        <v>14</v>
      </c>
      <c r="B94" s="311" t="s">
        <v>127</v>
      </c>
      <c r="E94" s="311"/>
      <c r="F94" s="325">
        <f>G26</f>
        <v>0</v>
      </c>
      <c r="G94" s="311"/>
    </row>
    <row r="95" spans="1:7" ht="12">
      <c r="A95" s="316">
        <v>15</v>
      </c>
      <c r="B95" s="311" t="s">
        <v>128</v>
      </c>
      <c r="E95" s="311"/>
      <c r="F95" s="325">
        <f>G27</f>
        <v>0</v>
      </c>
      <c r="G95" s="311"/>
    </row>
    <row r="96" spans="1:7" ht="12">
      <c r="A96" s="316">
        <v>16</v>
      </c>
      <c r="B96" s="311" t="s">
        <v>129</v>
      </c>
      <c r="E96" s="311"/>
      <c r="F96" s="326">
        <f>G28</f>
        <v>0</v>
      </c>
      <c r="G96" s="311"/>
    </row>
    <row r="97" spans="1:7" ht="12">
      <c r="A97" s="316">
        <v>17</v>
      </c>
      <c r="B97" s="311" t="s">
        <v>131</v>
      </c>
      <c r="E97" s="311"/>
      <c r="F97" s="325">
        <f>F94+F95+F96</f>
        <v>0</v>
      </c>
      <c r="G97" s="311"/>
    </row>
    <row r="98" spans="1:7" ht="12">
      <c r="A98" s="316">
        <v>18</v>
      </c>
      <c r="B98" s="311" t="s">
        <v>77</v>
      </c>
      <c r="E98" s="311"/>
      <c r="F98" s="325">
        <f>G31</f>
        <v>0</v>
      </c>
      <c r="G98" s="311"/>
    </row>
    <row r="99" spans="1:7" ht="12">
      <c r="A99" s="316">
        <v>19</v>
      </c>
      <c r="B99" s="311" t="s">
        <v>78</v>
      </c>
      <c r="E99" s="311"/>
      <c r="F99" s="325">
        <f>G32</f>
        <v>0</v>
      </c>
      <c r="G99" s="311"/>
    </row>
    <row r="100" spans="1:7" ht="12">
      <c r="A100" s="316">
        <v>20</v>
      </c>
      <c r="B100" s="311" t="s">
        <v>132</v>
      </c>
      <c r="E100" s="311"/>
      <c r="F100" s="325">
        <f>G33</f>
        <v>0</v>
      </c>
      <c r="G100" s="311"/>
    </row>
    <row r="101" spans="1:7" ht="12">
      <c r="A101" s="316"/>
      <c r="B101" s="311" t="s">
        <v>133</v>
      </c>
      <c r="E101" s="311"/>
      <c r="F101" s="325"/>
      <c r="G101" s="311"/>
    </row>
    <row r="102" spans="1:7" ht="12">
      <c r="A102" s="316">
        <v>21</v>
      </c>
      <c r="B102" s="311" t="s">
        <v>127</v>
      </c>
      <c r="E102" s="311"/>
      <c r="F102" s="325">
        <f>G35</f>
        <v>0</v>
      </c>
      <c r="G102" s="311"/>
    </row>
    <row r="103" spans="1:7" ht="12">
      <c r="A103" s="316">
        <v>22</v>
      </c>
      <c r="B103" s="311" t="s">
        <v>128</v>
      </c>
      <c r="E103" s="311"/>
      <c r="F103" s="325">
        <f>G36</f>
        <v>0</v>
      </c>
      <c r="G103" s="311"/>
    </row>
    <row r="104" spans="1:7" ht="12">
      <c r="A104" s="316">
        <v>23</v>
      </c>
      <c r="B104" s="311" t="s">
        <v>129</v>
      </c>
      <c r="E104" s="311"/>
      <c r="F104" s="326">
        <f>G37</f>
        <v>0</v>
      </c>
      <c r="G104" s="311"/>
    </row>
    <row r="105" spans="1:7" ht="12">
      <c r="A105" s="316">
        <v>24</v>
      </c>
      <c r="B105" s="311" t="s">
        <v>134</v>
      </c>
      <c r="E105" s="311"/>
      <c r="F105" s="326">
        <f>F102+F103+F104</f>
        <v>0</v>
      </c>
      <c r="G105" s="311"/>
    </row>
    <row r="106" spans="1:7" ht="12">
      <c r="A106" s="316"/>
      <c r="E106" s="311"/>
      <c r="F106" s="325"/>
      <c r="G106" s="311"/>
    </row>
    <row r="107" spans="1:7" ht="12">
      <c r="A107" s="316">
        <v>25</v>
      </c>
      <c r="B107" s="311" t="s">
        <v>82</v>
      </c>
      <c r="E107" s="311"/>
      <c r="F107" s="326">
        <f>F105+F100+F99+F98+F97+F92+F87+F82</f>
        <v>0</v>
      </c>
      <c r="G107" s="311"/>
    </row>
    <row r="108" spans="1:7" ht="12">
      <c r="A108" s="316"/>
      <c r="E108" s="311"/>
      <c r="F108" s="325"/>
      <c r="G108" s="311"/>
    </row>
    <row r="109" spans="1:7" ht="12">
      <c r="A109" s="316">
        <v>26</v>
      </c>
      <c r="B109" s="311" t="s">
        <v>156</v>
      </c>
      <c r="E109" s="311"/>
      <c r="F109" s="326">
        <f>F79-F107</f>
        <v>0</v>
      </c>
      <c r="G109" s="311"/>
    </row>
    <row r="110" spans="1:7" ht="12">
      <c r="A110" s="316"/>
      <c r="E110" s="311"/>
      <c r="G110" s="311"/>
    </row>
    <row r="111" spans="1:7" ht="12">
      <c r="A111" s="316">
        <v>27</v>
      </c>
      <c r="B111" s="311" t="s">
        <v>157</v>
      </c>
      <c r="G111" s="311"/>
    </row>
    <row r="112" spans="1:7" ht="12.75" thickBot="1">
      <c r="A112" s="316"/>
      <c r="B112" s="334" t="s">
        <v>158</v>
      </c>
      <c r="C112" s="335">
        <f>Inputs!$D$4</f>
        <v>1.5093000000000001E-2</v>
      </c>
      <c r="F112" s="332">
        <f>ROUND(F109*C112,0)</f>
        <v>0</v>
      </c>
      <c r="G112" s="311"/>
    </row>
    <row r="113" spans="1:7" ht="12.75" thickTop="1">
      <c r="A113" s="316"/>
      <c r="G113" s="311"/>
    </row>
  </sheetData>
  <customSheetViews>
    <customSheetView guid="{A15D1964-B049-11D2-8670-0000832CEEE8}" scale="75" showPageBreaks="1" printArea="1" showRuler="0">
      <pane ySplit="6.25" topLeftCell="A47" activePane="bottomLeft"/>
      <selection pane="bottomLeft" activeCell="A66" sqref="A66:C66"/>
      <rowBreaks count="1" manualBreakCount="1">
        <brk id="65" max="65535" man="1"/>
      </rowBreaks>
      <pageMargins left="1" right="1" top="0.5" bottom="0.5" header="0.5" footer="0.5"/>
      <printOptions horizontalCentered="1"/>
      <pageSetup scale="83" orientation="portrait" horizontalDpi="300" verticalDpi="300" r:id="rId1"/>
      <headerFooter alignWithMargins="0"/>
    </customSheetView>
    <customSheetView guid="{5BE913A1-B14F-11D2-B0DC-0000832CDFF0}" scale="75" showPageBreaks="1" printArea="1" showRuler="0">
      <pane ySplit="6.25" topLeftCell="A47" activePane="bottomLeft"/>
      <selection pane="bottomLeft" activeCell="A66" sqref="A66:C66"/>
      <rowBreaks count="1" manualBreakCount="1">
        <brk id="65" max="65535" man="1"/>
      </rowBreaks>
      <pageMargins left="1" right="1" top="0.5" bottom="0.5" header="0.5" footer="0.5"/>
      <printOptions horizontalCentered="1"/>
      <pageSetup scale="83" orientation="portrait" horizontalDpi="300" verticalDpi="300" r:id="rId2"/>
      <headerFooter alignWithMargins="0"/>
    </customSheetView>
  </customSheetViews>
  <phoneticPr fontId="0" type="noConversion"/>
  <printOptions horizontalCentered="1"/>
  <pageMargins left="1" right="1" top="0.5" bottom="0.5" header="0.5" footer="0.5"/>
  <pageSetup scale="90" orientation="portrait" horizontalDpi="300" verticalDpi="300" r:id="rId3"/>
  <headerFooter alignWithMargins="0"/>
  <rowBreaks count="1" manualBreakCount="1">
    <brk id="66"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13"/>
  <sheetViews>
    <sheetView zoomScaleNormal="100" zoomScaleSheetLayoutView="100" workbookViewId="0">
      <selection activeCell="H1" sqref="H1"/>
    </sheetView>
  </sheetViews>
  <sheetFormatPr defaultColWidth="12.42578125" defaultRowHeight="11.1" customHeight="1"/>
  <cols>
    <col min="1" max="1" width="5.5703125" style="337" customWidth="1"/>
    <col min="2" max="2" width="26.140625" style="337" customWidth="1"/>
    <col min="3" max="3" width="12.42578125" style="337" customWidth="1"/>
    <col min="4" max="4" width="6.7109375" style="337" customWidth="1"/>
    <col min="5" max="5" width="12.42578125" style="357" customWidth="1"/>
    <col min="6" max="6" width="12.42578125" style="358" customWidth="1"/>
    <col min="7" max="7" width="12.42578125" style="357" customWidth="1"/>
    <col min="8" max="16384" width="12.42578125" style="337"/>
  </cols>
  <sheetData>
    <row r="1" spans="1:8" ht="12.75">
      <c r="A1" s="336" t="str">
        <f>Inputs!$D$6</f>
        <v>AVISTA UTILITIES</v>
      </c>
      <c r="B1" s="336"/>
      <c r="C1" s="336"/>
      <c r="E1" s="338"/>
      <c r="F1" s="339"/>
      <c r="G1" s="338"/>
      <c r="H1" s="731" t="s">
        <v>284</v>
      </c>
    </row>
    <row r="2" spans="1:8" ht="12">
      <c r="A2" s="336" t="s">
        <v>110</v>
      </c>
      <c r="B2" s="336"/>
      <c r="C2" s="336"/>
      <c r="E2" s="338"/>
      <c r="F2" s="340" t="s">
        <v>165</v>
      </c>
      <c r="G2" s="338"/>
    </row>
    <row r="3" spans="1:8" ht="12">
      <c r="A3" s="336" t="str">
        <f>Inputs!$D$2</f>
        <v>TWELVE MONTHS ENDED DECEMBER 31, 2010</v>
      </c>
      <c r="B3" s="336"/>
      <c r="C3" s="336"/>
      <c r="E3" s="338"/>
      <c r="F3" s="340" t="s">
        <v>166</v>
      </c>
      <c r="G3" s="337"/>
    </row>
    <row r="4" spans="1:8" ht="12">
      <c r="A4" s="336" t="s">
        <v>113</v>
      </c>
      <c r="B4" s="336"/>
      <c r="C4" s="336"/>
      <c r="E4" s="341"/>
      <c r="F4" s="342" t="s">
        <v>114</v>
      </c>
      <c r="G4" s="341"/>
    </row>
    <row r="5" spans="1:8" ht="12">
      <c r="A5" s="343" t="s">
        <v>9</v>
      </c>
      <c r="E5" s="338"/>
      <c r="F5" s="340"/>
      <c r="G5" s="338"/>
    </row>
    <row r="6" spans="1:8" ht="12">
      <c r="A6" s="344" t="s">
        <v>25</v>
      </c>
      <c r="B6" s="345" t="s">
        <v>103</v>
      </c>
      <c r="C6" s="345"/>
      <c r="E6" s="346" t="s">
        <v>115</v>
      </c>
      <c r="F6" s="347" t="s">
        <v>116</v>
      </c>
      <c r="G6" s="346" t="s">
        <v>117</v>
      </c>
      <c r="H6" s="348" t="s">
        <v>118</v>
      </c>
    </row>
    <row r="7" spans="1:8" ht="12">
      <c r="A7" s="343"/>
      <c r="B7" s="337" t="s">
        <v>59</v>
      </c>
      <c r="E7" s="349"/>
      <c r="F7" s="340"/>
      <c r="G7" s="349"/>
    </row>
    <row r="8" spans="1:8" ht="12">
      <c r="A8" s="343">
        <v>1</v>
      </c>
      <c r="B8" s="337" t="s">
        <v>119</v>
      </c>
      <c r="E8" s="350"/>
      <c r="F8" s="350"/>
      <c r="G8" s="350"/>
      <c r="H8" s="351" t="str">
        <f>IF(E8=F8+G8," ","ERROR")</f>
        <v xml:space="preserve"> </v>
      </c>
    </row>
    <row r="9" spans="1:8" ht="12">
      <c r="A9" s="343">
        <v>2</v>
      </c>
      <c r="B9" s="337" t="s">
        <v>120</v>
      </c>
      <c r="E9" s="352"/>
      <c r="F9" s="352"/>
      <c r="G9" s="352"/>
      <c r="H9" s="351" t="str">
        <f>IF(E9=F9+G9," ","ERROR")</f>
        <v xml:space="preserve"> </v>
      </c>
    </row>
    <row r="10" spans="1:8" ht="12">
      <c r="A10" s="343">
        <v>3</v>
      </c>
      <c r="B10" s="337" t="s">
        <v>62</v>
      </c>
      <c r="E10" s="353"/>
      <c r="F10" s="353"/>
      <c r="G10" s="353"/>
      <c r="H10" s="351" t="str">
        <f>IF(E10=F10+G10," ","ERROR")</f>
        <v xml:space="preserve"> </v>
      </c>
    </row>
    <row r="11" spans="1:8" ht="12">
      <c r="A11" s="343">
        <v>4</v>
      </c>
      <c r="B11" s="337" t="s">
        <v>121</v>
      </c>
      <c r="E11" s="352">
        <f>SUM(E8:E10)</f>
        <v>0</v>
      </c>
      <c r="F11" s="352">
        <f>SUM(F8:F10)</f>
        <v>0</v>
      </c>
      <c r="G11" s="352">
        <f>SUM(G8:G10)</f>
        <v>0</v>
      </c>
      <c r="H11" s="351" t="str">
        <f>IF(E11=F11+G11," ","ERROR")</f>
        <v xml:space="preserve"> </v>
      </c>
    </row>
    <row r="12" spans="1:8" ht="12">
      <c r="A12" s="343"/>
      <c r="E12" s="352"/>
      <c r="F12" s="352"/>
      <c r="G12" s="352"/>
      <c r="H12" s="351"/>
    </row>
    <row r="13" spans="1:8" ht="12">
      <c r="A13" s="343"/>
      <c r="B13" s="337" t="s">
        <v>64</v>
      </c>
      <c r="E13" s="352"/>
      <c r="F13" s="352"/>
      <c r="G13" s="352"/>
      <c r="H13" s="351"/>
    </row>
    <row r="14" spans="1:8" ht="12">
      <c r="A14" s="343">
        <v>5</v>
      </c>
      <c r="B14" s="337" t="s">
        <v>122</v>
      </c>
      <c r="E14" s="352"/>
      <c r="F14" s="352"/>
      <c r="G14" s="352"/>
      <c r="H14" s="351" t="str">
        <f>IF(E14=F14+G14," ","ERROR")</f>
        <v xml:space="preserve"> </v>
      </c>
    </row>
    <row r="15" spans="1:8" ht="12">
      <c r="A15" s="343"/>
      <c r="B15" s="337" t="s">
        <v>66</v>
      </c>
      <c r="E15" s="352"/>
      <c r="F15" s="352"/>
      <c r="G15" s="352"/>
      <c r="H15" s="351"/>
    </row>
    <row r="16" spans="1:8" ht="12">
      <c r="A16" s="343">
        <v>6</v>
      </c>
      <c r="B16" s="337" t="s">
        <v>123</v>
      </c>
      <c r="E16" s="352"/>
      <c r="F16" s="352"/>
      <c r="G16" s="352"/>
      <c r="H16" s="351" t="str">
        <f>IF(E16=F16+G16," ","ERROR")</f>
        <v xml:space="preserve"> </v>
      </c>
    </row>
    <row r="17" spans="1:8" ht="12">
      <c r="A17" s="343">
        <v>7</v>
      </c>
      <c r="B17" s="337" t="s">
        <v>124</v>
      </c>
      <c r="E17" s="352"/>
      <c r="F17" s="352"/>
      <c r="G17" s="352"/>
      <c r="H17" s="351" t="str">
        <f>IF(E17=F17+G17," ","ERROR")</f>
        <v xml:space="preserve"> </v>
      </c>
    </row>
    <row r="18" spans="1:8" ht="12">
      <c r="A18" s="343">
        <v>8</v>
      </c>
      <c r="B18" s="337" t="s">
        <v>125</v>
      </c>
      <c r="E18" s="353"/>
      <c r="F18" s="353"/>
      <c r="G18" s="353"/>
      <c r="H18" s="351" t="str">
        <f>IF(E18=F18+G18," ","ERROR")</f>
        <v xml:space="preserve"> </v>
      </c>
    </row>
    <row r="19" spans="1:8" ht="12">
      <c r="A19" s="343">
        <v>9</v>
      </c>
      <c r="B19" s="337" t="s">
        <v>126</v>
      </c>
      <c r="E19" s="352">
        <f>SUM(E16:E18)</f>
        <v>0</v>
      </c>
      <c r="F19" s="352">
        <f>SUM(F16:F18)</f>
        <v>0</v>
      </c>
      <c r="G19" s="352">
        <f>SUM(G16:G18)</f>
        <v>0</v>
      </c>
      <c r="H19" s="351" t="str">
        <f>IF(E19=F19+G19," ","ERROR")</f>
        <v xml:space="preserve"> </v>
      </c>
    </row>
    <row r="20" spans="1:8" ht="12">
      <c r="A20" s="343"/>
      <c r="B20" s="337" t="s">
        <v>71</v>
      </c>
      <c r="E20" s="352"/>
      <c r="F20" s="352"/>
      <c r="G20" s="352"/>
      <c r="H20" s="351"/>
    </row>
    <row r="21" spans="1:8" ht="12">
      <c r="A21" s="343">
        <v>10</v>
      </c>
      <c r="B21" s="337" t="s">
        <v>127</v>
      </c>
      <c r="E21" s="352"/>
      <c r="F21" s="352"/>
      <c r="G21" s="352"/>
      <c r="H21" s="351" t="str">
        <f>IF(E21=F21+G21," ","ERROR")</f>
        <v xml:space="preserve"> </v>
      </c>
    </row>
    <row r="22" spans="1:8" ht="12">
      <c r="A22" s="343">
        <v>11</v>
      </c>
      <c r="B22" s="337" t="s">
        <v>128</v>
      </c>
      <c r="E22" s="352"/>
      <c r="F22" s="352"/>
      <c r="G22" s="352"/>
      <c r="H22" s="351" t="str">
        <f>IF(E22=F22+G22," ","ERROR")</f>
        <v xml:space="preserve"> </v>
      </c>
    </row>
    <row r="23" spans="1:8" ht="12">
      <c r="A23" s="343">
        <v>12</v>
      </c>
      <c r="B23" s="337" t="s">
        <v>129</v>
      </c>
      <c r="E23" s="353"/>
      <c r="F23" s="353"/>
      <c r="G23" s="353"/>
      <c r="H23" s="351" t="str">
        <f>IF(E23=F23+G23," ","ERROR")</f>
        <v xml:space="preserve"> </v>
      </c>
    </row>
    <row r="24" spans="1:8" ht="12">
      <c r="A24" s="343">
        <v>13</v>
      </c>
      <c r="B24" s="337" t="s">
        <v>130</v>
      </c>
      <c r="E24" s="352">
        <f>SUM(E21:E23)</f>
        <v>0</v>
      </c>
      <c r="F24" s="352">
        <f>SUM(F21:F23)</f>
        <v>0</v>
      </c>
      <c r="G24" s="352">
        <f>SUM(G21:G23)</f>
        <v>0</v>
      </c>
      <c r="H24" s="351" t="str">
        <f>IF(E24=F24+G24," ","ERROR")</f>
        <v xml:space="preserve"> </v>
      </c>
    </row>
    <row r="25" spans="1:8" ht="12">
      <c r="A25" s="343"/>
      <c r="B25" s="337" t="s">
        <v>75</v>
      </c>
      <c r="E25" s="352"/>
      <c r="F25" s="352"/>
      <c r="G25" s="352"/>
      <c r="H25" s="351"/>
    </row>
    <row r="26" spans="1:8" ht="12">
      <c r="A26" s="343">
        <v>14</v>
      </c>
      <c r="B26" s="337" t="s">
        <v>127</v>
      </c>
      <c r="E26" s="352"/>
      <c r="F26" s="352"/>
      <c r="G26" s="352"/>
      <c r="H26" s="351" t="str">
        <f>IF(E26=F26+G26," ","ERROR")</f>
        <v xml:space="preserve"> </v>
      </c>
    </row>
    <row r="27" spans="1:8" ht="12">
      <c r="A27" s="343">
        <v>15</v>
      </c>
      <c r="B27" s="337" t="s">
        <v>128</v>
      </c>
      <c r="E27" s="352"/>
      <c r="F27" s="352"/>
      <c r="G27" s="352"/>
      <c r="H27" s="351" t="str">
        <f>IF(E27=F27+G27," ","ERROR")</f>
        <v xml:space="preserve"> </v>
      </c>
    </row>
    <row r="28" spans="1:8" ht="12">
      <c r="A28" s="343">
        <v>16</v>
      </c>
      <c r="B28" s="337" t="s">
        <v>129</v>
      </c>
      <c r="E28" s="353">
        <f>F28+G28</f>
        <v>0</v>
      </c>
      <c r="F28" s="353"/>
      <c r="G28" s="354">
        <f>F112</f>
        <v>0</v>
      </c>
      <c r="H28" s="351" t="str">
        <f>IF(E28=F28+G28," ","ERROR")</f>
        <v xml:space="preserve"> </v>
      </c>
    </row>
    <row r="29" spans="1:8" ht="12">
      <c r="A29" s="343">
        <v>17</v>
      </c>
      <c r="B29" s="337" t="s">
        <v>131</v>
      </c>
      <c r="E29" s="352">
        <f>SUM(E26:E28)</f>
        <v>0</v>
      </c>
      <c r="F29" s="352">
        <f>SUM(F26:F28)</f>
        <v>0</v>
      </c>
      <c r="G29" s="352">
        <f>SUM(G26:G28)</f>
        <v>0</v>
      </c>
      <c r="H29" s="351" t="str">
        <f>IF(E29=F29+G29," ","ERROR")</f>
        <v xml:space="preserve"> </v>
      </c>
    </row>
    <row r="30" spans="1:8" ht="12">
      <c r="A30" s="343"/>
      <c r="E30" s="352"/>
      <c r="F30" s="352"/>
      <c r="G30" s="352"/>
      <c r="H30" s="351"/>
    </row>
    <row r="31" spans="1:8" ht="12">
      <c r="A31" s="343">
        <v>18</v>
      </c>
      <c r="B31" s="337" t="s">
        <v>77</v>
      </c>
      <c r="E31" s="352">
        <f>F31+G31</f>
        <v>-169</v>
      </c>
      <c r="F31" s="352">
        <v>-169</v>
      </c>
      <c r="G31" s="352">
        <v>0</v>
      </c>
      <c r="H31" s="351" t="str">
        <f>IF(E31=F31+G31," ","ERROR")</f>
        <v xml:space="preserve"> </v>
      </c>
    </row>
    <row r="32" spans="1:8" ht="12">
      <c r="A32" s="343">
        <v>19</v>
      </c>
      <c r="B32" s="337" t="s">
        <v>78</v>
      </c>
      <c r="E32" s="352"/>
      <c r="F32" s="352"/>
      <c r="G32" s="352"/>
      <c r="H32" s="351" t="str">
        <f>IF(E32=F32+G32," ","ERROR")</f>
        <v xml:space="preserve"> </v>
      </c>
    </row>
    <row r="33" spans="1:8" ht="12">
      <c r="A33" s="343">
        <v>20</v>
      </c>
      <c r="B33" s="337" t="s">
        <v>132</v>
      </c>
      <c r="E33" s="352"/>
      <c r="F33" s="352"/>
      <c r="G33" s="352"/>
      <c r="H33" s="351" t="str">
        <f>IF(E33=F33+G33," ","ERROR")</f>
        <v xml:space="preserve"> </v>
      </c>
    </row>
    <row r="34" spans="1:8" ht="12">
      <c r="A34" s="343"/>
      <c r="B34" s="337" t="s">
        <v>133</v>
      </c>
      <c r="E34" s="352"/>
      <c r="F34" s="352"/>
      <c r="G34" s="352"/>
      <c r="H34" s="351"/>
    </row>
    <row r="35" spans="1:8" ht="12">
      <c r="A35" s="343">
        <v>21</v>
      </c>
      <c r="B35" s="337" t="s">
        <v>127</v>
      </c>
      <c r="E35" s="352"/>
      <c r="F35" s="352"/>
      <c r="G35" s="352"/>
      <c r="H35" s="351" t="str">
        <f>IF(E35=F35+G35," ","ERROR")</f>
        <v xml:space="preserve"> </v>
      </c>
    </row>
    <row r="36" spans="1:8" ht="12">
      <c r="A36" s="343">
        <v>22</v>
      </c>
      <c r="B36" s="337" t="s">
        <v>128</v>
      </c>
      <c r="E36" s="352"/>
      <c r="F36" s="352"/>
      <c r="G36" s="352"/>
      <c r="H36" s="351" t="str">
        <f>IF(E36=F36+G36," ","ERROR")</f>
        <v xml:space="preserve"> </v>
      </c>
    </row>
    <row r="37" spans="1:8" ht="12">
      <c r="A37" s="343">
        <v>23</v>
      </c>
      <c r="B37" s="337" t="s">
        <v>129</v>
      </c>
      <c r="E37" s="353"/>
      <c r="F37" s="353"/>
      <c r="G37" s="353"/>
      <c r="H37" s="351" t="str">
        <f>IF(E37=F37+G37," ","ERROR")</f>
        <v xml:space="preserve"> </v>
      </c>
    </row>
    <row r="38" spans="1:8" ht="12">
      <c r="A38" s="343">
        <v>24</v>
      </c>
      <c r="B38" s="337" t="s">
        <v>134</v>
      </c>
      <c r="E38" s="353">
        <f>SUM(E35:E37)</f>
        <v>0</v>
      </c>
      <c r="F38" s="353">
        <f>SUM(F35:F37)</f>
        <v>0</v>
      </c>
      <c r="G38" s="353">
        <f>SUM(G35:G37)</f>
        <v>0</v>
      </c>
      <c r="H38" s="351" t="str">
        <f>IF(E38=F38+G38," ","ERROR")</f>
        <v xml:space="preserve"> </v>
      </c>
    </row>
    <row r="39" spans="1:8" ht="12">
      <c r="A39" s="343">
        <v>25</v>
      </c>
      <c r="B39" s="337" t="s">
        <v>82</v>
      </c>
      <c r="E39" s="353">
        <f>E19+E24+E29+E31+E32+E33+E38+E14</f>
        <v>-169</v>
      </c>
      <c r="F39" s="353">
        <f>F19+F24+F29+F31+F32+F33+F38+F14</f>
        <v>-169</v>
      </c>
      <c r="G39" s="353">
        <f>G19+G24+G29+G31+G32+G33+G38+G14</f>
        <v>0</v>
      </c>
      <c r="H39" s="351" t="str">
        <f>IF(E39=F39+G39," ","ERROR")</f>
        <v xml:space="preserve"> </v>
      </c>
    </row>
    <row r="40" spans="1:8" ht="12">
      <c r="A40" s="343"/>
      <c r="E40" s="352"/>
      <c r="F40" s="352"/>
      <c r="G40" s="352"/>
      <c r="H40" s="351"/>
    </row>
    <row r="41" spans="1:8" ht="12">
      <c r="A41" s="343">
        <v>26</v>
      </c>
      <c r="B41" s="337" t="s">
        <v>135</v>
      </c>
      <c r="E41" s="352">
        <f>E11-E39</f>
        <v>169</v>
      </c>
      <c r="F41" s="352">
        <f>F11-F39</f>
        <v>169</v>
      </c>
      <c r="G41" s="352">
        <f>G11-G39</f>
        <v>0</v>
      </c>
      <c r="H41" s="351" t="str">
        <f>IF(E41=F41+G41," ","ERROR")</f>
        <v xml:space="preserve"> </v>
      </c>
    </row>
    <row r="42" spans="1:8" ht="12">
      <c r="A42" s="343"/>
      <c r="E42" s="352"/>
      <c r="F42" s="352"/>
      <c r="G42" s="352"/>
      <c r="H42" s="351"/>
    </row>
    <row r="43" spans="1:8" ht="12">
      <c r="A43" s="343"/>
      <c r="B43" s="337" t="s">
        <v>136</v>
      </c>
      <c r="E43" s="352"/>
      <c r="F43" s="352"/>
      <c r="G43" s="352"/>
      <c r="H43" s="351"/>
    </row>
    <row r="44" spans="1:8" ht="12">
      <c r="A44" s="343">
        <v>27</v>
      </c>
      <c r="B44" s="355" t="s">
        <v>137</v>
      </c>
      <c r="D44" s="356">
        <v>0.35</v>
      </c>
      <c r="E44" s="352">
        <f>F44+G44</f>
        <v>59</v>
      </c>
      <c r="F44" s="352">
        <f>ROUND(F41*D44,0)</f>
        <v>59</v>
      </c>
      <c r="G44" s="352">
        <f>ROUND(G41*D44,0)</f>
        <v>0</v>
      </c>
      <c r="H44" s="351" t="str">
        <f>IF(E44=F44+G44," ","ERROR")</f>
        <v xml:space="preserve"> </v>
      </c>
    </row>
    <row r="45" spans="1:8" ht="12">
      <c r="A45" s="343">
        <v>28</v>
      </c>
      <c r="B45" s="337" t="s">
        <v>139</v>
      </c>
      <c r="E45" s="352"/>
      <c r="F45" s="352"/>
      <c r="G45" s="352"/>
      <c r="H45" s="351" t="str">
        <f>IF(E45=F45+G45," ","ERROR")</f>
        <v xml:space="preserve"> </v>
      </c>
    </row>
    <row r="46" spans="1:8" ht="12">
      <c r="A46" s="343">
        <v>29</v>
      </c>
      <c r="B46" s="337" t="s">
        <v>138</v>
      </c>
      <c r="E46" s="353"/>
      <c r="F46" s="353"/>
      <c r="G46" s="353"/>
      <c r="H46" s="351" t="str">
        <f>IF(E46=F46+G46," ","ERROR")</f>
        <v xml:space="preserve"> </v>
      </c>
    </row>
    <row r="47" spans="1:8" ht="12">
      <c r="A47" s="343"/>
      <c r="H47" s="351"/>
    </row>
    <row r="48" spans="1:8" ht="12.75" thickBot="1">
      <c r="A48" s="343">
        <v>30</v>
      </c>
      <c r="B48" s="359" t="s">
        <v>88</v>
      </c>
      <c r="E48" s="360">
        <f>E41-(+E44+E45+E46)</f>
        <v>110</v>
      </c>
      <c r="F48" s="360">
        <f>F41-F44+F45+F46</f>
        <v>110</v>
      </c>
      <c r="G48" s="360">
        <f>G41-SUM(G44:G46)</f>
        <v>0</v>
      </c>
      <c r="H48" s="351" t="str">
        <f>IF(E48=F48+G48," ","ERROR")</f>
        <v xml:space="preserve"> </v>
      </c>
    </row>
    <row r="49" spans="1:8" ht="12.75" thickTop="1">
      <c r="A49" s="343"/>
      <c r="H49" s="351"/>
    </row>
    <row r="50" spans="1:8" ht="12">
      <c r="A50" s="343"/>
      <c r="B50" s="355" t="s">
        <v>140</v>
      </c>
      <c r="H50" s="351"/>
    </row>
    <row r="51" spans="1:8" ht="12">
      <c r="A51" s="343"/>
      <c r="B51" s="355" t="s">
        <v>141</v>
      </c>
      <c r="H51" s="351"/>
    </row>
    <row r="52" spans="1:8" ht="12">
      <c r="A52" s="343">
        <v>31</v>
      </c>
      <c r="B52" s="337" t="s">
        <v>142</v>
      </c>
      <c r="E52" s="350"/>
      <c r="F52" s="350"/>
      <c r="G52" s="350"/>
      <c r="H52" s="351" t="str">
        <f t="shared" ref="H52:H64" si="0">IF(E52=F52+G52," ","ERROR")</f>
        <v xml:space="preserve"> </v>
      </c>
    </row>
    <row r="53" spans="1:8" ht="12">
      <c r="A53" s="343">
        <v>32</v>
      </c>
      <c r="B53" s="337" t="s">
        <v>143</v>
      </c>
      <c r="E53" s="352"/>
      <c r="F53" s="352"/>
      <c r="G53" s="352"/>
      <c r="H53" s="351" t="str">
        <f t="shared" si="0"/>
        <v xml:space="preserve"> </v>
      </c>
    </row>
    <row r="54" spans="1:8" ht="12">
      <c r="A54" s="343">
        <v>33</v>
      </c>
      <c r="B54" s="337" t="s">
        <v>151</v>
      </c>
      <c r="E54" s="353"/>
      <c r="F54" s="353"/>
      <c r="G54" s="353"/>
      <c r="H54" s="351" t="str">
        <f t="shared" si="0"/>
        <v xml:space="preserve"> </v>
      </c>
    </row>
    <row r="55" spans="1:8" ht="12">
      <c r="A55" s="343">
        <v>34</v>
      </c>
      <c r="B55" s="337" t="s">
        <v>145</v>
      </c>
      <c r="E55" s="352">
        <f>SUM(E52:E54)</f>
        <v>0</v>
      </c>
      <c r="F55" s="352">
        <f>SUM(F52:F54)</f>
        <v>0</v>
      </c>
      <c r="G55" s="352">
        <f>SUM(G52:G54)</f>
        <v>0</v>
      </c>
      <c r="H55" s="351" t="str">
        <f t="shared" si="0"/>
        <v xml:space="preserve"> </v>
      </c>
    </row>
    <row r="56" spans="1:8" ht="12">
      <c r="A56" s="343"/>
      <c r="B56" s="337" t="s">
        <v>93</v>
      </c>
      <c r="E56" s="352"/>
      <c r="F56" s="352"/>
      <c r="G56" s="352"/>
      <c r="H56" s="351" t="str">
        <f t="shared" si="0"/>
        <v xml:space="preserve"> </v>
      </c>
    </row>
    <row r="57" spans="1:8" ht="12">
      <c r="A57" s="343">
        <v>35</v>
      </c>
      <c r="B57" s="337" t="s">
        <v>142</v>
      </c>
      <c r="E57" s="352"/>
      <c r="F57" s="352"/>
      <c r="G57" s="352"/>
      <c r="H57" s="351" t="str">
        <f t="shared" si="0"/>
        <v xml:space="preserve"> </v>
      </c>
    </row>
    <row r="58" spans="1:8" ht="12">
      <c r="A58" s="343">
        <v>36</v>
      </c>
      <c r="B58" s="337" t="s">
        <v>143</v>
      </c>
      <c r="E58" s="352"/>
      <c r="F58" s="352"/>
      <c r="G58" s="352"/>
      <c r="H58" s="351" t="str">
        <f t="shared" si="0"/>
        <v xml:space="preserve"> </v>
      </c>
    </row>
    <row r="59" spans="1:8" ht="12">
      <c r="A59" s="343">
        <v>37</v>
      </c>
      <c r="B59" s="337" t="s">
        <v>151</v>
      </c>
      <c r="E59" s="353"/>
      <c r="F59" s="353"/>
      <c r="G59" s="353"/>
      <c r="H59" s="351" t="str">
        <f t="shared" si="0"/>
        <v xml:space="preserve"> </v>
      </c>
    </row>
    <row r="60" spans="1:8" ht="12">
      <c r="A60" s="343">
        <v>38</v>
      </c>
      <c r="B60" s="337" t="s">
        <v>146</v>
      </c>
      <c r="E60" s="352">
        <f>SUM(E57:E59)</f>
        <v>0</v>
      </c>
      <c r="F60" s="352">
        <f>SUM(F57:F59)</f>
        <v>0</v>
      </c>
      <c r="G60" s="352">
        <f>SUM(G57:G59)</f>
        <v>0</v>
      </c>
      <c r="H60" s="351" t="str">
        <f t="shared" si="0"/>
        <v xml:space="preserve"> </v>
      </c>
    </row>
    <row r="61" spans="1:8" ht="12">
      <c r="A61" s="343">
        <v>39</v>
      </c>
      <c r="B61" s="355" t="s">
        <v>147</v>
      </c>
      <c r="E61" s="352"/>
      <c r="F61" s="352"/>
      <c r="G61" s="352"/>
      <c r="H61" s="351" t="str">
        <f t="shared" si="0"/>
        <v xml:space="preserve"> </v>
      </c>
    </row>
    <row r="62" spans="1:8" ht="12">
      <c r="A62" s="343">
        <v>40</v>
      </c>
      <c r="B62" s="337" t="s">
        <v>96</v>
      </c>
      <c r="E62" s="352"/>
      <c r="F62" s="352"/>
      <c r="G62" s="352"/>
      <c r="H62" s="351" t="str">
        <f t="shared" si="0"/>
        <v xml:space="preserve"> </v>
      </c>
    </row>
    <row r="63" spans="1:8" ht="12">
      <c r="A63" s="343">
        <v>41</v>
      </c>
      <c r="B63" s="337" t="s">
        <v>289</v>
      </c>
      <c r="E63" s="352"/>
      <c r="F63" s="352"/>
      <c r="G63" s="352"/>
      <c r="H63" s="351"/>
    </row>
    <row r="64" spans="1:8" ht="12">
      <c r="A64" s="343">
        <v>42</v>
      </c>
      <c r="B64" s="355" t="s">
        <v>97</v>
      </c>
      <c r="E64" s="353"/>
      <c r="F64" s="353"/>
      <c r="G64" s="353"/>
      <c r="H64" s="351" t="str">
        <f t="shared" si="0"/>
        <v xml:space="preserve"> </v>
      </c>
    </row>
    <row r="65" spans="1:8" ht="9" customHeight="1">
      <c r="A65" s="343"/>
      <c r="B65" s="337" t="s">
        <v>148</v>
      </c>
      <c r="H65" s="351"/>
    </row>
    <row r="66" spans="1:8" ht="12.75" thickBot="1">
      <c r="A66" s="343">
        <v>43</v>
      </c>
      <c r="B66" s="359" t="s">
        <v>98</v>
      </c>
      <c r="E66" s="360">
        <f>E55-E60+E61+E62+E64+E63</f>
        <v>0</v>
      </c>
      <c r="F66" s="360">
        <f t="shared" ref="F66:G66" si="1">F55-F60+F61+F62+F64+F63</f>
        <v>0</v>
      </c>
      <c r="G66" s="360">
        <f t="shared" si="1"/>
        <v>0</v>
      </c>
      <c r="H66" s="351" t="str">
        <f>IF(E66=F66+G66," ","ERROR")</f>
        <v xml:space="preserve"> </v>
      </c>
    </row>
    <row r="67" spans="1:8" ht="12.75" thickTop="1">
      <c r="A67" s="336" t="str">
        <f>Inputs!$D$6</f>
        <v>AVISTA UTILITIES</v>
      </c>
      <c r="B67" s="336"/>
      <c r="C67" s="336"/>
      <c r="G67" s="337"/>
    </row>
    <row r="68" spans="1:8" ht="12">
      <c r="A68" s="336" t="s">
        <v>154</v>
      </c>
      <c r="B68" s="336"/>
      <c r="C68" s="336"/>
      <c r="G68" s="337"/>
    </row>
    <row r="69" spans="1:8" ht="12">
      <c r="A69" s="336" t="str">
        <f>A3</f>
        <v>TWELVE MONTHS ENDED DECEMBER 31, 2010</v>
      </c>
      <c r="B69" s="336"/>
      <c r="C69" s="336"/>
      <c r="F69" s="340" t="str">
        <f>F2</f>
        <v>UNCOLLECTIBLE</v>
      </c>
      <c r="G69" s="337"/>
    </row>
    <row r="70" spans="1:8" ht="12">
      <c r="A70" s="336" t="s">
        <v>155</v>
      </c>
      <c r="B70" s="336"/>
      <c r="C70" s="336"/>
      <c r="F70" s="340" t="str">
        <f>F3</f>
        <v>EXPENSE</v>
      </c>
      <c r="G70" s="337"/>
    </row>
    <row r="71" spans="1:8" ht="12">
      <c r="E71" s="361"/>
      <c r="F71" s="347" t="str">
        <f>F4</f>
        <v>GAS</v>
      </c>
      <c r="G71" s="362"/>
    </row>
    <row r="72" spans="1:8" ht="12">
      <c r="A72" s="343" t="s">
        <v>9</v>
      </c>
      <c r="F72" s="340"/>
    </row>
    <row r="73" spans="1:8" ht="12">
      <c r="A73" s="363" t="s">
        <v>25</v>
      </c>
      <c r="B73" s="345" t="s">
        <v>103</v>
      </c>
      <c r="C73" s="345"/>
      <c r="F73" s="347" t="s">
        <v>117</v>
      </c>
    </row>
    <row r="74" spans="1:8" ht="12">
      <c r="A74" s="343"/>
      <c r="B74" s="337" t="s">
        <v>59</v>
      </c>
      <c r="E74" s="337"/>
      <c r="G74" s="337"/>
    </row>
    <row r="75" spans="1:8" ht="12">
      <c r="A75" s="343">
        <v>1</v>
      </c>
      <c r="B75" s="337" t="s">
        <v>119</v>
      </c>
      <c r="E75" s="337"/>
      <c r="F75" s="350">
        <f>G8</f>
        <v>0</v>
      </c>
      <c r="G75" s="337"/>
    </row>
    <row r="76" spans="1:8" ht="12">
      <c r="A76" s="343">
        <v>2</v>
      </c>
      <c r="B76" s="337" t="s">
        <v>120</v>
      </c>
      <c r="E76" s="337"/>
      <c r="F76" s="352">
        <f>G9</f>
        <v>0</v>
      </c>
      <c r="G76" s="337"/>
    </row>
    <row r="77" spans="1:8" ht="12">
      <c r="A77" s="343">
        <v>3</v>
      </c>
      <c r="B77" s="337" t="s">
        <v>62</v>
      </c>
      <c r="E77" s="337"/>
      <c r="F77" s="353">
        <f>G10</f>
        <v>0</v>
      </c>
      <c r="G77" s="337"/>
    </row>
    <row r="78" spans="1:8" ht="12">
      <c r="A78" s="343"/>
      <c r="E78" s="337"/>
      <c r="F78" s="352"/>
      <c r="G78" s="337"/>
    </row>
    <row r="79" spans="1:8" ht="12">
      <c r="A79" s="343">
        <v>4</v>
      </c>
      <c r="B79" s="337" t="s">
        <v>121</v>
      </c>
      <c r="E79" s="337"/>
      <c r="F79" s="352">
        <f>F75+F76+F77</f>
        <v>0</v>
      </c>
      <c r="G79" s="337"/>
    </row>
    <row r="80" spans="1:8" ht="12">
      <c r="A80" s="343"/>
      <c r="E80" s="337"/>
      <c r="F80" s="352"/>
      <c r="G80" s="337"/>
    </row>
    <row r="81" spans="1:7" ht="12">
      <c r="A81" s="343"/>
      <c r="B81" s="337" t="s">
        <v>64</v>
      </c>
      <c r="E81" s="337"/>
      <c r="F81" s="352"/>
      <c r="G81" s="337"/>
    </row>
    <row r="82" spans="1:7" ht="12">
      <c r="A82" s="343">
        <v>5</v>
      </c>
      <c r="B82" s="337" t="s">
        <v>122</v>
      </c>
      <c r="E82" s="337"/>
      <c r="F82" s="352">
        <f>G14</f>
        <v>0</v>
      </c>
      <c r="G82" s="337"/>
    </row>
    <row r="83" spans="1:7" ht="12">
      <c r="A83" s="343"/>
      <c r="B83" s="337" t="s">
        <v>66</v>
      </c>
      <c r="E83" s="337"/>
      <c r="F83" s="352"/>
      <c r="G83" s="337"/>
    </row>
    <row r="84" spans="1:7" ht="12">
      <c r="A84" s="343">
        <v>6</v>
      </c>
      <c r="B84" s="337" t="s">
        <v>123</v>
      </c>
      <c r="E84" s="337"/>
      <c r="F84" s="352">
        <f>G16</f>
        <v>0</v>
      </c>
      <c r="G84" s="337"/>
    </row>
    <row r="85" spans="1:7" ht="12">
      <c r="A85" s="343">
        <v>7</v>
      </c>
      <c r="B85" s="337" t="s">
        <v>124</v>
      </c>
      <c r="E85" s="337"/>
      <c r="F85" s="352">
        <f>G17</f>
        <v>0</v>
      </c>
      <c r="G85" s="337"/>
    </row>
    <row r="86" spans="1:7" ht="12">
      <c r="A86" s="343">
        <v>8</v>
      </c>
      <c r="B86" s="337" t="s">
        <v>125</v>
      </c>
      <c r="E86" s="337"/>
      <c r="F86" s="353">
        <f>G18</f>
        <v>0</v>
      </c>
      <c r="G86" s="337"/>
    </row>
    <row r="87" spans="1:7" ht="12">
      <c r="A87" s="343">
        <v>9</v>
      </c>
      <c r="B87" s="337" t="s">
        <v>126</v>
      </c>
      <c r="E87" s="337"/>
      <c r="F87" s="352">
        <f>F84+F85+F86</f>
        <v>0</v>
      </c>
      <c r="G87" s="337"/>
    </row>
    <row r="88" spans="1:7" ht="12">
      <c r="A88" s="343"/>
      <c r="B88" s="337" t="s">
        <v>71</v>
      </c>
      <c r="E88" s="337"/>
      <c r="F88" s="352"/>
      <c r="G88" s="337"/>
    </row>
    <row r="89" spans="1:7" ht="12">
      <c r="A89" s="343">
        <v>10</v>
      </c>
      <c r="B89" s="337" t="s">
        <v>127</v>
      </c>
      <c r="E89" s="337"/>
      <c r="F89" s="352">
        <f>G21</f>
        <v>0</v>
      </c>
      <c r="G89" s="337"/>
    </row>
    <row r="90" spans="1:7" ht="12">
      <c r="A90" s="343">
        <v>11</v>
      </c>
      <c r="B90" s="337" t="s">
        <v>128</v>
      </c>
      <c r="E90" s="337"/>
      <c r="F90" s="352">
        <f>G22</f>
        <v>0</v>
      </c>
      <c r="G90" s="337"/>
    </row>
    <row r="91" spans="1:7" ht="12">
      <c r="A91" s="343">
        <v>12</v>
      </c>
      <c r="B91" s="337" t="s">
        <v>129</v>
      </c>
      <c r="E91" s="337"/>
      <c r="F91" s="353">
        <f>G23</f>
        <v>0</v>
      </c>
      <c r="G91" s="337"/>
    </row>
    <row r="92" spans="1:7" ht="12">
      <c r="A92" s="343">
        <v>13</v>
      </c>
      <c r="B92" s="337" t="s">
        <v>130</v>
      </c>
      <c r="E92" s="337"/>
      <c r="F92" s="352">
        <f>F89+F90+F91</f>
        <v>0</v>
      </c>
      <c r="G92" s="337"/>
    </row>
    <row r="93" spans="1:7" ht="12">
      <c r="A93" s="343"/>
      <c r="B93" s="337" t="s">
        <v>75</v>
      </c>
      <c r="E93" s="337"/>
      <c r="F93" s="352"/>
      <c r="G93" s="337"/>
    </row>
    <row r="94" spans="1:7" ht="12">
      <c r="A94" s="343">
        <v>14</v>
      </c>
      <c r="B94" s="337" t="s">
        <v>127</v>
      </c>
      <c r="E94" s="337"/>
      <c r="F94" s="352">
        <f>G26</f>
        <v>0</v>
      </c>
      <c r="G94" s="337"/>
    </row>
    <row r="95" spans="1:7" ht="12">
      <c r="A95" s="343">
        <v>15</v>
      </c>
      <c r="B95" s="337" t="s">
        <v>128</v>
      </c>
      <c r="E95" s="337"/>
      <c r="F95" s="352">
        <f>G27</f>
        <v>0</v>
      </c>
      <c r="G95" s="337"/>
    </row>
    <row r="96" spans="1:7" ht="12">
      <c r="A96" s="343">
        <v>16</v>
      </c>
      <c r="B96" s="337" t="s">
        <v>129</v>
      </c>
      <c r="E96" s="337"/>
      <c r="F96" s="353"/>
      <c r="G96" s="337"/>
    </row>
    <row r="97" spans="1:7" ht="12">
      <c r="A97" s="343">
        <v>17</v>
      </c>
      <c r="B97" s="337" t="s">
        <v>131</v>
      </c>
      <c r="E97" s="337"/>
      <c r="F97" s="352">
        <f>F94+F95+F96</f>
        <v>0</v>
      </c>
      <c r="G97" s="337"/>
    </row>
    <row r="98" spans="1:7" ht="12">
      <c r="A98" s="343">
        <v>18</v>
      </c>
      <c r="B98" s="337" t="s">
        <v>77</v>
      </c>
      <c r="E98" s="337"/>
      <c r="F98" s="352">
        <f>G31</f>
        <v>0</v>
      </c>
      <c r="G98" s="337"/>
    </row>
    <row r="99" spans="1:7" ht="12">
      <c r="A99" s="343">
        <v>19</v>
      </c>
      <c r="B99" s="337" t="s">
        <v>78</v>
      </c>
      <c r="E99" s="337"/>
      <c r="F99" s="352">
        <f>G32</f>
        <v>0</v>
      </c>
      <c r="G99" s="337"/>
    </row>
    <row r="100" spans="1:7" ht="12">
      <c r="A100" s="343">
        <v>20</v>
      </c>
      <c r="B100" s="337" t="s">
        <v>132</v>
      </c>
      <c r="E100" s="337"/>
      <c r="F100" s="352">
        <f>G33</f>
        <v>0</v>
      </c>
      <c r="G100" s="337"/>
    </row>
    <row r="101" spans="1:7" ht="12">
      <c r="A101" s="343"/>
      <c r="B101" s="337" t="s">
        <v>133</v>
      </c>
      <c r="E101" s="337"/>
      <c r="F101" s="352"/>
      <c r="G101" s="337"/>
    </row>
    <row r="102" spans="1:7" ht="12">
      <c r="A102" s="343">
        <v>21</v>
      </c>
      <c r="B102" s="337" t="s">
        <v>127</v>
      </c>
      <c r="E102" s="337"/>
      <c r="F102" s="352">
        <f>G35</f>
        <v>0</v>
      </c>
      <c r="G102" s="337"/>
    </row>
    <row r="103" spans="1:7" ht="12">
      <c r="A103" s="343">
        <v>22</v>
      </c>
      <c r="B103" s="337" t="s">
        <v>128</v>
      </c>
      <c r="E103" s="337"/>
      <c r="F103" s="352">
        <f>G36</f>
        <v>0</v>
      </c>
      <c r="G103" s="337"/>
    </row>
    <row r="104" spans="1:7" ht="12">
      <c r="A104" s="343">
        <v>23</v>
      </c>
      <c r="B104" s="337" t="s">
        <v>129</v>
      </c>
      <c r="E104" s="337"/>
      <c r="F104" s="353">
        <f>G37</f>
        <v>0</v>
      </c>
      <c r="G104" s="337"/>
    </row>
    <row r="105" spans="1:7" ht="12">
      <c r="A105" s="343">
        <v>24</v>
      </c>
      <c r="B105" s="337" t="s">
        <v>134</v>
      </c>
      <c r="E105" s="337"/>
      <c r="F105" s="353">
        <f>F102+F103+F104</f>
        <v>0</v>
      </c>
      <c r="G105" s="337"/>
    </row>
    <row r="106" spans="1:7" ht="12">
      <c r="A106" s="343"/>
      <c r="E106" s="337"/>
      <c r="F106" s="352"/>
      <c r="G106" s="337"/>
    </row>
    <row r="107" spans="1:7" ht="12">
      <c r="A107" s="343">
        <v>25</v>
      </c>
      <c r="B107" s="337" t="s">
        <v>82</v>
      </c>
      <c r="E107" s="337"/>
      <c r="F107" s="353">
        <f>F105+F100+F99+F98+F97+F92+F87+F82</f>
        <v>0</v>
      </c>
      <c r="G107" s="337"/>
    </row>
    <row r="108" spans="1:7" ht="12">
      <c r="A108" s="343"/>
      <c r="E108" s="337"/>
      <c r="F108" s="352"/>
      <c r="G108" s="337"/>
    </row>
    <row r="109" spans="1:7" ht="12">
      <c r="A109" s="343">
        <v>26</v>
      </c>
      <c r="B109" s="337" t="s">
        <v>156</v>
      </c>
      <c r="E109" s="337"/>
      <c r="F109" s="353">
        <f>F79-F107</f>
        <v>0</v>
      </c>
      <c r="G109" s="337"/>
    </row>
    <row r="110" spans="1:7" ht="12">
      <c r="A110" s="343"/>
      <c r="E110" s="337"/>
      <c r="G110" s="337"/>
    </row>
    <row r="111" spans="1:7" ht="12">
      <c r="A111" s="343">
        <v>27</v>
      </c>
      <c r="B111" s="337" t="s">
        <v>157</v>
      </c>
      <c r="G111" s="337"/>
    </row>
    <row r="112" spans="1:7" ht="12.75" thickBot="1">
      <c r="A112" s="343"/>
      <c r="B112" s="364" t="s">
        <v>158</v>
      </c>
      <c r="C112" s="365">
        <f>Inputs!$D$4</f>
        <v>1.5093000000000001E-2</v>
      </c>
      <c r="F112" s="360">
        <f>ROUND(F109*C112,0)</f>
        <v>0</v>
      </c>
      <c r="G112" s="337"/>
    </row>
    <row r="113" spans="1:7" ht="12.75" thickTop="1">
      <c r="A113" s="343"/>
      <c r="G113" s="337"/>
    </row>
  </sheetData>
  <customSheetViews>
    <customSheetView guid="{A15D1964-B049-11D2-8670-0000832CEEE8}" scale="75" showRuler="0" topLeftCell="A44">
      <selection sqref="A1:C1"/>
      <rowBreaks count="1" manualBreakCount="1">
        <brk id="65" max="65535" man="1"/>
      </rowBreaks>
      <pageMargins left="0.5" right="0.5" top="0.8" bottom="0.5" header="0.42" footer="0.5"/>
      <printOptions horizontalCentered="1"/>
      <pageSetup scale="80" orientation="portrait" horizontalDpi="300" verticalDpi="300" r:id="rId1"/>
      <headerFooter alignWithMargins="0"/>
    </customSheetView>
    <customSheetView guid="{5BE913A1-B14F-11D2-B0DC-0000832CDFF0}" scale="75" showRuler="0" topLeftCell="A44">
      <selection sqref="A1:C1"/>
      <rowBreaks count="1" manualBreakCount="1">
        <brk id="65" max="65535" man="1"/>
      </rowBreaks>
      <pageMargins left="0.5" right="0.5" top="0.8" bottom="0.5" header="0.42" footer="0.5"/>
      <printOptions horizontalCentered="1"/>
      <pageSetup scale="80" orientation="portrait" horizontalDpi="300" verticalDpi="300" r:id="rId2"/>
      <headerFooter alignWithMargins="0"/>
    </customSheetView>
  </customSheetViews>
  <phoneticPr fontId="0" type="noConversion"/>
  <hyperlinks>
    <hyperlink ref="H1" location="WAGas_09!R10" display="REsults Summary"/>
  </hyperlinks>
  <printOptions horizontalCentered="1"/>
  <pageMargins left="1" right="0.5" top="0.5" bottom="0.5" header="0.42" footer="0.5"/>
  <pageSetup scale="90" orientation="portrait" horizontalDpi="300" verticalDpi="300" r:id="rId3"/>
  <headerFooter alignWithMargins="0"/>
  <rowBreaks count="1" manualBreakCount="1">
    <brk id="66"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113"/>
  <sheetViews>
    <sheetView view="pageBreakPreview" zoomScaleNormal="100" zoomScaleSheetLayoutView="100" workbookViewId="0">
      <selection activeCell="F35" sqref="F35"/>
    </sheetView>
  </sheetViews>
  <sheetFormatPr defaultColWidth="12.42578125" defaultRowHeight="11.1" customHeight="1"/>
  <cols>
    <col min="1" max="1" width="6.42578125" style="367" customWidth="1"/>
    <col min="2" max="2" width="26.140625" style="367" customWidth="1"/>
    <col min="3" max="3" width="12.42578125" style="367" customWidth="1"/>
    <col min="4" max="4" width="6.7109375" style="367" customWidth="1"/>
    <col min="5" max="5" width="12.42578125" style="387" customWidth="1"/>
    <col min="6" max="6" width="12.42578125" style="388" customWidth="1"/>
    <col min="7" max="7" width="12.42578125" style="387" customWidth="1"/>
    <col min="8" max="16384" width="12.42578125" style="367"/>
  </cols>
  <sheetData>
    <row r="1" spans="1:8" ht="12">
      <c r="A1" s="366" t="str">
        <f>Inputs!$D$6</f>
        <v>AVISTA UTILITIES</v>
      </c>
      <c r="B1" s="366"/>
      <c r="C1" s="366"/>
      <c r="E1" s="368"/>
      <c r="F1" s="369"/>
      <c r="G1" s="368"/>
    </row>
    <row r="2" spans="1:8" ht="12">
      <c r="A2" s="366" t="s">
        <v>110</v>
      </c>
      <c r="B2" s="366"/>
      <c r="C2" s="366"/>
      <c r="E2" s="368"/>
      <c r="F2" s="370" t="s">
        <v>167</v>
      </c>
      <c r="G2" s="368"/>
    </row>
    <row r="3" spans="1:8" ht="12">
      <c r="A3" s="366" t="str">
        <f>Inputs!$D$2</f>
        <v>TWELVE MONTHS ENDED DECEMBER 31, 2010</v>
      </c>
      <c r="B3" s="366"/>
      <c r="C3" s="366"/>
      <c r="E3" s="368"/>
      <c r="F3" s="370" t="s">
        <v>159</v>
      </c>
      <c r="G3" s="367"/>
    </row>
    <row r="4" spans="1:8" ht="12">
      <c r="A4" s="366" t="s">
        <v>113</v>
      </c>
      <c r="B4" s="366"/>
      <c r="C4" s="366"/>
      <c r="E4" s="371"/>
      <c r="F4" s="372" t="s">
        <v>114</v>
      </c>
      <c r="G4" s="371"/>
    </row>
    <row r="5" spans="1:8" ht="12">
      <c r="A5" s="373" t="s">
        <v>9</v>
      </c>
      <c r="E5" s="368"/>
      <c r="F5" s="370"/>
      <c r="G5" s="368"/>
    </row>
    <row r="6" spans="1:8" ht="12">
      <c r="A6" s="374" t="s">
        <v>25</v>
      </c>
      <c r="B6" s="375" t="s">
        <v>103</v>
      </c>
      <c r="C6" s="375"/>
      <c r="E6" s="376" t="s">
        <v>115</v>
      </c>
      <c r="F6" s="377" t="s">
        <v>116</v>
      </c>
      <c r="G6" s="376" t="s">
        <v>117</v>
      </c>
      <c r="H6" s="378" t="s">
        <v>118</v>
      </c>
    </row>
    <row r="7" spans="1:8" ht="12">
      <c r="A7" s="373"/>
      <c r="B7" s="367" t="s">
        <v>59</v>
      </c>
      <c r="E7" s="379"/>
      <c r="F7" s="370"/>
      <c r="G7" s="379"/>
    </row>
    <row r="8" spans="1:8" ht="12">
      <c r="A8" s="373">
        <v>1</v>
      </c>
      <c r="B8" s="367" t="s">
        <v>119</v>
      </c>
      <c r="E8" s="380"/>
      <c r="F8" s="380"/>
      <c r="G8" s="380"/>
      <c r="H8" s="381" t="str">
        <f>IF(E8=F8+G8," ","ERROR")</f>
        <v xml:space="preserve"> </v>
      </c>
    </row>
    <row r="9" spans="1:8" ht="12">
      <c r="A9" s="373">
        <v>2</v>
      </c>
      <c r="B9" s="367" t="s">
        <v>120</v>
      </c>
      <c r="E9" s="382"/>
      <c r="F9" s="382"/>
      <c r="G9" s="382"/>
      <c r="H9" s="381" t="str">
        <f>IF(E9=F9+G9," ","ERROR")</f>
        <v xml:space="preserve"> </v>
      </c>
    </row>
    <row r="10" spans="1:8" ht="12">
      <c r="A10" s="373">
        <v>3</v>
      </c>
      <c r="B10" s="367" t="s">
        <v>62</v>
      </c>
      <c r="E10" s="383"/>
      <c r="F10" s="383"/>
      <c r="G10" s="383"/>
      <c r="H10" s="381" t="str">
        <f>IF(E10=F10+G10," ","ERROR")</f>
        <v xml:space="preserve"> </v>
      </c>
    </row>
    <row r="11" spans="1:8" ht="12">
      <c r="A11" s="373">
        <v>4</v>
      </c>
      <c r="B11" s="367" t="s">
        <v>121</v>
      </c>
      <c r="E11" s="382">
        <f>SUM(E8:E10)</f>
        <v>0</v>
      </c>
      <c r="F11" s="382">
        <f>SUM(F8:F10)</f>
        <v>0</v>
      </c>
      <c r="G11" s="382">
        <f>SUM(G8:G10)</f>
        <v>0</v>
      </c>
      <c r="H11" s="381" t="str">
        <f>IF(E11=F11+G11," ","ERROR")</f>
        <v xml:space="preserve"> </v>
      </c>
    </row>
    <row r="12" spans="1:8" ht="12">
      <c r="A12" s="373"/>
      <c r="E12" s="382"/>
      <c r="F12" s="382"/>
      <c r="G12" s="382"/>
      <c r="H12" s="381"/>
    </row>
    <row r="13" spans="1:8" ht="12">
      <c r="A13" s="373"/>
      <c r="B13" s="367" t="s">
        <v>64</v>
      </c>
      <c r="E13" s="382"/>
      <c r="F13" s="382"/>
      <c r="G13" s="382"/>
      <c r="H13" s="381"/>
    </row>
    <row r="14" spans="1:8" ht="12">
      <c r="A14" s="373">
        <v>5</v>
      </c>
      <c r="B14" s="367" t="s">
        <v>122</v>
      </c>
      <c r="E14" s="382"/>
      <c r="F14" s="382"/>
      <c r="G14" s="382"/>
      <c r="H14" s="381" t="str">
        <f>IF(E14=F14+G14," ","ERROR")</f>
        <v xml:space="preserve"> </v>
      </c>
    </row>
    <row r="15" spans="1:8" ht="12">
      <c r="A15" s="373"/>
      <c r="B15" s="367" t="s">
        <v>66</v>
      </c>
      <c r="E15" s="382"/>
      <c r="F15" s="382"/>
      <c r="G15" s="382"/>
      <c r="H15" s="381"/>
    </row>
    <row r="16" spans="1:8" ht="12">
      <c r="A16" s="373">
        <v>6</v>
      </c>
      <c r="B16" s="367" t="s">
        <v>123</v>
      </c>
      <c r="E16" s="382"/>
      <c r="F16" s="382"/>
      <c r="G16" s="382"/>
      <c r="H16" s="381" t="str">
        <f>IF(E16=F16+G16," ","ERROR")</f>
        <v xml:space="preserve"> </v>
      </c>
    </row>
    <row r="17" spans="1:8" ht="12">
      <c r="A17" s="373">
        <v>7</v>
      </c>
      <c r="B17" s="367" t="s">
        <v>124</v>
      </c>
      <c r="E17" s="382"/>
      <c r="F17" s="382"/>
      <c r="G17" s="382"/>
      <c r="H17" s="381" t="str">
        <f>IF(E17=F17+G17," ","ERROR")</f>
        <v xml:space="preserve"> </v>
      </c>
    </row>
    <row r="18" spans="1:8" ht="12">
      <c r="A18" s="373">
        <v>8</v>
      </c>
      <c r="B18" s="367" t="s">
        <v>125</v>
      </c>
      <c r="E18" s="383"/>
      <c r="F18" s="383"/>
      <c r="G18" s="383"/>
      <c r="H18" s="381" t="str">
        <f>IF(E18=F18+G18," ","ERROR")</f>
        <v xml:space="preserve"> </v>
      </c>
    </row>
    <row r="19" spans="1:8" ht="12">
      <c r="A19" s="373">
        <v>9</v>
      </c>
      <c r="B19" s="367" t="s">
        <v>126</v>
      </c>
      <c r="E19" s="382">
        <f>SUM(E16:E18)</f>
        <v>0</v>
      </c>
      <c r="F19" s="382">
        <f>SUM(F16:F18)</f>
        <v>0</v>
      </c>
      <c r="G19" s="382">
        <f>SUM(G16:G18)</f>
        <v>0</v>
      </c>
      <c r="H19" s="381" t="str">
        <f>IF(E19=F19+G19," ","ERROR")</f>
        <v xml:space="preserve"> </v>
      </c>
    </row>
    <row r="20" spans="1:8" ht="12">
      <c r="A20" s="373"/>
      <c r="B20" s="367" t="s">
        <v>71</v>
      </c>
      <c r="E20" s="382"/>
      <c r="F20" s="382"/>
      <c r="G20" s="382"/>
      <c r="H20" s="381"/>
    </row>
    <row r="21" spans="1:8" ht="12">
      <c r="A21" s="373">
        <v>10</v>
      </c>
      <c r="B21" s="367" t="s">
        <v>127</v>
      </c>
      <c r="E21" s="382"/>
      <c r="F21" s="382"/>
      <c r="G21" s="382"/>
      <c r="H21" s="381" t="str">
        <f>IF(E21=F21+G21," ","ERROR")</f>
        <v xml:space="preserve"> </v>
      </c>
    </row>
    <row r="22" spans="1:8" ht="12">
      <c r="A22" s="373">
        <v>11</v>
      </c>
      <c r="B22" s="367" t="s">
        <v>128</v>
      </c>
      <c r="E22" s="382"/>
      <c r="F22" s="382"/>
      <c r="G22" s="382"/>
      <c r="H22" s="381" t="str">
        <f>IF(E22=F22+G22," ","ERROR")</f>
        <v xml:space="preserve"> </v>
      </c>
    </row>
    <row r="23" spans="1:8" ht="12">
      <c r="A23" s="373">
        <v>12</v>
      </c>
      <c r="B23" s="367" t="s">
        <v>129</v>
      </c>
      <c r="E23" s="383"/>
      <c r="F23" s="383"/>
      <c r="G23" s="383"/>
      <c r="H23" s="381" t="str">
        <f>IF(E23=F23+G23," ","ERROR")</f>
        <v xml:space="preserve"> </v>
      </c>
    </row>
    <row r="24" spans="1:8" ht="12">
      <c r="A24" s="373">
        <v>13</v>
      </c>
      <c r="B24" s="367" t="s">
        <v>130</v>
      </c>
      <c r="E24" s="382">
        <f>SUM(E21:E23)</f>
        <v>0</v>
      </c>
      <c r="F24" s="382">
        <f>SUM(F21:F23)</f>
        <v>0</v>
      </c>
      <c r="G24" s="382">
        <f>SUM(G21:G23)</f>
        <v>0</v>
      </c>
      <c r="H24" s="381" t="str">
        <f>IF(E24=F24+G24," ","ERROR")</f>
        <v xml:space="preserve"> </v>
      </c>
    </row>
    <row r="25" spans="1:8" ht="12">
      <c r="A25" s="373"/>
      <c r="B25" s="367" t="s">
        <v>75</v>
      </c>
      <c r="E25" s="382"/>
      <c r="F25" s="382"/>
      <c r="G25" s="382"/>
      <c r="H25" s="381"/>
    </row>
    <row r="26" spans="1:8" ht="12">
      <c r="A26" s="373">
        <v>14</v>
      </c>
      <c r="B26" s="367" t="s">
        <v>127</v>
      </c>
      <c r="E26" s="382"/>
      <c r="F26" s="382"/>
      <c r="G26" s="382"/>
      <c r="H26" s="381" t="str">
        <f>IF(E26=F26+G26," ","ERROR")</f>
        <v xml:space="preserve"> </v>
      </c>
    </row>
    <row r="27" spans="1:8" ht="12">
      <c r="A27" s="373">
        <v>15</v>
      </c>
      <c r="B27" s="367" t="s">
        <v>128</v>
      </c>
      <c r="E27" s="382"/>
      <c r="F27" s="382"/>
      <c r="G27" s="382"/>
      <c r="H27" s="381" t="str">
        <f>IF(E27=F27+G27," ","ERROR")</f>
        <v xml:space="preserve"> </v>
      </c>
    </row>
    <row r="28" spans="1:8" ht="12">
      <c r="A28" s="373">
        <v>16</v>
      </c>
      <c r="B28" s="367" t="s">
        <v>129</v>
      </c>
      <c r="E28" s="383">
        <f>F28+G28</f>
        <v>0</v>
      </c>
      <c r="F28" s="383"/>
      <c r="G28" s="384">
        <v>0</v>
      </c>
      <c r="H28" s="381" t="str">
        <f>IF(E28=F28+G28," ","ERROR")</f>
        <v xml:space="preserve"> </v>
      </c>
    </row>
    <row r="29" spans="1:8" ht="12">
      <c r="A29" s="373">
        <v>17</v>
      </c>
      <c r="B29" s="367" t="s">
        <v>131</v>
      </c>
      <c r="E29" s="382">
        <f>SUM(E26:E28)</f>
        <v>0</v>
      </c>
      <c r="F29" s="382">
        <f>SUM(F26:F28)</f>
        <v>0</v>
      </c>
      <c r="G29" s="382">
        <f>SUM(G26:G28)</f>
        <v>0</v>
      </c>
      <c r="H29" s="381" t="str">
        <f>IF(E29=F29+G29," ","ERROR")</f>
        <v xml:space="preserve"> </v>
      </c>
    </row>
    <row r="30" spans="1:8" ht="12">
      <c r="A30" s="373"/>
      <c r="E30" s="382"/>
      <c r="F30" s="382"/>
      <c r="G30" s="382"/>
      <c r="H30" s="381"/>
    </row>
    <row r="31" spans="1:8" ht="12">
      <c r="A31" s="373">
        <v>18</v>
      </c>
      <c r="B31" s="367" t="s">
        <v>77</v>
      </c>
      <c r="E31" s="382"/>
      <c r="F31" s="382"/>
      <c r="G31" s="382"/>
      <c r="H31" s="381" t="str">
        <f>IF(E31=F31+G31," ","ERROR")</f>
        <v xml:space="preserve"> </v>
      </c>
    </row>
    <row r="32" spans="1:8" ht="12">
      <c r="A32" s="373">
        <v>19</v>
      </c>
      <c r="B32" s="367" t="s">
        <v>78</v>
      </c>
      <c r="E32" s="382"/>
      <c r="F32" s="382"/>
      <c r="G32" s="382"/>
      <c r="H32" s="381" t="str">
        <f>IF(E32=F32+G32," ","ERROR")</f>
        <v xml:space="preserve"> </v>
      </c>
    </row>
    <row r="33" spans="1:8" ht="12">
      <c r="A33" s="373">
        <v>20</v>
      </c>
      <c r="B33" s="367" t="s">
        <v>132</v>
      </c>
      <c r="E33" s="382"/>
      <c r="F33" s="382"/>
      <c r="G33" s="382"/>
      <c r="H33" s="381" t="str">
        <f>IF(E33=F33+G33," ","ERROR")</f>
        <v xml:space="preserve"> </v>
      </c>
    </row>
    <row r="34" spans="1:8" ht="12">
      <c r="A34" s="373"/>
      <c r="B34" s="367" t="s">
        <v>133</v>
      </c>
      <c r="E34" s="382"/>
      <c r="F34" s="382"/>
      <c r="G34" s="382"/>
      <c r="H34" s="381"/>
    </row>
    <row r="35" spans="1:8" ht="12">
      <c r="A35" s="373">
        <v>21</v>
      </c>
      <c r="B35" s="367" t="s">
        <v>127</v>
      </c>
      <c r="E35" s="382">
        <f>SUM(F35:G35)</f>
        <v>-133</v>
      </c>
      <c r="F35" s="382">
        <v>-133</v>
      </c>
      <c r="G35" s="382">
        <v>0</v>
      </c>
      <c r="H35" s="381" t="str">
        <f>IF(E35=F35+G35," ","ERROR")</f>
        <v xml:space="preserve"> </v>
      </c>
    </row>
    <row r="36" spans="1:8" ht="12">
      <c r="A36" s="373">
        <v>22</v>
      </c>
      <c r="B36" s="367" t="s">
        <v>128</v>
      </c>
      <c r="E36" s="382"/>
      <c r="F36" s="382"/>
      <c r="G36" s="382"/>
      <c r="H36" s="381" t="str">
        <f>IF(E36=F36+G36," ","ERROR")</f>
        <v xml:space="preserve"> </v>
      </c>
    </row>
    <row r="37" spans="1:8" ht="12">
      <c r="A37" s="373">
        <v>23</v>
      </c>
      <c r="B37" s="367" t="s">
        <v>129</v>
      </c>
      <c r="E37" s="383"/>
      <c r="F37" s="383"/>
      <c r="G37" s="383"/>
      <c r="H37" s="381" t="str">
        <f>IF(E37=F37+G37," ","ERROR")</f>
        <v xml:space="preserve"> </v>
      </c>
    </row>
    <row r="38" spans="1:8" ht="12">
      <c r="A38" s="373">
        <v>24</v>
      </c>
      <c r="B38" s="367" t="s">
        <v>134</v>
      </c>
      <c r="E38" s="383">
        <f>SUM(E35:E37)</f>
        <v>-133</v>
      </c>
      <c r="F38" s="383">
        <f>SUM(F35:F37)</f>
        <v>-133</v>
      </c>
      <c r="G38" s="383">
        <f>SUM(G35:G37)</f>
        <v>0</v>
      </c>
      <c r="H38" s="381" t="str">
        <f>IF(E38=F38+G38," ","ERROR")</f>
        <v xml:space="preserve"> </v>
      </c>
    </row>
    <row r="39" spans="1:8" ht="12">
      <c r="A39" s="373">
        <v>25</v>
      </c>
      <c r="B39" s="367" t="s">
        <v>82</v>
      </c>
      <c r="E39" s="383">
        <f>E19+E24+E29+E31+E32+E33+E38+E14</f>
        <v>-133</v>
      </c>
      <c r="F39" s="383">
        <f>F19+F24+F29+F31+F32+F33+F38+F14</f>
        <v>-133</v>
      </c>
      <c r="G39" s="383">
        <f>G19+G24+G29+G31+G32+G33+G38+G14</f>
        <v>0</v>
      </c>
      <c r="H39" s="381" t="str">
        <f>IF(E39=F39+G39," ","ERROR")</f>
        <v xml:space="preserve"> </v>
      </c>
    </row>
    <row r="40" spans="1:8" ht="12">
      <c r="A40" s="373"/>
      <c r="E40" s="382"/>
      <c r="F40" s="382"/>
      <c r="G40" s="382"/>
      <c r="H40" s="381"/>
    </row>
    <row r="41" spans="1:8" ht="12">
      <c r="A41" s="373">
        <v>26</v>
      </c>
      <c r="B41" s="367" t="s">
        <v>135</v>
      </c>
      <c r="E41" s="382">
        <f>E11-E39</f>
        <v>133</v>
      </c>
      <c r="F41" s="382">
        <f>F11-F39</f>
        <v>133</v>
      </c>
      <c r="G41" s="382">
        <f>G11-G39</f>
        <v>0</v>
      </c>
      <c r="H41" s="381" t="str">
        <f>IF(E41=F41+G41," ","ERROR")</f>
        <v xml:space="preserve"> </v>
      </c>
    </row>
    <row r="42" spans="1:8" ht="12">
      <c r="A42" s="373"/>
      <c r="E42" s="382"/>
      <c r="F42" s="382"/>
      <c r="G42" s="382"/>
      <c r="H42" s="381"/>
    </row>
    <row r="43" spans="1:8" ht="12">
      <c r="A43" s="373"/>
      <c r="B43" s="367" t="s">
        <v>136</v>
      </c>
      <c r="E43" s="382"/>
      <c r="F43" s="382"/>
      <c r="G43" s="382"/>
      <c r="H43" s="381"/>
    </row>
    <row r="44" spans="1:8" ht="12">
      <c r="A44" s="373">
        <v>27</v>
      </c>
      <c r="B44" s="385" t="s">
        <v>137</v>
      </c>
      <c r="D44" s="386">
        <v>0.35</v>
      </c>
      <c r="E44" s="382">
        <f>F44+G44</f>
        <v>47</v>
      </c>
      <c r="F44" s="382">
        <f>ROUND(F41*D44,0)</f>
        <v>47</v>
      </c>
      <c r="G44" s="382">
        <f>ROUND(G41*D44,0)</f>
        <v>0</v>
      </c>
      <c r="H44" s="381" t="str">
        <f>IF(E44=F44+G44," ","ERROR")</f>
        <v xml:space="preserve"> </v>
      </c>
    </row>
    <row r="45" spans="1:8" ht="12">
      <c r="A45" s="373">
        <v>28</v>
      </c>
      <c r="B45" s="367" t="s">
        <v>139</v>
      </c>
      <c r="E45" s="382"/>
      <c r="F45" s="382"/>
      <c r="G45" s="382"/>
      <c r="H45" s="381" t="str">
        <f>IF(E45=F45+G45," ","ERROR")</f>
        <v xml:space="preserve"> </v>
      </c>
    </row>
    <row r="46" spans="1:8" ht="12">
      <c r="A46" s="373">
        <v>29</v>
      </c>
      <c r="B46" s="367" t="s">
        <v>138</v>
      </c>
      <c r="E46" s="383"/>
      <c r="F46" s="383"/>
      <c r="G46" s="383"/>
      <c r="H46" s="381" t="str">
        <f>IF(E46=F46+G46," ","ERROR")</f>
        <v xml:space="preserve"> </v>
      </c>
    </row>
    <row r="47" spans="1:8" ht="12">
      <c r="A47" s="373"/>
      <c r="H47" s="381"/>
    </row>
    <row r="48" spans="1:8" ht="12.75" thickBot="1">
      <c r="A48" s="373">
        <v>30</v>
      </c>
      <c r="B48" s="389" t="s">
        <v>88</v>
      </c>
      <c r="E48" s="390">
        <f>E41-(+E44+E45+E46)</f>
        <v>86</v>
      </c>
      <c r="F48" s="390">
        <f>F41-F44+F45+F46</f>
        <v>86</v>
      </c>
      <c r="G48" s="390">
        <f>G41-SUM(G44:G46)</f>
        <v>0</v>
      </c>
      <c r="H48" s="381" t="str">
        <f>IF(E48=F48+G48," ","ERROR")</f>
        <v xml:space="preserve"> </v>
      </c>
    </row>
    <row r="49" spans="1:8" ht="12.75" thickTop="1">
      <c r="A49" s="373"/>
      <c r="H49" s="381"/>
    </row>
    <row r="50" spans="1:8" ht="12">
      <c r="A50" s="373"/>
      <c r="B50" s="385" t="s">
        <v>140</v>
      </c>
      <c r="H50" s="381"/>
    </row>
    <row r="51" spans="1:8" ht="12">
      <c r="A51" s="373"/>
      <c r="B51" s="385" t="s">
        <v>141</v>
      </c>
      <c r="H51" s="381"/>
    </row>
    <row r="52" spans="1:8" ht="12">
      <c r="A52" s="373">
        <v>31</v>
      </c>
      <c r="B52" s="367" t="s">
        <v>142</v>
      </c>
      <c r="E52" s="380"/>
      <c r="F52" s="380"/>
      <c r="G52" s="380"/>
      <c r="H52" s="381" t="str">
        <f t="shared" ref="H52:H64" si="0">IF(E52=F52+G52," ","ERROR")</f>
        <v xml:space="preserve"> </v>
      </c>
    </row>
    <row r="53" spans="1:8" ht="12">
      <c r="A53" s="373">
        <v>32</v>
      </c>
      <c r="B53" s="367" t="s">
        <v>143</v>
      </c>
      <c r="E53" s="382"/>
      <c r="F53" s="382"/>
      <c r="G53" s="382"/>
      <c r="H53" s="381" t="str">
        <f t="shared" si="0"/>
        <v xml:space="preserve"> </v>
      </c>
    </row>
    <row r="54" spans="1:8" ht="12">
      <c r="A54" s="373">
        <v>33</v>
      </c>
      <c r="B54" s="367" t="s">
        <v>151</v>
      </c>
      <c r="E54" s="383"/>
      <c r="F54" s="383"/>
      <c r="G54" s="383"/>
      <c r="H54" s="381" t="str">
        <f t="shared" si="0"/>
        <v xml:space="preserve"> </v>
      </c>
    </row>
    <row r="55" spans="1:8" ht="12">
      <c r="A55" s="373">
        <v>34</v>
      </c>
      <c r="B55" s="367" t="s">
        <v>145</v>
      </c>
      <c r="E55" s="382">
        <f>SUM(E52:E54)</f>
        <v>0</v>
      </c>
      <c r="F55" s="382">
        <f>SUM(F52:F54)</f>
        <v>0</v>
      </c>
      <c r="G55" s="382">
        <f>SUM(G52:G54)</f>
        <v>0</v>
      </c>
      <c r="H55" s="381" t="str">
        <f t="shared" si="0"/>
        <v xml:space="preserve"> </v>
      </c>
    </row>
    <row r="56" spans="1:8" ht="12">
      <c r="A56" s="373"/>
      <c r="B56" s="367" t="s">
        <v>93</v>
      </c>
      <c r="E56" s="382"/>
      <c r="F56" s="382"/>
      <c r="G56" s="382"/>
      <c r="H56" s="381" t="str">
        <f t="shared" si="0"/>
        <v xml:space="preserve"> </v>
      </c>
    </row>
    <row r="57" spans="1:8" ht="12">
      <c r="A57" s="373">
        <v>35</v>
      </c>
      <c r="B57" s="367" t="s">
        <v>142</v>
      </c>
      <c r="E57" s="382"/>
      <c r="F57" s="382"/>
      <c r="G57" s="382"/>
      <c r="H57" s="381" t="str">
        <f t="shared" si="0"/>
        <v xml:space="preserve"> </v>
      </c>
    </row>
    <row r="58" spans="1:8" ht="12">
      <c r="A58" s="373">
        <v>36</v>
      </c>
      <c r="B58" s="367" t="s">
        <v>143</v>
      </c>
      <c r="E58" s="382"/>
      <c r="F58" s="382"/>
      <c r="G58" s="382"/>
      <c r="H58" s="381" t="str">
        <f t="shared" si="0"/>
        <v xml:space="preserve"> </v>
      </c>
    </row>
    <row r="59" spans="1:8" ht="12">
      <c r="A59" s="373">
        <v>37</v>
      </c>
      <c r="B59" s="367" t="s">
        <v>151</v>
      </c>
      <c r="E59" s="383"/>
      <c r="F59" s="383"/>
      <c r="G59" s="383"/>
      <c r="H59" s="381" t="str">
        <f t="shared" si="0"/>
        <v xml:space="preserve"> </v>
      </c>
    </row>
    <row r="60" spans="1:8" ht="12">
      <c r="A60" s="373">
        <v>38</v>
      </c>
      <c r="B60" s="367" t="s">
        <v>146</v>
      </c>
      <c r="E60" s="382">
        <f>SUM(E57:E59)</f>
        <v>0</v>
      </c>
      <c r="F60" s="382">
        <f>SUM(F57:F59)</f>
        <v>0</v>
      </c>
      <c r="G60" s="382">
        <f>SUM(G57:G59)</f>
        <v>0</v>
      </c>
      <c r="H60" s="381" t="str">
        <f t="shared" si="0"/>
        <v xml:space="preserve"> </v>
      </c>
    </row>
    <row r="61" spans="1:8" ht="12">
      <c r="A61" s="373">
        <v>39</v>
      </c>
      <c r="B61" s="385" t="s">
        <v>147</v>
      </c>
      <c r="E61" s="382"/>
      <c r="F61" s="382"/>
      <c r="G61" s="382"/>
      <c r="H61" s="381" t="str">
        <f t="shared" si="0"/>
        <v xml:space="preserve"> </v>
      </c>
    </row>
    <row r="62" spans="1:8" ht="12">
      <c r="A62" s="373">
        <v>40</v>
      </c>
      <c r="B62" s="367" t="s">
        <v>96</v>
      </c>
      <c r="E62" s="382"/>
      <c r="F62" s="382"/>
      <c r="G62" s="382"/>
      <c r="H62" s="381" t="str">
        <f t="shared" si="0"/>
        <v xml:space="preserve"> </v>
      </c>
    </row>
    <row r="63" spans="1:8" ht="12">
      <c r="A63" s="373">
        <v>41</v>
      </c>
      <c r="B63" s="367" t="s">
        <v>289</v>
      </c>
      <c r="E63" s="382"/>
      <c r="F63" s="382"/>
      <c r="G63" s="382"/>
      <c r="H63" s="381"/>
    </row>
    <row r="64" spans="1:8" ht="12">
      <c r="A64" s="373">
        <v>42</v>
      </c>
      <c r="B64" s="385" t="s">
        <v>97</v>
      </c>
      <c r="E64" s="383"/>
      <c r="F64" s="383"/>
      <c r="G64" s="383"/>
      <c r="H64" s="381" t="str">
        <f t="shared" si="0"/>
        <v xml:space="preserve"> </v>
      </c>
    </row>
    <row r="65" spans="1:8" ht="9" customHeight="1">
      <c r="A65" s="373"/>
      <c r="B65" s="367" t="s">
        <v>148</v>
      </c>
      <c r="H65" s="381"/>
    </row>
    <row r="66" spans="1:8" ht="12.75" thickBot="1">
      <c r="A66" s="373">
        <v>43</v>
      </c>
      <c r="B66" s="389" t="s">
        <v>98</v>
      </c>
      <c r="E66" s="390">
        <f>E55-E60+E61+E62+E64+E63</f>
        <v>0</v>
      </c>
      <c r="F66" s="390">
        <f t="shared" ref="F66:G66" si="1">F55-F60+F61+F62+F64+F63</f>
        <v>0</v>
      </c>
      <c r="G66" s="390">
        <f t="shared" si="1"/>
        <v>0</v>
      </c>
      <c r="H66" s="381" t="str">
        <f>IF(E66=F66+G66," ","ERROR")</f>
        <v xml:space="preserve"> </v>
      </c>
    </row>
    <row r="67" spans="1:8" ht="12.75" thickTop="1">
      <c r="A67" s="366" t="str">
        <f>Inputs!$D$6</f>
        <v>AVISTA UTILITIES</v>
      </c>
      <c r="B67" s="366"/>
      <c r="C67" s="366"/>
      <c r="G67" s="367"/>
    </row>
    <row r="68" spans="1:8" ht="12">
      <c r="A68" s="366" t="s">
        <v>154</v>
      </c>
      <c r="B68" s="366"/>
      <c r="C68" s="366"/>
      <c r="G68" s="367"/>
    </row>
    <row r="69" spans="1:8" ht="12">
      <c r="A69" s="366" t="str">
        <f>A3</f>
        <v>TWELVE MONTHS ENDED DECEMBER 31, 2010</v>
      </c>
      <c r="B69" s="366"/>
      <c r="C69" s="366"/>
      <c r="F69" s="370" t="str">
        <f>F2</f>
        <v>REGULATORY EXPENSE</v>
      </c>
      <c r="G69" s="367"/>
    </row>
    <row r="70" spans="1:8" ht="12">
      <c r="A70" s="366" t="s">
        <v>155</v>
      </c>
      <c r="B70" s="366"/>
      <c r="C70" s="366"/>
      <c r="F70" s="370" t="str">
        <f>F3</f>
        <v>ADJUSTMENT</v>
      </c>
      <c r="G70" s="367"/>
    </row>
    <row r="71" spans="1:8" ht="12">
      <c r="E71" s="391"/>
      <c r="F71" s="377" t="str">
        <f>F4</f>
        <v>GAS</v>
      </c>
      <c r="G71" s="392"/>
    </row>
    <row r="72" spans="1:8" ht="12">
      <c r="A72" s="373" t="s">
        <v>9</v>
      </c>
      <c r="F72" s="370"/>
    </row>
    <row r="73" spans="1:8" ht="12">
      <c r="A73" s="393" t="s">
        <v>25</v>
      </c>
      <c r="B73" s="375" t="s">
        <v>103</v>
      </c>
      <c r="C73" s="375"/>
      <c r="F73" s="377" t="s">
        <v>117</v>
      </c>
    </row>
    <row r="74" spans="1:8" ht="12">
      <c r="A74" s="373"/>
      <c r="B74" s="367" t="s">
        <v>59</v>
      </c>
      <c r="E74" s="367"/>
      <c r="G74" s="367"/>
    </row>
    <row r="75" spans="1:8" ht="12">
      <c r="A75" s="373">
        <v>1</v>
      </c>
      <c r="B75" s="367" t="s">
        <v>119</v>
      </c>
      <c r="E75" s="367"/>
      <c r="F75" s="380">
        <f>G8</f>
        <v>0</v>
      </c>
      <c r="G75" s="367"/>
    </row>
    <row r="76" spans="1:8" ht="12">
      <c r="A76" s="373">
        <v>2</v>
      </c>
      <c r="B76" s="367" t="s">
        <v>120</v>
      </c>
      <c r="E76" s="367"/>
      <c r="F76" s="382">
        <f>G9</f>
        <v>0</v>
      </c>
      <c r="G76" s="367"/>
    </row>
    <row r="77" spans="1:8" ht="12">
      <c r="A77" s="373">
        <v>3</v>
      </c>
      <c r="B77" s="367" t="s">
        <v>62</v>
      </c>
      <c r="E77" s="367"/>
      <c r="F77" s="383">
        <f>G10</f>
        <v>0</v>
      </c>
      <c r="G77" s="367"/>
    </row>
    <row r="78" spans="1:8" ht="12">
      <c r="A78" s="373"/>
      <c r="E78" s="367"/>
      <c r="F78" s="382"/>
      <c r="G78" s="367"/>
    </row>
    <row r="79" spans="1:8" ht="12">
      <c r="A79" s="373">
        <v>4</v>
      </c>
      <c r="B79" s="367" t="s">
        <v>121</v>
      </c>
      <c r="E79" s="367"/>
      <c r="F79" s="382">
        <f>F75+F76+F77</f>
        <v>0</v>
      </c>
      <c r="G79" s="367"/>
    </row>
    <row r="80" spans="1:8" ht="12">
      <c r="A80" s="373"/>
      <c r="E80" s="367"/>
      <c r="F80" s="382"/>
      <c r="G80" s="367"/>
    </row>
    <row r="81" spans="1:7" ht="12">
      <c r="A81" s="373"/>
      <c r="B81" s="367" t="s">
        <v>64</v>
      </c>
      <c r="E81" s="367"/>
      <c r="F81" s="382"/>
      <c r="G81" s="367"/>
    </row>
    <row r="82" spans="1:7" ht="12">
      <c r="A82" s="373">
        <v>5</v>
      </c>
      <c r="B82" s="367" t="s">
        <v>122</v>
      </c>
      <c r="E82" s="367"/>
      <c r="F82" s="382">
        <f>G14</f>
        <v>0</v>
      </c>
      <c r="G82" s="367"/>
    </row>
    <row r="83" spans="1:7" ht="12">
      <c r="A83" s="373"/>
      <c r="B83" s="367" t="s">
        <v>66</v>
      </c>
      <c r="E83" s="367"/>
      <c r="F83" s="382"/>
      <c r="G83" s="367"/>
    </row>
    <row r="84" spans="1:7" ht="12">
      <c r="A84" s="373">
        <v>6</v>
      </c>
      <c r="B84" s="367" t="s">
        <v>123</v>
      </c>
      <c r="E84" s="367"/>
      <c r="F84" s="382">
        <f>G16</f>
        <v>0</v>
      </c>
      <c r="G84" s="367"/>
    </row>
    <row r="85" spans="1:7" ht="12">
      <c r="A85" s="373">
        <v>7</v>
      </c>
      <c r="B85" s="367" t="s">
        <v>124</v>
      </c>
      <c r="E85" s="367"/>
      <c r="F85" s="382">
        <f>G17</f>
        <v>0</v>
      </c>
      <c r="G85" s="367"/>
    </row>
    <row r="86" spans="1:7" ht="12">
      <c r="A86" s="373">
        <v>8</v>
      </c>
      <c r="B86" s="367" t="s">
        <v>125</v>
      </c>
      <c r="E86" s="367"/>
      <c r="F86" s="383">
        <f>G18</f>
        <v>0</v>
      </c>
      <c r="G86" s="367"/>
    </row>
    <row r="87" spans="1:7" ht="12">
      <c r="A87" s="373">
        <v>9</v>
      </c>
      <c r="B87" s="367" t="s">
        <v>126</v>
      </c>
      <c r="E87" s="367"/>
      <c r="F87" s="382">
        <f>F84+F85+F86</f>
        <v>0</v>
      </c>
      <c r="G87" s="367"/>
    </row>
    <row r="88" spans="1:7" ht="12">
      <c r="A88" s="373"/>
      <c r="B88" s="367" t="s">
        <v>71</v>
      </c>
      <c r="E88" s="367"/>
      <c r="F88" s="382"/>
      <c r="G88" s="367"/>
    </row>
    <row r="89" spans="1:7" ht="12">
      <c r="A89" s="373">
        <v>10</v>
      </c>
      <c r="B89" s="367" t="s">
        <v>127</v>
      </c>
      <c r="E89" s="367"/>
      <c r="F89" s="382">
        <f>G21</f>
        <v>0</v>
      </c>
      <c r="G89" s="367"/>
    </row>
    <row r="90" spans="1:7" ht="12">
      <c r="A90" s="373">
        <v>11</v>
      </c>
      <c r="B90" s="367" t="s">
        <v>128</v>
      </c>
      <c r="E90" s="367"/>
      <c r="F90" s="382">
        <f>G22</f>
        <v>0</v>
      </c>
      <c r="G90" s="367"/>
    </row>
    <row r="91" spans="1:7" ht="12">
      <c r="A91" s="373">
        <v>12</v>
      </c>
      <c r="B91" s="367" t="s">
        <v>129</v>
      </c>
      <c r="E91" s="367"/>
      <c r="F91" s="383">
        <f>G23</f>
        <v>0</v>
      </c>
      <c r="G91" s="367"/>
    </row>
    <row r="92" spans="1:7" ht="12">
      <c r="A92" s="373">
        <v>13</v>
      </c>
      <c r="B92" s="367" t="s">
        <v>130</v>
      </c>
      <c r="E92" s="367"/>
      <c r="F92" s="382">
        <f>F89+F90+F91</f>
        <v>0</v>
      </c>
      <c r="G92" s="367"/>
    </row>
    <row r="93" spans="1:7" ht="12">
      <c r="A93" s="373"/>
      <c r="B93" s="367" t="s">
        <v>75</v>
      </c>
      <c r="E93" s="367"/>
      <c r="F93" s="382"/>
      <c r="G93" s="367"/>
    </row>
    <row r="94" spans="1:7" ht="12">
      <c r="A94" s="373">
        <v>14</v>
      </c>
      <c r="B94" s="367" t="s">
        <v>127</v>
      </c>
      <c r="E94" s="367"/>
      <c r="F94" s="382">
        <f>G26</f>
        <v>0</v>
      </c>
      <c r="G94" s="367"/>
    </row>
    <row r="95" spans="1:7" ht="12">
      <c r="A95" s="373">
        <v>15</v>
      </c>
      <c r="B95" s="367" t="s">
        <v>128</v>
      </c>
      <c r="E95" s="367"/>
      <c r="F95" s="382">
        <f>G27</f>
        <v>0</v>
      </c>
      <c r="G95" s="367"/>
    </row>
    <row r="96" spans="1:7" ht="12">
      <c r="A96" s="373">
        <v>16</v>
      </c>
      <c r="B96" s="367" t="s">
        <v>129</v>
      </c>
      <c r="E96" s="367"/>
      <c r="F96" s="383"/>
      <c r="G96" s="367"/>
    </row>
    <row r="97" spans="1:7" ht="12">
      <c r="A97" s="373">
        <v>17</v>
      </c>
      <c r="B97" s="367" t="s">
        <v>131</v>
      </c>
      <c r="E97" s="367"/>
      <c r="F97" s="382">
        <f>F94+F95+F96</f>
        <v>0</v>
      </c>
      <c r="G97" s="367"/>
    </row>
    <row r="98" spans="1:7" ht="12">
      <c r="A98" s="373">
        <v>18</v>
      </c>
      <c r="B98" s="367" t="s">
        <v>77</v>
      </c>
      <c r="E98" s="367"/>
      <c r="F98" s="382">
        <f>G31</f>
        <v>0</v>
      </c>
      <c r="G98" s="367"/>
    </row>
    <row r="99" spans="1:7" ht="12">
      <c r="A99" s="373">
        <v>19</v>
      </c>
      <c r="B99" s="367" t="s">
        <v>78</v>
      </c>
      <c r="E99" s="367"/>
      <c r="F99" s="382">
        <f>G32</f>
        <v>0</v>
      </c>
      <c r="G99" s="367"/>
    </row>
    <row r="100" spans="1:7" ht="12">
      <c r="A100" s="373">
        <v>20</v>
      </c>
      <c r="B100" s="367" t="s">
        <v>132</v>
      </c>
      <c r="E100" s="367"/>
      <c r="F100" s="382">
        <f>G33</f>
        <v>0</v>
      </c>
      <c r="G100" s="367"/>
    </row>
    <row r="101" spans="1:7" ht="12">
      <c r="A101" s="373"/>
      <c r="B101" s="367" t="s">
        <v>133</v>
      </c>
      <c r="E101" s="367"/>
      <c r="F101" s="382"/>
      <c r="G101" s="367"/>
    </row>
    <row r="102" spans="1:7" ht="12">
      <c r="A102" s="373">
        <v>21</v>
      </c>
      <c r="B102" s="367" t="s">
        <v>127</v>
      </c>
      <c r="E102" s="367"/>
      <c r="F102" s="382">
        <f>G35</f>
        <v>0</v>
      </c>
      <c r="G102" s="367"/>
    </row>
    <row r="103" spans="1:7" ht="12">
      <c r="A103" s="373">
        <v>22</v>
      </c>
      <c r="B103" s="367" t="s">
        <v>128</v>
      </c>
      <c r="E103" s="367"/>
      <c r="F103" s="382">
        <f>G36</f>
        <v>0</v>
      </c>
      <c r="G103" s="367"/>
    </row>
    <row r="104" spans="1:7" ht="12">
      <c r="A104" s="373">
        <v>23</v>
      </c>
      <c r="B104" s="367" t="s">
        <v>129</v>
      </c>
      <c r="E104" s="367"/>
      <c r="F104" s="383">
        <f>G37</f>
        <v>0</v>
      </c>
      <c r="G104" s="367"/>
    </row>
    <row r="105" spans="1:7" ht="12">
      <c r="A105" s="373">
        <v>24</v>
      </c>
      <c r="B105" s="367" t="s">
        <v>134</v>
      </c>
      <c r="E105" s="367"/>
      <c r="F105" s="383">
        <f>F102+F103+F104</f>
        <v>0</v>
      </c>
      <c r="G105" s="367"/>
    </row>
    <row r="106" spans="1:7" ht="12">
      <c r="A106" s="373"/>
      <c r="E106" s="367"/>
      <c r="F106" s="382"/>
      <c r="G106" s="367"/>
    </row>
    <row r="107" spans="1:7" ht="12">
      <c r="A107" s="373">
        <v>25</v>
      </c>
      <c r="B107" s="367" t="s">
        <v>82</v>
      </c>
      <c r="E107" s="367"/>
      <c r="F107" s="383">
        <f>F105+F100+F99+F98+F97+F92+F87+F82</f>
        <v>0</v>
      </c>
      <c r="G107" s="367"/>
    </row>
    <row r="108" spans="1:7" ht="12">
      <c r="A108" s="373"/>
      <c r="E108" s="367"/>
      <c r="F108" s="382"/>
      <c r="G108" s="367"/>
    </row>
    <row r="109" spans="1:7" ht="12">
      <c r="A109" s="373">
        <v>26</v>
      </c>
      <c r="B109" s="367" t="s">
        <v>156</v>
      </c>
      <c r="E109" s="367"/>
      <c r="F109" s="383">
        <f>F79-F107</f>
        <v>0</v>
      </c>
      <c r="G109" s="367"/>
    </row>
    <row r="110" spans="1:7" ht="12">
      <c r="A110" s="373"/>
      <c r="E110" s="367"/>
      <c r="G110" s="367"/>
    </row>
    <row r="111" spans="1:7" ht="12">
      <c r="A111" s="373">
        <v>27</v>
      </c>
      <c r="B111" s="367" t="s">
        <v>157</v>
      </c>
      <c r="G111" s="367"/>
    </row>
    <row r="112" spans="1:7" ht="12.75" thickBot="1">
      <c r="A112" s="373"/>
      <c r="B112" s="394" t="s">
        <v>158</v>
      </c>
      <c r="C112" s="395">
        <f>Inputs!$D$4</f>
        <v>1.5093000000000001E-2</v>
      </c>
      <c r="F112" s="396">
        <f>ROUND(F109*C112,0)</f>
        <v>0</v>
      </c>
      <c r="G112" s="367"/>
    </row>
    <row r="113" spans="1:7" ht="12.75" thickTop="1">
      <c r="A113" s="373"/>
      <c r="G113" s="367"/>
    </row>
  </sheetData>
  <customSheetViews>
    <customSheetView guid="{A15D1964-B049-11D2-8670-0000832CEEE8}" showPageBreaks="1" printArea="1" showRuler="0" topLeftCell="A53">
      <selection sqref="A1:C1"/>
      <rowBreaks count="1" manualBreakCount="1">
        <brk id="65" max="65535" man="1"/>
      </rowBreaks>
      <pageMargins left="1" right="1" top="0.5" bottom="0.5" header="0.5" footer="0.5"/>
      <printOptions horizontalCentered="1"/>
      <pageSetup scale="83" orientation="portrait" horizontalDpi="300" verticalDpi="300" r:id="rId1"/>
      <headerFooter alignWithMargins="0"/>
    </customSheetView>
    <customSheetView guid="{5BE913A1-B14F-11D2-B0DC-0000832CDFF0}" showPageBreaks="1" printArea="1" showRuler="0" topLeftCell="A53">
      <selection sqref="A1:C1"/>
      <rowBreaks count="1" manualBreakCount="1">
        <brk id="65" max="65535" man="1"/>
      </rowBreaks>
      <pageMargins left="1" right="1" top="0.5" bottom="0.5" header="0.5" footer="0.5"/>
      <printOptions horizontalCentered="1"/>
      <pageSetup scale="83" orientation="portrait" horizontalDpi="300" verticalDpi="300" r:id="rId2"/>
      <headerFooter alignWithMargins="0"/>
    </customSheetView>
  </customSheetViews>
  <phoneticPr fontId="0" type="noConversion"/>
  <printOptions horizontalCentered="1"/>
  <pageMargins left="1" right="1" top="0.5" bottom="0.5" header="0.5" footer="0.5"/>
  <pageSetup scale="90" orientation="portrait" horizontalDpi="300" verticalDpi="300" r:id="rId3"/>
  <headerFooter alignWithMargins="0"/>
  <rowBreaks count="1" manualBreakCount="1">
    <brk id="66"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15"/>
  <sheetViews>
    <sheetView zoomScaleNormal="100" zoomScaleSheetLayoutView="100" workbookViewId="0">
      <selection activeCell="H1" sqref="H1"/>
    </sheetView>
  </sheetViews>
  <sheetFormatPr defaultRowHeight="12" customHeight="1"/>
  <cols>
    <col min="1" max="1" width="5.5703125" style="398" customWidth="1"/>
    <col min="2" max="2" width="26.140625" style="398" customWidth="1"/>
    <col min="3" max="3" width="12.42578125" style="398" customWidth="1"/>
    <col min="4" max="4" width="6.7109375" style="398" customWidth="1"/>
    <col min="5" max="5" width="12.42578125" style="417" customWidth="1"/>
    <col min="6" max="6" width="12.42578125" style="418" customWidth="1"/>
    <col min="7" max="7" width="12.42578125" style="417" customWidth="1"/>
    <col min="8" max="8" width="12.42578125" style="398" customWidth="1"/>
    <col min="9" max="16384" width="9.140625" style="401"/>
  </cols>
  <sheetData>
    <row r="1" spans="1:8" ht="12" customHeight="1">
      <c r="A1" s="397" t="str">
        <f>Inputs!$D$6</f>
        <v>AVISTA UTILITIES</v>
      </c>
      <c r="B1" s="397"/>
      <c r="C1" s="397"/>
      <c r="E1" s="399"/>
      <c r="F1" s="400"/>
      <c r="G1" s="399"/>
      <c r="H1" s="731" t="s">
        <v>301</v>
      </c>
    </row>
    <row r="2" spans="1:8" ht="12" customHeight="1">
      <c r="A2" s="397" t="s">
        <v>110</v>
      </c>
      <c r="B2" s="397"/>
      <c r="C2" s="397"/>
      <c r="E2" s="399"/>
      <c r="F2" s="402" t="s">
        <v>168</v>
      </c>
      <c r="G2" s="399"/>
    </row>
    <row r="3" spans="1:8" ht="12" customHeight="1">
      <c r="A3" s="397" t="str">
        <f>Inputs!$D$2</f>
        <v>TWELVE MONTHS ENDED DECEMBER 31, 2010</v>
      </c>
      <c r="B3" s="397"/>
      <c r="C3" s="397"/>
      <c r="E3" s="399"/>
      <c r="F3" s="402" t="s">
        <v>169</v>
      </c>
      <c r="G3" s="398"/>
    </row>
    <row r="4" spans="1:8" ht="12" customHeight="1">
      <c r="A4" s="397" t="s">
        <v>113</v>
      </c>
      <c r="B4" s="397"/>
      <c r="C4" s="397"/>
      <c r="E4" s="403"/>
      <c r="F4" s="404" t="s">
        <v>114</v>
      </c>
      <c r="G4" s="403"/>
    </row>
    <row r="5" spans="1:8" ht="12" customHeight="1">
      <c r="A5" s="405" t="s">
        <v>9</v>
      </c>
      <c r="E5" s="399"/>
      <c r="F5" s="402"/>
      <c r="G5" s="399"/>
    </row>
    <row r="6" spans="1:8" ht="12" customHeight="1">
      <c r="A6" s="406" t="s">
        <v>25</v>
      </c>
      <c r="B6" s="407" t="s">
        <v>103</v>
      </c>
      <c r="C6" s="407"/>
      <c r="E6" s="408" t="s">
        <v>115</v>
      </c>
      <c r="F6" s="409" t="s">
        <v>116</v>
      </c>
      <c r="G6" s="408" t="s">
        <v>117</v>
      </c>
      <c r="H6" s="410" t="s">
        <v>118</v>
      </c>
    </row>
    <row r="7" spans="1:8" ht="12" customHeight="1">
      <c r="A7" s="405"/>
      <c r="B7" s="398" t="s">
        <v>59</v>
      </c>
      <c r="E7" s="411"/>
      <c r="F7" s="402"/>
      <c r="G7" s="411"/>
    </row>
    <row r="8" spans="1:8" ht="12" customHeight="1">
      <c r="A8" s="405">
        <v>1</v>
      </c>
      <c r="B8" s="398" t="s">
        <v>119</v>
      </c>
      <c r="E8" s="412"/>
      <c r="F8" s="412"/>
      <c r="G8" s="412"/>
      <c r="H8" s="413" t="str">
        <f>IF(E8=F8+G8," ","ERROR")</f>
        <v xml:space="preserve"> </v>
      </c>
    </row>
    <row r="9" spans="1:8" ht="12" customHeight="1">
      <c r="A9" s="405">
        <v>2</v>
      </c>
      <c r="B9" s="398" t="s">
        <v>120</v>
      </c>
      <c r="E9" s="414"/>
      <c r="F9" s="414"/>
      <c r="G9" s="414"/>
      <c r="H9" s="413" t="str">
        <f>IF(E9=F9+G9," ","ERROR")</f>
        <v xml:space="preserve"> </v>
      </c>
    </row>
    <row r="10" spans="1:8" ht="12" customHeight="1">
      <c r="A10" s="405">
        <v>3</v>
      </c>
      <c r="B10" s="398" t="s">
        <v>62</v>
      </c>
      <c r="E10" s="415"/>
      <c r="F10" s="415"/>
      <c r="G10" s="415"/>
      <c r="H10" s="413" t="str">
        <f>IF(E10=F10+G10," ","ERROR")</f>
        <v xml:space="preserve"> </v>
      </c>
    </row>
    <row r="11" spans="1:8" ht="12" customHeight="1">
      <c r="A11" s="405">
        <v>4</v>
      </c>
      <c r="B11" s="398" t="s">
        <v>121</v>
      </c>
      <c r="E11" s="414">
        <f>SUM(E8:E10)</f>
        <v>0</v>
      </c>
      <c r="F11" s="414">
        <f>SUM(F8:F10)</f>
        <v>0</v>
      </c>
      <c r="G11" s="414">
        <f>SUM(G8:G10)</f>
        <v>0</v>
      </c>
      <c r="H11" s="413" t="str">
        <f>IF(E11=F11+G11," ","ERROR")</f>
        <v xml:space="preserve"> </v>
      </c>
    </row>
    <row r="12" spans="1:8" ht="12" customHeight="1">
      <c r="A12" s="405"/>
      <c r="E12" s="414"/>
      <c r="F12" s="414"/>
      <c r="G12" s="414"/>
      <c r="H12" s="413"/>
    </row>
    <row r="13" spans="1:8" ht="12" customHeight="1">
      <c r="A13" s="405"/>
      <c r="B13" s="398" t="s">
        <v>64</v>
      </c>
      <c r="E13" s="414"/>
      <c r="F13" s="414"/>
      <c r="G13" s="414"/>
      <c r="H13" s="413"/>
    </row>
    <row r="14" spans="1:8" ht="12" customHeight="1">
      <c r="A14" s="405">
        <v>5</v>
      </c>
      <c r="B14" s="398" t="s">
        <v>122</v>
      </c>
      <c r="E14" s="414"/>
      <c r="F14" s="414"/>
      <c r="G14" s="414"/>
      <c r="H14" s="413" t="str">
        <f>IF(E14=F14+G14," ","ERROR")</f>
        <v xml:space="preserve"> </v>
      </c>
    </row>
    <row r="15" spans="1:8" ht="12" customHeight="1">
      <c r="A15" s="405"/>
      <c r="B15" s="398" t="s">
        <v>66</v>
      </c>
      <c r="E15" s="414"/>
      <c r="F15" s="414"/>
      <c r="G15" s="414"/>
      <c r="H15" s="413"/>
    </row>
    <row r="16" spans="1:8" ht="12" customHeight="1">
      <c r="A16" s="405">
        <v>6</v>
      </c>
      <c r="B16" s="398" t="s">
        <v>123</v>
      </c>
      <c r="E16" s="414"/>
      <c r="F16" s="414"/>
      <c r="G16" s="414"/>
      <c r="H16" s="413" t="str">
        <f>IF(E16=F16+G16," ","ERROR")</f>
        <v xml:space="preserve"> </v>
      </c>
    </row>
    <row r="17" spans="1:8" ht="12" customHeight="1">
      <c r="A17" s="405">
        <v>7</v>
      </c>
      <c r="B17" s="398" t="s">
        <v>124</v>
      </c>
      <c r="E17" s="414"/>
      <c r="F17" s="414"/>
      <c r="G17" s="414"/>
      <c r="H17" s="413" t="str">
        <f>IF(E17=F17+G17," ","ERROR")</f>
        <v xml:space="preserve"> </v>
      </c>
    </row>
    <row r="18" spans="1:8" ht="12" customHeight="1">
      <c r="A18" s="405">
        <v>8</v>
      </c>
      <c r="B18" s="398" t="s">
        <v>125</v>
      </c>
      <c r="E18" s="415"/>
      <c r="F18" s="415"/>
      <c r="G18" s="415"/>
      <c r="H18" s="413" t="str">
        <f>IF(E18=F18+G18," ","ERROR")</f>
        <v xml:space="preserve"> </v>
      </c>
    </row>
    <row r="19" spans="1:8" ht="12" customHeight="1">
      <c r="A19" s="405">
        <v>9</v>
      </c>
      <c r="B19" s="398" t="s">
        <v>126</v>
      </c>
      <c r="E19" s="414">
        <f>SUM(E16:E18)</f>
        <v>0</v>
      </c>
      <c r="F19" s="414">
        <f>SUM(F16:F18)</f>
        <v>0</v>
      </c>
      <c r="G19" s="414">
        <f>SUM(G16:G18)</f>
        <v>0</v>
      </c>
      <c r="H19" s="413" t="str">
        <f>IF(E19=F19+G19," ","ERROR")</f>
        <v xml:space="preserve"> </v>
      </c>
    </row>
    <row r="20" spans="1:8" ht="12" customHeight="1">
      <c r="A20" s="405"/>
      <c r="B20" s="398" t="s">
        <v>71</v>
      </c>
      <c r="E20" s="414"/>
      <c r="F20" s="414"/>
      <c r="G20" s="414"/>
      <c r="H20" s="413"/>
    </row>
    <row r="21" spans="1:8" ht="12" customHeight="1">
      <c r="A21" s="405">
        <v>10</v>
      </c>
      <c r="B21" s="398" t="s">
        <v>127</v>
      </c>
      <c r="E21" s="414"/>
      <c r="F21" s="414"/>
      <c r="G21" s="414"/>
      <c r="H21" s="413" t="str">
        <f>IF(E21=F21+G21," ","ERROR")</f>
        <v xml:space="preserve"> </v>
      </c>
    </row>
    <row r="22" spans="1:8" ht="12" customHeight="1">
      <c r="A22" s="405">
        <v>11</v>
      </c>
      <c r="B22" s="398" t="s">
        <v>128</v>
      </c>
      <c r="E22" s="414"/>
      <c r="F22" s="414"/>
      <c r="G22" s="414"/>
      <c r="H22" s="413" t="str">
        <f>IF(E22=F22+G22," ","ERROR")</f>
        <v xml:space="preserve"> </v>
      </c>
    </row>
    <row r="23" spans="1:8" ht="12" customHeight="1">
      <c r="A23" s="405">
        <v>12</v>
      </c>
      <c r="B23" s="398" t="s">
        <v>129</v>
      </c>
      <c r="E23" s="415"/>
      <c r="F23" s="415"/>
      <c r="G23" s="415"/>
      <c r="H23" s="413" t="str">
        <f>IF(E23=F23+G23," ","ERROR")</f>
        <v xml:space="preserve"> </v>
      </c>
    </row>
    <row r="24" spans="1:8" ht="12" customHeight="1">
      <c r="A24" s="405">
        <v>13</v>
      </c>
      <c r="B24" s="398" t="s">
        <v>130</v>
      </c>
      <c r="E24" s="414">
        <f>SUM(E21:E23)</f>
        <v>0</v>
      </c>
      <c r="F24" s="414">
        <f>SUM(F21:F23)</f>
        <v>0</v>
      </c>
      <c r="G24" s="414">
        <f>SUM(G21:G23)</f>
        <v>0</v>
      </c>
      <c r="H24" s="413" t="str">
        <f>IF(E24=F24+G24," ","ERROR")</f>
        <v xml:space="preserve"> </v>
      </c>
    </row>
    <row r="25" spans="1:8" ht="12" customHeight="1">
      <c r="A25" s="405"/>
      <c r="B25" s="398" t="s">
        <v>75</v>
      </c>
      <c r="E25" s="414"/>
      <c r="F25" s="414"/>
      <c r="G25" s="414"/>
      <c r="H25" s="413"/>
    </row>
    <row r="26" spans="1:8" ht="12" customHeight="1">
      <c r="A26" s="405">
        <v>14</v>
      </c>
      <c r="B26" s="398" t="s">
        <v>127</v>
      </c>
      <c r="E26" s="414"/>
      <c r="F26" s="414"/>
      <c r="G26" s="414"/>
      <c r="H26" s="413" t="str">
        <f>IF(E26=F26+G26," ","ERROR")</f>
        <v xml:space="preserve"> </v>
      </c>
    </row>
    <row r="27" spans="1:8" ht="12" customHeight="1">
      <c r="A27" s="405">
        <v>15</v>
      </c>
      <c r="B27" s="398" t="s">
        <v>128</v>
      </c>
      <c r="E27" s="414"/>
      <c r="F27" s="414"/>
      <c r="G27" s="414"/>
      <c r="H27" s="413" t="str">
        <f>IF(E27=F27+G27," ","ERROR")</f>
        <v xml:space="preserve"> </v>
      </c>
    </row>
    <row r="28" spans="1:8" ht="12" customHeight="1">
      <c r="A28" s="405">
        <v>16</v>
      </c>
      <c r="B28" s="398" t="s">
        <v>129</v>
      </c>
      <c r="E28" s="415">
        <f>F28+G28</f>
        <v>0</v>
      </c>
      <c r="F28" s="415"/>
      <c r="G28" s="415">
        <f>F114</f>
        <v>0</v>
      </c>
      <c r="H28" s="413" t="str">
        <f>IF(E28=F28+G28," ","ERROR")</f>
        <v xml:space="preserve"> </v>
      </c>
    </row>
    <row r="29" spans="1:8" ht="12" customHeight="1">
      <c r="A29" s="405">
        <v>17</v>
      </c>
      <c r="B29" s="398" t="s">
        <v>131</v>
      </c>
      <c r="E29" s="414">
        <f>SUM(E26:E28)</f>
        <v>0</v>
      </c>
      <c r="F29" s="414">
        <f>SUM(F26:F28)</f>
        <v>0</v>
      </c>
      <c r="G29" s="414">
        <f>SUM(G26:G28)</f>
        <v>0</v>
      </c>
      <c r="H29" s="413" t="str">
        <f>IF(E29=F29+G29," ","ERROR")</f>
        <v xml:space="preserve"> </v>
      </c>
    </row>
    <row r="30" spans="1:8" ht="12" customHeight="1">
      <c r="A30" s="405"/>
      <c r="E30" s="414"/>
      <c r="F30" s="414"/>
      <c r="G30" s="414"/>
      <c r="H30" s="413"/>
    </row>
    <row r="31" spans="1:8" ht="12" customHeight="1">
      <c r="A31" s="405">
        <v>18</v>
      </c>
      <c r="B31" s="398" t="s">
        <v>77</v>
      </c>
      <c r="E31" s="414"/>
      <c r="F31" s="414"/>
      <c r="G31" s="414"/>
      <c r="H31" s="413" t="str">
        <f>IF(E31=F31+G31," ","ERROR")</f>
        <v xml:space="preserve"> </v>
      </c>
    </row>
    <row r="32" spans="1:8" ht="12" customHeight="1">
      <c r="A32" s="405">
        <v>19</v>
      </c>
      <c r="B32" s="398" t="s">
        <v>78</v>
      </c>
      <c r="E32" s="414"/>
      <c r="F32" s="414"/>
      <c r="G32" s="414"/>
      <c r="H32" s="413" t="str">
        <f>IF(E32=F32+G32," ","ERROR")</f>
        <v xml:space="preserve"> </v>
      </c>
    </row>
    <row r="33" spans="1:8" ht="12" customHeight="1">
      <c r="A33" s="405">
        <v>20</v>
      </c>
      <c r="B33" s="398" t="s">
        <v>132</v>
      </c>
      <c r="E33" s="414"/>
      <c r="F33" s="414"/>
      <c r="G33" s="414"/>
      <c r="H33" s="413" t="str">
        <f>IF(E33=F33+G33," ","ERROR")</f>
        <v xml:space="preserve"> </v>
      </c>
    </row>
    <row r="34" spans="1:8" ht="12" customHeight="1">
      <c r="A34" s="405"/>
      <c r="B34" s="398" t="s">
        <v>133</v>
      </c>
      <c r="E34" s="414"/>
      <c r="F34" s="414"/>
      <c r="G34" s="414"/>
      <c r="H34" s="413"/>
    </row>
    <row r="35" spans="1:8" ht="12" customHeight="1">
      <c r="A35" s="405">
        <v>21</v>
      </c>
      <c r="B35" s="398" t="s">
        <v>127</v>
      </c>
      <c r="E35" s="414">
        <f>F35+G35</f>
        <v>-164</v>
      </c>
      <c r="F35" s="414">
        <v>-164</v>
      </c>
      <c r="G35" s="414">
        <v>0</v>
      </c>
      <c r="H35" s="413" t="str">
        <f>IF(E35=F35+G35," ","ERROR")</f>
        <v xml:space="preserve"> </v>
      </c>
    </row>
    <row r="36" spans="1:8" ht="12" customHeight="1">
      <c r="A36" s="405">
        <v>22</v>
      </c>
      <c r="B36" s="398" t="s">
        <v>128</v>
      </c>
      <c r="E36" s="414"/>
      <c r="F36" s="414"/>
      <c r="G36" s="414"/>
      <c r="H36" s="413" t="str">
        <f>IF(E36=F36+G36," ","ERROR")</f>
        <v xml:space="preserve"> </v>
      </c>
    </row>
    <row r="37" spans="1:8" ht="12" customHeight="1">
      <c r="A37" s="405">
        <v>23</v>
      </c>
      <c r="B37" s="398" t="s">
        <v>129</v>
      </c>
      <c r="E37" s="415"/>
      <c r="F37" s="415"/>
      <c r="G37" s="415"/>
      <c r="H37" s="413" t="str">
        <f>IF(E37=F37+G37," ","ERROR")</f>
        <v xml:space="preserve"> </v>
      </c>
    </row>
    <row r="38" spans="1:8" ht="12" customHeight="1">
      <c r="A38" s="405">
        <v>24</v>
      </c>
      <c r="B38" s="398" t="s">
        <v>134</v>
      </c>
      <c r="E38" s="415">
        <f>SUM(E35:E37)</f>
        <v>-164</v>
      </c>
      <c r="F38" s="415">
        <f>SUM(F35:F37)</f>
        <v>-164</v>
      </c>
      <c r="G38" s="415">
        <f>SUM(G35:G37)</f>
        <v>0</v>
      </c>
      <c r="H38" s="413" t="str">
        <f>IF(E38=F38+G38," ","ERROR")</f>
        <v xml:space="preserve"> </v>
      </c>
    </row>
    <row r="39" spans="1:8" ht="12" customHeight="1">
      <c r="A39" s="405">
        <v>25</v>
      </c>
      <c r="B39" s="398" t="s">
        <v>82</v>
      </c>
      <c r="E39" s="415">
        <f>E19+E24+E29+E31+E32+E33+E38+E14</f>
        <v>-164</v>
      </c>
      <c r="F39" s="415">
        <f>F19+F24+F29+F31+F32+F33+F38+F14</f>
        <v>-164</v>
      </c>
      <c r="G39" s="415">
        <f>G19+G24+G29+G31+G32+G33+G38+G14</f>
        <v>0</v>
      </c>
      <c r="H39" s="413" t="str">
        <f>IF(E39=F39+G39," ","ERROR")</f>
        <v xml:space="preserve"> </v>
      </c>
    </row>
    <row r="40" spans="1:8" ht="12" customHeight="1">
      <c r="A40" s="405"/>
      <c r="E40" s="414"/>
      <c r="F40" s="414"/>
      <c r="G40" s="414"/>
      <c r="H40" s="413"/>
    </row>
    <row r="41" spans="1:8" ht="12" customHeight="1">
      <c r="A41" s="405">
        <v>26</v>
      </c>
      <c r="B41" s="398" t="s">
        <v>135</v>
      </c>
      <c r="E41" s="414">
        <f>E11-E39</f>
        <v>164</v>
      </c>
      <c r="F41" s="414">
        <f>F11-F39</f>
        <v>164</v>
      </c>
      <c r="G41" s="414">
        <f>G11-G39</f>
        <v>0</v>
      </c>
      <c r="H41" s="413" t="str">
        <f>IF(E41=F41+G41," ","ERROR")</f>
        <v xml:space="preserve"> </v>
      </c>
    </row>
    <row r="42" spans="1:8" ht="12" customHeight="1">
      <c r="A42" s="405"/>
      <c r="E42" s="414"/>
      <c r="F42" s="414"/>
      <c r="G42" s="414"/>
      <c r="H42" s="413"/>
    </row>
    <row r="43" spans="1:8" ht="12" customHeight="1">
      <c r="A43" s="405"/>
      <c r="B43" s="398" t="s">
        <v>136</v>
      </c>
      <c r="E43" s="414"/>
      <c r="F43" s="414"/>
      <c r="G43" s="414"/>
      <c r="H43" s="413"/>
    </row>
    <row r="44" spans="1:8" ht="12" customHeight="1">
      <c r="A44" s="405">
        <v>27</v>
      </c>
      <c r="B44" s="416" t="s">
        <v>150</v>
      </c>
      <c r="E44" s="414">
        <f>F44+G44</f>
        <v>57</v>
      </c>
      <c r="F44" s="414">
        <f>ROUND(F41*0.35,0)</f>
        <v>57</v>
      </c>
      <c r="G44" s="414">
        <f>ROUND(G41*0.35,0)</f>
        <v>0</v>
      </c>
      <c r="H44" s="413" t="str">
        <f>IF(E44=F44+G44," ","ERROR")</f>
        <v xml:space="preserve"> </v>
      </c>
    </row>
    <row r="45" spans="1:8" ht="12" customHeight="1">
      <c r="A45" s="405">
        <v>28</v>
      </c>
      <c r="B45" s="398" t="s">
        <v>139</v>
      </c>
      <c r="E45" s="414"/>
      <c r="F45" s="414"/>
      <c r="G45" s="414"/>
      <c r="H45" s="413" t="str">
        <f>IF(E45=F45+G45," ","ERROR")</f>
        <v xml:space="preserve"> </v>
      </c>
    </row>
    <row r="46" spans="1:8" ht="12" customHeight="1">
      <c r="A46" s="405">
        <v>29</v>
      </c>
      <c r="B46" s="398" t="s">
        <v>138</v>
      </c>
      <c r="E46" s="415"/>
      <c r="F46" s="415"/>
      <c r="G46" s="415"/>
      <c r="H46" s="413" t="str">
        <f>IF(E46=F46+G46," ","ERROR")</f>
        <v xml:space="preserve"> </v>
      </c>
    </row>
    <row r="47" spans="1:8" ht="12" customHeight="1">
      <c r="A47" s="405"/>
      <c r="H47" s="413"/>
    </row>
    <row r="48" spans="1:8" ht="12" customHeight="1">
      <c r="A48" s="405">
        <v>30</v>
      </c>
      <c r="B48" s="419" t="s">
        <v>88</v>
      </c>
      <c r="E48" s="412">
        <f>E41-(+E44+E45+E46)</f>
        <v>107</v>
      </c>
      <c r="F48" s="412">
        <f>F41-F44+F45+F46</f>
        <v>107</v>
      </c>
      <c r="G48" s="412">
        <f>G41-SUM(G44:G46)</f>
        <v>0</v>
      </c>
      <c r="H48" s="413" t="str">
        <f>IF(E48=F48+G48," ","ERROR")</f>
        <v xml:space="preserve"> </v>
      </c>
    </row>
    <row r="49" spans="1:8" ht="12" customHeight="1">
      <c r="A49" s="405"/>
      <c r="H49" s="413"/>
    </row>
    <row r="50" spans="1:8" ht="12" customHeight="1">
      <c r="A50" s="405"/>
      <c r="B50" s="416" t="s">
        <v>140</v>
      </c>
      <c r="H50" s="413"/>
    </row>
    <row r="51" spans="1:8" ht="12" customHeight="1">
      <c r="A51" s="405"/>
      <c r="B51" s="416" t="s">
        <v>141</v>
      </c>
      <c r="H51" s="413"/>
    </row>
    <row r="52" spans="1:8" ht="12" customHeight="1">
      <c r="A52" s="405">
        <v>31</v>
      </c>
      <c r="B52" s="398" t="s">
        <v>142</v>
      </c>
      <c r="E52" s="412"/>
      <c r="F52" s="412"/>
      <c r="G52" s="412"/>
      <c r="H52" s="413" t="str">
        <f t="shared" ref="H52:H64" si="0">IF(E52=F52+G52," ","ERROR")</f>
        <v xml:space="preserve"> </v>
      </c>
    </row>
    <row r="53" spans="1:8" ht="12" customHeight="1">
      <c r="A53" s="405">
        <v>32</v>
      </c>
      <c r="B53" s="398" t="s">
        <v>143</v>
      </c>
      <c r="E53" s="414"/>
      <c r="F53" s="414"/>
      <c r="G53" s="414"/>
      <c r="H53" s="413" t="str">
        <f t="shared" si="0"/>
        <v xml:space="preserve"> </v>
      </c>
    </row>
    <row r="54" spans="1:8" ht="12" customHeight="1">
      <c r="A54" s="405">
        <v>33</v>
      </c>
      <c r="B54" s="398" t="s">
        <v>151</v>
      </c>
      <c r="E54" s="415"/>
      <c r="F54" s="415"/>
      <c r="G54" s="415"/>
      <c r="H54" s="413" t="str">
        <f t="shared" si="0"/>
        <v xml:space="preserve"> </v>
      </c>
    </row>
    <row r="55" spans="1:8" ht="12" customHeight="1">
      <c r="A55" s="405">
        <v>34</v>
      </c>
      <c r="B55" s="398" t="s">
        <v>145</v>
      </c>
      <c r="E55" s="414">
        <f>SUM(E52:E54)</f>
        <v>0</v>
      </c>
      <c r="F55" s="414">
        <f>SUM(F52:F54)</f>
        <v>0</v>
      </c>
      <c r="G55" s="414">
        <f>SUM(G52:G54)</f>
        <v>0</v>
      </c>
      <c r="H55" s="413" t="str">
        <f t="shared" si="0"/>
        <v xml:space="preserve"> </v>
      </c>
    </row>
    <row r="56" spans="1:8" ht="12" customHeight="1">
      <c r="A56" s="405"/>
      <c r="B56" s="398" t="s">
        <v>93</v>
      </c>
      <c r="E56" s="414"/>
      <c r="F56" s="414"/>
      <c r="G56" s="414"/>
      <c r="H56" s="413" t="str">
        <f t="shared" si="0"/>
        <v xml:space="preserve"> </v>
      </c>
    </row>
    <row r="57" spans="1:8" ht="12" customHeight="1">
      <c r="A57" s="405">
        <v>35</v>
      </c>
      <c r="B57" s="398" t="s">
        <v>142</v>
      </c>
      <c r="E57" s="414"/>
      <c r="F57" s="414"/>
      <c r="G57" s="414"/>
      <c r="H57" s="413" t="str">
        <f t="shared" si="0"/>
        <v xml:space="preserve"> </v>
      </c>
    </row>
    <row r="58" spans="1:8" ht="12" customHeight="1">
      <c r="A58" s="405">
        <v>36</v>
      </c>
      <c r="B58" s="398" t="s">
        <v>143</v>
      </c>
      <c r="E58" s="414"/>
      <c r="F58" s="414"/>
      <c r="G58" s="414"/>
      <c r="H58" s="413" t="str">
        <f t="shared" si="0"/>
        <v xml:space="preserve"> </v>
      </c>
    </row>
    <row r="59" spans="1:8" ht="12" customHeight="1">
      <c r="A59" s="405">
        <v>37</v>
      </c>
      <c r="B59" s="398" t="s">
        <v>151</v>
      </c>
      <c r="E59" s="415"/>
      <c r="F59" s="415"/>
      <c r="G59" s="415"/>
      <c r="H59" s="413" t="str">
        <f t="shared" si="0"/>
        <v xml:space="preserve"> </v>
      </c>
    </row>
    <row r="60" spans="1:8" ht="12" customHeight="1">
      <c r="A60" s="405">
        <v>38</v>
      </c>
      <c r="B60" s="398" t="s">
        <v>146</v>
      </c>
      <c r="E60" s="414">
        <f>SUM(E57:E59)</f>
        <v>0</v>
      </c>
      <c r="F60" s="414">
        <f>SUM(F57:F59)</f>
        <v>0</v>
      </c>
      <c r="G60" s="414">
        <f>SUM(G57:G59)</f>
        <v>0</v>
      </c>
      <c r="H60" s="413" t="str">
        <f t="shared" si="0"/>
        <v xml:space="preserve"> </v>
      </c>
    </row>
    <row r="61" spans="1:8" ht="12" customHeight="1">
      <c r="A61" s="405">
        <v>39</v>
      </c>
      <c r="B61" s="416" t="s">
        <v>147</v>
      </c>
      <c r="E61" s="414"/>
      <c r="F61" s="414"/>
      <c r="G61" s="414"/>
      <c r="H61" s="413" t="str">
        <f t="shared" si="0"/>
        <v xml:space="preserve"> </v>
      </c>
    </row>
    <row r="62" spans="1:8" ht="12" customHeight="1">
      <c r="A62" s="405">
        <v>40</v>
      </c>
      <c r="B62" s="398" t="s">
        <v>96</v>
      </c>
      <c r="E62" s="414"/>
      <c r="F62" s="414"/>
      <c r="G62" s="414"/>
      <c r="H62" s="413" t="str">
        <f t="shared" si="0"/>
        <v xml:space="preserve"> </v>
      </c>
    </row>
    <row r="63" spans="1:8" ht="12" customHeight="1">
      <c r="A63" s="405">
        <v>41</v>
      </c>
      <c r="B63" s="398" t="s">
        <v>289</v>
      </c>
      <c r="E63" s="414"/>
      <c r="F63" s="414"/>
      <c r="G63" s="414"/>
      <c r="H63" s="413"/>
    </row>
    <row r="64" spans="1:8" ht="12" customHeight="1">
      <c r="A64" s="405">
        <v>42</v>
      </c>
      <c r="B64" s="416" t="s">
        <v>97</v>
      </c>
      <c r="E64" s="415"/>
      <c r="F64" s="415"/>
      <c r="G64" s="415"/>
      <c r="H64" s="413" t="str">
        <f t="shared" si="0"/>
        <v xml:space="preserve"> </v>
      </c>
    </row>
    <row r="65" spans="1:8" ht="12" customHeight="1">
      <c r="A65" s="405"/>
      <c r="B65" s="398" t="s">
        <v>148</v>
      </c>
      <c r="H65" s="413"/>
    </row>
    <row r="66" spans="1:8" ht="12" customHeight="1" thickBot="1">
      <c r="A66" s="405">
        <v>43</v>
      </c>
      <c r="B66" s="419" t="s">
        <v>98</v>
      </c>
      <c r="E66" s="420">
        <f>E55-E60+E61+E62+E64+E63</f>
        <v>0</v>
      </c>
      <c r="F66" s="420">
        <f t="shared" ref="F66:G66" si="1">F55-F60+F61+F62+F64+F63</f>
        <v>0</v>
      </c>
      <c r="G66" s="420">
        <f t="shared" si="1"/>
        <v>0</v>
      </c>
      <c r="H66" s="413" t="str">
        <f>IF(E66=F66+G66," ","ERROR")</f>
        <v xml:space="preserve"> </v>
      </c>
    </row>
    <row r="67" spans="1:8" ht="12" customHeight="1" thickTop="1">
      <c r="A67" s="405"/>
      <c r="B67" s="419"/>
      <c r="E67" s="421"/>
      <c r="F67" s="421"/>
      <c r="G67" s="421"/>
      <c r="H67" s="413"/>
    </row>
    <row r="68" spans="1:8" ht="12" customHeight="1">
      <c r="A68" s="405"/>
      <c r="B68" s="419"/>
      <c r="E68" s="421"/>
      <c r="F68" s="421"/>
      <c r="G68" s="421"/>
      <c r="H68" s="413"/>
    </row>
    <row r="69" spans="1:8" ht="12" customHeight="1">
      <c r="A69" s="397" t="str">
        <f>Inputs!$D$6</f>
        <v>AVISTA UTILITIES</v>
      </c>
      <c r="B69" s="397"/>
      <c r="C69" s="397"/>
      <c r="G69" s="398"/>
    </row>
    <row r="70" spans="1:8" ht="12" customHeight="1">
      <c r="A70" s="397" t="s">
        <v>154</v>
      </c>
      <c r="B70" s="397"/>
      <c r="C70" s="397"/>
      <c r="G70" s="398"/>
    </row>
    <row r="71" spans="1:8" ht="12" customHeight="1">
      <c r="A71" s="397" t="str">
        <f>A3</f>
        <v>TWELVE MONTHS ENDED DECEMBER 31, 2010</v>
      </c>
      <c r="B71" s="397"/>
      <c r="C71" s="397"/>
      <c r="F71" s="402" t="str">
        <f>F2</f>
        <v>INJURIES</v>
      </c>
      <c r="G71" s="398"/>
    </row>
    <row r="72" spans="1:8" ht="12" customHeight="1">
      <c r="A72" s="397" t="s">
        <v>155</v>
      </c>
      <c r="B72" s="397"/>
      <c r="C72" s="397"/>
      <c r="F72" s="402" t="str">
        <f>F3</f>
        <v>AND DAMAGES</v>
      </c>
      <c r="G72" s="398"/>
    </row>
    <row r="73" spans="1:8" ht="12" customHeight="1">
      <c r="E73" s="422"/>
      <c r="F73" s="409" t="str">
        <f>F4</f>
        <v>GAS</v>
      </c>
      <c r="G73" s="423"/>
    </row>
    <row r="74" spans="1:8" ht="12" customHeight="1">
      <c r="A74" s="405" t="s">
        <v>9</v>
      </c>
      <c r="F74" s="402"/>
    </row>
    <row r="75" spans="1:8" ht="12" customHeight="1">
      <c r="A75" s="424" t="s">
        <v>25</v>
      </c>
      <c r="B75" s="407" t="s">
        <v>103</v>
      </c>
      <c r="C75" s="407"/>
      <c r="F75" s="409" t="s">
        <v>117</v>
      </c>
    </row>
    <row r="76" spans="1:8" ht="12" customHeight="1">
      <c r="A76" s="405"/>
      <c r="B76" s="398" t="s">
        <v>59</v>
      </c>
      <c r="E76" s="398"/>
      <c r="G76" s="398"/>
    </row>
    <row r="77" spans="1:8" ht="12" customHeight="1">
      <c r="A77" s="405">
        <v>1</v>
      </c>
      <c r="B77" s="398" t="s">
        <v>119</v>
      </c>
      <c r="E77" s="398"/>
      <c r="F77" s="412">
        <f>G8</f>
        <v>0</v>
      </c>
      <c r="G77" s="398"/>
    </row>
    <row r="78" spans="1:8" ht="12" customHeight="1">
      <c r="A78" s="405">
        <v>2</v>
      </c>
      <c r="B78" s="398" t="s">
        <v>120</v>
      </c>
      <c r="E78" s="398"/>
      <c r="F78" s="414">
        <f>G9</f>
        <v>0</v>
      </c>
      <c r="G78" s="398"/>
    </row>
    <row r="79" spans="1:8" ht="12" customHeight="1">
      <c r="A79" s="405">
        <v>3</v>
      </c>
      <c r="B79" s="398" t="s">
        <v>62</v>
      </c>
      <c r="E79" s="398"/>
      <c r="F79" s="415">
        <f>G10</f>
        <v>0</v>
      </c>
      <c r="G79" s="398"/>
    </row>
    <row r="80" spans="1:8" ht="12" customHeight="1">
      <c r="A80" s="405"/>
      <c r="E80" s="398"/>
      <c r="F80" s="414"/>
      <c r="G80" s="398"/>
    </row>
    <row r="81" spans="1:7" ht="12" customHeight="1">
      <c r="A81" s="405">
        <v>4</v>
      </c>
      <c r="B81" s="398" t="s">
        <v>121</v>
      </c>
      <c r="E81" s="398"/>
      <c r="F81" s="414">
        <f>F77+F78+F79</f>
        <v>0</v>
      </c>
      <c r="G81" s="398"/>
    </row>
    <row r="82" spans="1:7" ht="12" customHeight="1">
      <c r="A82" s="405"/>
      <c r="E82" s="398"/>
      <c r="F82" s="414"/>
      <c r="G82" s="398"/>
    </row>
    <row r="83" spans="1:7" ht="12" customHeight="1">
      <c r="A83" s="405"/>
      <c r="B83" s="398" t="s">
        <v>64</v>
      </c>
      <c r="E83" s="398"/>
      <c r="F83" s="414"/>
      <c r="G83" s="398"/>
    </row>
    <row r="84" spans="1:7" ht="12" customHeight="1">
      <c r="A84" s="405">
        <v>5</v>
      </c>
      <c r="B84" s="398" t="s">
        <v>122</v>
      </c>
      <c r="E84" s="398"/>
      <c r="F84" s="414">
        <f>G14</f>
        <v>0</v>
      </c>
      <c r="G84" s="398"/>
    </row>
    <row r="85" spans="1:7" ht="12" customHeight="1">
      <c r="A85" s="405"/>
      <c r="B85" s="398" t="s">
        <v>66</v>
      </c>
      <c r="E85" s="398"/>
      <c r="F85" s="414"/>
      <c r="G85" s="398"/>
    </row>
    <row r="86" spans="1:7" ht="12" customHeight="1">
      <c r="A86" s="405">
        <v>6</v>
      </c>
      <c r="B86" s="398" t="s">
        <v>123</v>
      </c>
      <c r="E86" s="398"/>
      <c r="F86" s="414">
        <f>G16</f>
        <v>0</v>
      </c>
      <c r="G86" s="398"/>
    </row>
    <row r="87" spans="1:7" ht="12" customHeight="1">
      <c r="A87" s="405">
        <v>7</v>
      </c>
      <c r="B87" s="398" t="s">
        <v>124</v>
      </c>
      <c r="E87" s="398"/>
      <c r="F87" s="414">
        <f>G17</f>
        <v>0</v>
      </c>
      <c r="G87" s="398"/>
    </row>
    <row r="88" spans="1:7" ht="12" customHeight="1">
      <c r="A88" s="405">
        <v>8</v>
      </c>
      <c r="B88" s="398" t="s">
        <v>125</v>
      </c>
      <c r="E88" s="398"/>
      <c r="F88" s="415">
        <f>G18</f>
        <v>0</v>
      </c>
      <c r="G88" s="398"/>
    </row>
    <row r="89" spans="1:7" ht="12" customHeight="1">
      <c r="A89" s="405">
        <v>9</v>
      </c>
      <c r="B89" s="398" t="s">
        <v>126</v>
      </c>
      <c r="E89" s="398"/>
      <c r="F89" s="414">
        <f>F86+F87+F88</f>
        <v>0</v>
      </c>
      <c r="G89" s="398"/>
    </row>
    <row r="90" spans="1:7" ht="12" customHeight="1">
      <c r="A90" s="405"/>
      <c r="B90" s="398" t="s">
        <v>71</v>
      </c>
      <c r="E90" s="398"/>
      <c r="F90" s="414"/>
      <c r="G90" s="398"/>
    </row>
    <row r="91" spans="1:7" ht="12" customHeight="1">
      <c r="A91" s="405">
        <v>10</v>
      </c>
      <c r="B91" s="398" t="s">
        <v>127</v>
      </c>
      <c r="E91" s="398"/>
      <c r="F91" s="414">
        <f>G21</f>
        <v>0</v>
      </c>
      <c r="G91" s="398"/>
    </row>
    <row r="92" spans="1:7" ht="12" customHeight="1">
      <c r="A92" s="405">
        <v>11</v>
      </c>
      <c r="B92" s="398" t="s">
        <v>128</v>
      </c>
      <c r="E92" s="398"/>
      <c r="F92" s="414">
        <f>G22</f>
        <v>0</v>
      </c>
      <c r="G92" s="398"/>
    </row>
    <row r="93" spans="1:7" ht="12" customHeight="1">
      <c r="A93" s="405">
        <v>12</v>
      </c>
      <c r="B93" s="398" t="s">
        <v>129</v>
      </c>
      <c r="E93" s="398"/>
      <c r="F93" s="415">
        <f>G23</f>
        <v>0</v>
      </c>
      <c r="G93" s="398"/>
    </row>
    <row r="94" spans="1:7" ht="12" customHeight="1">
      <c r="A94" s="405">
        <v>13</v>
      </c>
      <c r="B94" s="398" t="s">
        <v>130</v>
      </c>
      <c r="E94" s="398"/>
      <c r="F94" s="414">
        <f>F91+F92+F93</f>
        <v>0</v>
      </c>
      <c r="G94" s="398"/>
    </row>
    <row r="95" spans="1:7" ht="12" customHeight="1">
      <c r="A95" s="405"/>
      <c r="B95" s="398" t="s">
        <v>75</v>
      </c>
      <c r="E95" s="398"/>
      <c r="F95" s="414"/>
      <c r="G95" s="398"/>
    </row>
    <row r="96" spans="1:7" ht="12" customHeight="1">
      <c r="A96" s="405">
        <v>14</v>
      </c>
      <c r="B96" s="398" t="s">
        <v>127</v>
      </c>
      <c r="E96" s="398"/>
      <c r="F96" s="414">
        <f>G26</f>
        <v>0</v>
      </c>
      <c r="G96" s="398"/>
    </row>
    <row r="97" spans="1:7" ht="12" customHeight="1">
      <c r="A97" s="405">
        <v>15</v>
      </c>
      <c r="B97" s="398" t="s">
        <v>128</v>
      </c>
      <c r="E97" s="398"/>
      <c r="F97" s="414">
        <f>G27</f>
        <v>0</v>
      </c>
      <c r="G97" s="398"/>
    </row>
    <row r="98" spans="1:7" ht="12" customHeight="1">
      <c r="A98" s="405">
        <v>16</v>
      </c>
      <c r="B98" s="398" t="s">
        <v>129</v>
      </c>
      <c r="E98" s="398"/>
      <c r="F98" s="415"/>
      <c r="G98" s="398"/>
    </row>
    <row r="99" spans="1:7" ht="12" customHeight="1">
      <c r="A99" s="405">
        <v>17</v>
      </c>
      <c r="B99" s="398" t="s">
        <v>131</v>
      </c>
      <c r="E99" s="398"/>
      <c r="F99" s="414">
        <f>F96+F97+F98</f>
        <v>0</v>
      </c>
      <c r="G99" s="398"/>
    </row>
    <row r="100" spans="1:7" ht="12" customHeight="1">
      <c r="A100" s="405">
        <v>18</v>
      </c>
      <c r="B100" s="398" t="s">
        <v>77</v>
      </c>
      <c r="E100" s="398"/>
      <c r="F100" s="414">
        <f>G31</f>
        <v>0</v>
      </c>
      <c r="G100" s="398"/>
    </row>
    <row r="101" spans="1:7" ht="12" customHeight="1">
      <c r="A101" s="405">
        <v>19</v>
      </c>
      <c r="B101" s="398" t="s">
        <v>78</v>
      </c>
      <c r="E101" s="398"/>
      <c r="F101" s="414">
        <f>G32</f>
        <v>0</v>
      </c>
      <c r="G101" s="398"/>
    </row>
    <row r="102" spans="1:7" ht="12" customHeight="1">
      <c r="A102" s="405">
        <v>20</v>
      </c>
      <c r="B102" s="398" t="s">
        <v>132</v>
      </c>
      <c r="E102" s="398"/>
      <c r="F102" s="414">
        <f>G33</f>
        <v>0</v>
      </c>
      <c r="G102" s="398"/>
    </row>
    <row r="103" spans="1:7" ht="12" customHeight="1">
      <c r="A103" s="405"/>
      <c r="B103" s="398" t="s">
        <v>133</v>
      </c>
      <c r="E103" s="398"/>
      <c r="F103" s="414"/>
      <c r="G103" s="398"/>
    </row>
    <row r="104" spans="1:7" ht="12" customHeight="1">
      <c r="A104" s="405">
        <v>21</v>
      </c>
      <c r="B104" s="398" t="s">
        <v>127</v>
      </c>
      <c r="E104" s="398"/>
      <c r="F104" s="414">
        <f>G35</f>
        <v>0</v>
      </c>
      <c r="G104" s="398"/>
    </row>
    <row r="105" spans="1:7" ht="12" customHeight="1">
      <c r="A105" s="405">
        <v>22</v>
      </c>
      <c r="B105" s="398" t="s">
        <v>128</v>
      </c>
      <c r="E105" s="398"/>
      <c r="F105" s="414">
        <f>G36</f>
        <v>0</v>
      </c>
      <c r="G105" s="398"/>
    </row>
    <row r="106" spans="1:7" ht="12" customHeight="1">
      <c r="A106" s="405">
        <v>23</v>
      </c>
      <c r="B106" s="398" t="s">
        <v>129</v>
      </c>
      <c r="E106" s="398"/>
      <c r="F106" s="415">
        <f>G37</f>
        <v>0</v>
      </c>
      <c r="G106" s="398"/>
    </row>
    <row r="107" spans="1:7" ht="12" customHeight="1">
      <c r="A107" s="405">
        <v>24</v>
      </c>
      <c r="B107" s="398" t="s">
        <v>134</v>
      </c>
      <c r="E107" s="398"/>
      <c r="F107" s="415">
        <f>F104+F105+F106</f>
        <v>0</v>
      </c>
      <c r="G107" s="398"/>
    </row>
    <row r="108" spans="1:7" ht="12" customHeight="1">
      <c r="A108" s="405"/>
      <c r="E108" s="398"/>
      <c r="F108" s="414"/>
      <c r="G108" s="398"/>
    </row>
    <row r="109" spans="1:7" ht="12" customHeight="1">
      <c r="A109" s="405">
        <v>25</v>
      </c>
      <c r="B109" s="398" t="s">
        <v>82</v>
      </c>
      <c r="E109" s="398"/>
      <c r="F109" s="415">
        <f>F107+F102+F101+F100+F99+F94+F89+F84</f>
        <v>0</v>
      </c>
      <c r="G109" s="398"/>
    </row>
    <row r="110" spans="1:7" ht="12" customHeight="1">
      <c r="A110" s="405"/>
      <c r="E110" s="398"/>
      <c r="F110" s="414"/>
      <c r="G110" s="398"/>
    </row>
    <row r="111" spans="1:7" ht="12" customHeight="1">
      <c r="A111" s="405">
        <v>26</v>
      </c>
      <c r="B111" s="398" t="s">
        <v>156</v>
      </c>
      <c r="E111" s="398"/>
      <c r="F111" s="415">
        <f>F81-F109</f>
        <v>0</v>
      </c>
      <c r="G111" s="398"/>
    </row>
    <row r="112" spans="1:7" ht="12" customHeight="1">
      <c r="A112" s="405"/>
      <c r="E112" s="398"/>
      <c r="G112" s="398"/>
    </row>
    <row r="113" spans="1:7" ht="12" customHeight="1">
      <c r="A113" s="405">
        <v>27</v>
      </c>
      <c r="B113" s="398" t="s">
        <v>157</v>
      </c>
      <c r="G113" s="398"/>
    </row>
    <row r="114" spans="1:7" ht="12" customHeight="1" thickBot="1">
      <c r="A114" s="405"/>
      <c r="B114" s="425" t="s">
        <v>158</v>
      </c>
      <c r="C114" s="426">
        <f>Inputs!$D$4</f>
        <v>1.5093000000000001E-2</v>
      </c>
      <c r="F114" s="420">
        <f>ROUND(F111*C114,0)</f>
        <v>0</v>
      </c>
      <c r="G114" s="398"/>
    </row>
    <row r="115" spans="1:7" ht="12" customHeight="1" thickTop="1">
      <c r="A115" s="405"/>
      <c r="G115" s="398"/>
    </row>
  </sheetData>
  <customSheetViews>
    <customSheetView guid="{A15D1964-B049-11D2-8670-0000832CEEE8}" showRuler="0" topLeftCell="A55">
      <selection sqref="A1:C1"/>
      <pageMargins left="0.75" right="0.75" top="0.5" bottom="0.5" header="0.5" footer="0.5"/>
      <pageSetup scale="85" orientation="portrait" horizontalDpi="4294967292" verticalDpi="0" r:id="rId1"/>
      <headerFooter alignWithMargins="0"/>
    </customSheetView>
    <customSheetView guid="{5BE913A1-B14F-11D2-B0DC-0000832CDFF0}" showRuler="0">
      <selection activeCell="F39" sqref="F39"/>
      <pageMargins left="0.75" right="0.75" top="0.5" bottom="0.5" header="0.5" footer="0.5"/>
      <pageSetup scale="85" orientation="portrait" horizontalDpi="4294967292" verticalDpi="0" r:id="rId2"/>
      <headerFooter alignWithMargins="0"/>
    </customSheetView>
  </customSheetViews>
  <phoneticPr fontId="0" type="noConversion"/>
  <hyperlinks>
    <hyperlink ref="H1" location="WAGas_09!A1" display="WAGas_09!A1"/>
  </hyperlinks>
  <pageMargins left="1" right="0.75" top="0.5" bottom="0.5" header="0.5" footer="0.5"/>
  <pageSetup scale="90" orientation="portrait" horizontalDpi="4294967292" r:id="rId3"/>
  <headerFooter alignWithMargins="0"/>
  <rowBreaks count="1" manualBreakCount="1">
    <brk id="66"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H113"/>
  <sheetViews>
    <sheetView view="pageBreakPreview" zoomScaleNormal="100" zoomScaleSheetLayoutView="100" workbookViewId="0">
      <selection activeCell="F48" sqref="F48"/>
    </sheetView>
  </sheetViews>
  <sheetFormatPr defaultColWidth="12.42578125" defaultRowHeight="11.1" customHeight="1"/>
  <cols>
    <col min="1" max="1" width="5.5703125" style="428" customWidth="1"/>
    <col min="2" max="2" width="26.140625" style="428" customWidth="1"/>
    <col min="3" max="3" width="16.5703125" style="428" customWidth="1"/>
    <col min="4" max="4" width="6.7109375" style="428" customWidth="1"/>
    <col min="5" max="5" width="12.42578125" style="446" customWidth="1"/>
    <col min="6" max="6" width="12.42578125" style="447" customWidth="1"/>
    <col min="7" max="7" width="12.42578125" style="446" customWidth="1"/>
    <col min="8" max="16384" width="12.42578125" style="428"/>
  </cols>
  <sheetData>
    <row r="1" spans="1:8" ht="12">
      <c r="A1" s="427" t="str">
        <f>Inputs!$D$6</f>
        <v>AVISTA UTILITIES</v>
      </c>
      <c r="B1" s="427"/>
      <c r="C1" s="427"/>
      <c r="E1" s="429"/>
      <c r="F1" s="430"/>
      <c r="G1" s="429"/>
    </row>
    <row r="2" spans="1:8" ht="12">
      <c r="A2" s="427" t="s">
        <v>110</v>
      </c>
      <c r="B2" s="427"/>
      <c r="C2" s="427"/>
      <c r="E2" s="429"/>
      <c r="F2" s="431" t="s">
        <v>170</v>
      </c>
      <c r="G2" s="429"/>
    </row>
    <row r="3" spans="1:8" ht="12">
      <c r="A3" s="427" t="str">
        <f>Inputs!$D$2</f>
        <v>TWELVE MONTHS ENDED DECEMBER 31, 2010</v>
      </c>
      <c r="B3" s="427"/>
      <c r="C3" s="427"/>
      <c r="E3" s="429"/>
      <c r="F3" s="431" t="s">
        <v>171</v>
      </c>
      <c r="G3" s="428"/>
    </row>
    <row r="4" spans="1:8" ht="12">
      <c r="A4" s="427" t="s">
        <v>113</v>
      </c>
      <c r="B4" s="427"/>
      <c r="C4" s="427"/>
      <c r="E4" s="432"/>
      <c r="F4" s="433" t="s">
        <v>114</v>
      </c>
      <c r="G4" s="432"/>
    </row>
    <row r="5" spans="1:8" ht="12">
      <c r="A5" s="434" t="s">
        <v>9</v>
      </c>
      <c r="E5" s="429"/>
      <c r="F5" s="431"/>
      <c r="G5" s="429"/>
    </row>
    <row r="6" spans="1:8" ht="12">
      <c r="A6" s="435" t="s">
        <v>25</v>
      </c>
      <c r="B6" s="436" t="s">
        <v>103</v>
      </c>
      <c r="C6" s="436"/>
      <c r="E6" s="437" t="s">
        <v>115</v>
      </c>
      <c r="F6" s="438" t="s">
        <v>116</v>
      </c>
      <c r="G6" s="437" t="s">
        <v>117</v>
      </c>
      <c r="H6" s="439" t="s">
        <v>118</v>
      </c>
    </row>
    <row r="7" spans="1:8" ht="12">
      <c r="A7" s="434"/>
      <c r="B7" s="428" t="s">
        <v>59</v>
      </c>
      <c r="E7" s="440"/>
      <c r="F7" s="431"/>
      <c r="G7" s="440"/>
    </row>
    <row r="8" spans="1:8" ht="12">
      <c r="A8" s="434">
        <v>1</v>
      </c>
      <c r="B8" s="428" t="s">
        <v>119</v>
      </c>
      <c r="E8" s="441"/>
      <c r="F8" s="441"/>
      <c r="G8" s="441"/>
      <c r="H8" s="442" t="str">
        <f>IF(E8=F8+G8," ","ERROR")</f>
        <v xml:space="preserve"> </v>
      </c>
    </row>
    <row r="9" spans="1:8" ht="12">
      <c r="A9" s="434">
        <v>2</v>
      </c>
      <c r="B9" s="428" t="s">
        <v>120</v>
      </c>
      <c r="E9" s="443"/>
      <c r="F9" s="443"/>
      <c r="G9" s="443"/>
      <c r="H9" s="442" t="str">
        <f>IF(E9=F9+G9," ","ERROR")</f>
        <v xml:space="preserve"> </v>
      </c>
    </row>
    <row r="10" spans="1:8" ht="12">
      <c r="A10" s="434">
        <v>3</v>
      </c>
      <c r="B10" s="428" t="s">
        <v>62</v>
      </c>
      <c r="E10" s="444"/>
      <c r="F10" s="444"/>
      <c r="G10" s="444"/>
      <c r="H10" s="442" t="str">
        <f>IF(E10=F10+G10," ","ERROR")</f>
        <v xml:space="preserve"> </v>
      </c>
    </row>
    <row r="11" spans="1:8" ht="12">
      <c r="A11" s="434">
        <v>4</v>
      </c>
      <c r="B11" s="428" t="s">
        <v>121</v>
      </c>
      <c r="E11" s="443">
        <f>SUM(E8:E10)</f>
        <v>0</v>
      </c>
      <c r="F11" s="443">
        <f>SUM(F8:F10)</f>
        <v>0</v>
      </c>
      <c r="G11" s="443">
        <f>SUM(G8:G10)</f>
        <v>0</v>
      </c>
      <c r="H11" s="442" t="str">
        <f>IF(E11=F11+G11," ","ERROR")</f>
        <v xml:space="preserve"> </v>
      </c>
    </row>
    <row r="12" spans="1:8" ht="12">
      <c r="A12" s="434"/>
      <c r="E12" s="443"/>
      <c r="F12" s="443"/>
      <c r="G12" s="443"/>
      <c r="H12" s="442"/>
    </row>
    <row r="13" spans="1:8" ht="12">
      <c r="A13" s="434"/>
      <c r="B13" s="428" t="s">
        <v>64</v>
      </c>
      <c r="E13" s="443"/>
      <c r="F13" s="443"/>
      <c r="G13" s="443"/>
      <c r="H13" s="442"/>
    </row>
    <row r="14" spans="1:8" ht="12">
      <c r="A14" s="434">
        <v>5</v>
      </c>
      <c r="B14" s="428" t="s">
        <v>122</v>
      </c>
      <c r="E14" s="443"/>
      <c r="F14" s="443"/>
      <c r="G14" s="443"/>
      <c r="H14" s="442" t="str">
        <f>IF(E14=F14+G14," ","ERROR")</f>
        <v xml:space="preserve"> </v>
      </c>
    </row>
    <row r="15" spans="1:8" ht="12">
      <c r="A15" s="434"/>
      <c r="B15" s="428" t="s">
        <v>66</v>
      </c>
      <c r="E15" s="443"/>
      <c r="F15" s="443"/>
      <c r="G15" s="443"/>
      <c r="H15" s="442"/>
    </row>
    <row r="16" spans="1:8" ht="12">
      <c r="A16" s="434">
        <v>6</v>
      </c>
      <c r="B16" s="428" t="s">
        <v>123</v>
      </c>
      <c r="E16" s="443"/>
      <c r="F16" s="443"/>
      <c r="G16" s="443"/>
      <c r="H16" s="442" t="str">
        <f>IF(E16=F16+G16," ","ERROR")</f>
        <v xml:space="preserve"> </v>
      </c>
    </row>
    <row r="17" spans="1:8" ht="12">
      <c r="A17" s="434">
        <v>7</v>
      </c>
      <c r="B17" s="428" t="s">
        <v>124</v>
      </c>
      <c r="E17" s="443"/>
      <c r="F17" s="443"/>
      <c r="G17" s="443"/>
      <c r="H17" s="442" t="str">
        <f>IF(E17=F17+G17," ","ERROR")</f>
        <v xml:space="preserve"> </v>
      </c>
    </row>
    <row r="18" spans="1:8" ht="12">
      <c r="A18" s="434">
        <v>8</v>
      </c>
      <c r="B18" s="428" t="s">
        <v>125</v>
      </c>
      <c r="E18" s="444"/>
      <c r="F18" s="444"/>
      <c r="G18" s="444"/>
      <c r="H18" s="442" t="str">
        <f>IF(E18=F18+G18," ","ERROR")</f>
        <v xml:space="preserve"> </v>
      </c>
    </row>
    <row r="19" spans="1:8" ht="12">
      <c r="A19" s="434">
        <v>9</v>
      </c>
      <c r="B19" s="428" t="s">
        <v>126</v>
      </c>
      <c r="E19" s="443">
        <f>SUM(E16:E18)</f>
        <v>0</v>
      </c>
      <c r="F19" s="443">
        <f>SUM(F16:F18)</f>
        <v>0</v>
      </c>
      <c r="G19" s="443">
        <f>SUM(G16:G18)</f>
        <v>0</v>
      </c>
      <c r="H19" s="442" t="str">
        <f>IF(E19=F19+G19," ","ERROR")</f>
        <v xml:space="preserve"> </v>
      </c>
    </row>
    <row r="20" spans="1:8" ht="12">
      <c r="A20" s="434"/>
      <c r="B20" s="428" t="s">
        <v>71</v>
      </c>
      <c r="E20" s="443"/>
      <c r="F20" s="443"/>
      <c r="G20" s="443"/>
      <c r="H20" s="442"/>
    </row>
    <row r="21" spans="1:8" ht="12">
      <c r="A21" s="434">
        <v>10</v>
      </c>
      <c r="B21" s="428" t="s">
        <v>127</v>
      </c>
      <c r="E21" s="443"/>
      <c r="F21" s="443"/>
      <c r="G21" s="443"/>
      <c r="H21" s="442" t="str">
        <f>IF(E21=F21+G21," ","ERROR")</f>
        <v xml:space="preserve"> </v>
      </c>
    </row>
    <row r="22" spans="1:8" ht="12">
      <c r="A22" s="434">
        <v>11</v>
      </c>
      <c r="B22" s="428" t="s">
        <v>128</v>
      </c>
      <c r="E22" s="443"/>
      <c r="F22" s="443"/>
      <c r="G22" s="443"/>
      <c r="H22" s="442" t="str">
        <f>IF(E22=F22+G22," ","ERROR")</f>
        <v xml:space="preserve"> </v>
      </c>
    </row>
    <row r="23" spans="1:8" ht="12">
      <c r="A23" s="434">
        <v>12</v>
      </c>
      <c r="B23" s="428" t="s">
        <v>129</v>
      </c>
      <c r="E23" s="444"/>
      <c r="F23" s="444"/>
      <c r="G23" s="444"/>
      <c r="H23" s="442" t="str">
        <f>IF(E23=F23+G23," ","ERROR")</f>
        <v xml:space="preserve"> </v>
      </c>
    </row>
    <row r="24" spans="1:8" ht="12">
      <c r="A24" s="434">
        <v>13</v>
      </c>
      <c r="B24" s="428" t="s">
        <v>130</v>
      </c>
      <c r="E24" s="443">
        <f>SUM(E21:E23)</f>
        <v>0</v>
      </c>
      <c r="F24" s="443">
        <f>SUM(F21:F23)</f>
        <v>0</v>
      </c>
      <c r="G24" s="443">
        <f>SUM(G21:G23)</f>
        <v>0</v>
      </c>
      <c r="H24" s="442" t="str">
        <f>IF(E24=F24+G24," ","ERROR")</f>
        <v xml:space="preserve"> </v>
      </c>
    </row>
    <row r="25" spans="1:8" ht="12">
      <c r="A25" s="434"/>
      <c r="B25" s="428" t="s">
        <v>75</v>
      </c>
      <c r="E25" s="443"/>
      <c r="F25" s="443"/>
      <c r="G25" s="443"/>
      <c r="H25" s="442"/>
    </row>
    <row r="26" spans="1:8" ht="12">
      <c r="A26" s="434">
        <v>14</v>
      </c>
      <c r="B26" s="428" t="s">
        <v>127</v>
      </c>
      <c r="E26" s="443"/>
      <c r="F26" s="443"/>
      <c r="G26" s="443"/>
      <c r="H26" s="442" t="str">
        <f>IF(E26=F26+G26," ","ERROR")</f>
        <v xml:space="preserve"> </v>
      </c>
    </row>
    <row r="27" spans="1:8" ht="12">
      <c r="A27" s="434">
        <v>15</v>
      </c>
      <c r="B27" s="428" t="s">
        <v>128</v>
      </c>
      <c r="E27" s="443"/>
      <c r="F27" s="443"/>
      <c r="G27" s="443"/>
      <c r="H27" s="442" t="str">
        <f>IF(E27=F27+G27," ","ERROR")</f>
        <v xml:space="preserve"> </v>
      </c>
    </row>
    <row r="28" spans="1:8" ht="12">
      <c r="A28" s="434">
        <v>16</v>
      </c>
      <c r="B28" s="428" t="s">
        <v>129</v>
      </c>
      <c r="E28" s="444">
        <f>F28+G28</f>
        <v>0</v>
      </c>
      <c r="F28" s="444"/>
      <c r="G28" s="444">
        <f>F112</f>
        <v>0</v>
      </c>
      <c r="H28" s="442" t="str">
        <f>IF(E28=F28+G28," ","ERROR")</f>
        <v xml:space="preserve"> </v>
      </c>
    </row>
    <row r="29" spans="1:8" ht="12">
      <c r="A29" s="434">
        <v>17</v>
      </c>
      <c r="B29" s="428" t="s">
        <v>131</v>
      </c>
      <c r="E29" s="443">
        <f>SUM(E26:E28)</f>
        <v>0</v>
      </c>
      <c r="F29" s="443">
        <f>SUM(F26:F28)</f>
        <v>0</v>
      </c>
      <c r="G29" s="443">
        <f>SUM(G26:G28)</f>
        <v>0</v>
      </c>
      <c r="H29" s="442" t="str">
        <f>IF(E29=F29+G29," ","ERROR")</f>
        <v xml:space="preserve"> </v>
      </c>
    </row>
    <row r="30" spans="1:8" ht="12">
      <c r="A30" s="434"/>
      <c r="E30" s="443"/>
      <c r="F30" s="443"/>
      <c r="G30" s="443"/>
      <c r="H30" s="442"/>
    </row>
    <row r="31" spans="1:8" ht="12">
      <c r="A31" s="434">
        <v>18</v>
      </c>
      <c r="B31" s="428" t="s">
        <v>77</v>
      </c>
      <c r="E31" s="443"/>
      <c r="F31" s="443"/>
      <c r="G31" s="443"/>
      <c r="H31" s="442" t="str">
        <f>IF(E31=F31+G31," ","ERROR")</f>
        <v xml:space="preserve"> </v>
      </c>
    </row>
    <row r="32" spans="1:8" ht="12">
      <c r="A32" s="434">
        <v>19</v>
      </c>
      <c r="B32" s="428" t="s">
        <v>78</v>
      </c>
      <c r="E32" s="443"/>
      <c r="F32" s="443"/>
      <c r="G32" s="443"/>
      <c r="H32" s="442" t="str">
        <f>IF(E32=F32+G32," ","ERROR")</f>
        <v xml:space="preserve"> </v>
      </c>
    </row>
    <row r="33" spans="1:8" ht="12">
      <c r="A33" s="434">
        <v>20</v>
      </c>
      <c r="B33" s="428" t="s">
        <v>132</v>
      </c>
      <c r="E33" s="443"/>
      <c r="F33" s="443"/>
      <c r="G33" s="443"/>
      <c r="H33" s="442" t="str">
        <f>IF(E33=F33+G33," ","ERROR")</f>
        <v xml:space="preserve"> </v>
      </c>
    </row>
    <row r="34" spans="1:8" ht="12">
      <c r="A34" s="434"/>
      <c r="B34" s="428" t="s">
        <v>133</v>
      </c>
      <c r="E34" s="443"/>
      <c r="F34" s="443"/>
      <c r="G34" s="443"/>
      <c r="H34" s="442"/>
    </row>
    <row r="35" spans="1:8" ht="12">
      <c r="A35" s="434">
        <v>21</v>
      </c>
      <c r="B35" s="428" t="s">
        <v>127</v>
      </c>
      <c r="E35" s="443"/>
      <c r="F35" s="443"/>
      <c r="G35" s="443"/>
      <c r="H35" s="442" t="str">
        <f>IF(E35=F35+G35," ","ERROR")</f>
        <v xml:space="preserve"> </v>
      </c>
    </row>
    <row r="36" spans="1:8" ht="12">
      <c r="A36" s="434">
        <v>22</v>
      </c>
      <c r="B36" s="428" t="s">
        <v>128</v>
      </c>
      <c r="E36" s="443"/>
      <c r="F36" s="443"/>
      <c r="G36" s="443"/>
      <c r="H36" s="442" t="str">
        <f>IF(E36=F36+G36," ","ERROR")</f>
        <v xml:space="preserve"> </v>
      </c>
    </row>
    <row r="37" spans="1:8" ht="12">
      <c r="A37" s="434">
        <v>23</v>
      </c>
      <c r="B37" s="428" t="s">
        <v>129</v>
      </c>
      <c r="E37" s="444"/>
      <c r="F37" s="444"/>
      <c r="G37" s="444"/>
      <c r="H37" s="442" t="str">
        <f>IF(E37=F37+G37," ","ERROR")</f>
        <v xml:space="preserve"> </v>
      </c>
    </row>
    <row r="38" spans="1:8" ht="12">
      <c r="A38" s="434">
        <v>24</v>
      </c>
      <c r="B38" s="428" t="s">
        <v>134</v>
      </c>
      <c r="E38" s="444">
        <f>SUM(E35:E37)</f>
        <v>0</v>
      </c>
      <c r="F38" s="444">
        <f>SUM(F35:F37)</f>
        <v>0</v>
      </c>
      <c r="G38" s="444">
        <f>SUM(G35:G37)</f>
        <v>0</v>
      </c>
      <c r="H38" s="442" t="str">
        <f>IF(E38=F38+G38," ","ERROR")</f>
        <v xml:space="preserve"> </v>
      </c>
    </row>
    <row r="39" spans="1:8" ht="12">
      <c r="A39" s="434">
        <v>25</v>
      </c>
      <c r="B39" s="428" t="s">
        <v>82</v>
      </c>
      <c r="E39" s="444">
        <f>E19+E24+E29+E31+E32+E33+E38+E14</f>
        <v>0</v>
      </c>
      <c r="F39" s="444">
        <f>F19+F24+F29+F31+F32+F33+F38+F14</f>
        <v>0</v>
      </c>
      <c r="G39" s="444">
        <f>G19+G24+G29+G31+G32+G33+G38+G14</f>
        <v>0</v>
      </c>
      <c r="H39" s="442" t="str">
        <f>IF(E39=F39+G39," ","ERROR")</f>
        <v xml:space="preserve"> </v>
      </c>
    </row>
    <row r="40" spans="1:8" ht="12">
      <c r="A40" s="434"/>
      <c r="E40" s="443"/>
      <c r="F40" s="443"/>
      <c r="G40" s="443"/>
      <c r="H40" s="442"/>
    </row>
    <row r="41" spans="1:8" ht="12">
      <c r="A41" s="434">
        <v>26</v>
      </c>
      <c r="B41" s="428" t="s">
        <v>135</v>
      </c>
      <c r="E41" s="443">
        <f>E11-E39</f>
        <v>0</v>
      </c>
      <c r="F41" s="443">
        <f>F11-F39</f>
        <v>0</v>
      </c>
      <c r="G41" s="443">
        <f>G11-G39</f>
        <v>0</v>
      </c>
      <c r="H41" s="442" t="str">
        <f>IF(E41=F41+G41," ","ERROR")</f>
        <v xml:space="preserve"> </v>
      </c>
    </row>
    <row r="42" spans="1:8" ht="12">
      <c r="A42" s="434"/>
      <c r="E42" s="443"/>
      <c r="F42" s="443"/>
      <c r="G42" s="443"/>
      <c r="H42" s="442"/>
    </row>
    <row r="43" spans="1:8" ht="12">
      <c r="A43" s="434"/>
      <c r="B43" s="428" t="s">
        <v>136</v>
      </c>
      <c r="E43" s="443"/>
      <c r="F43" s="443"/>
      <c r="G43" s="443"/>
      <c r="H43" s="442"/>
    </row>
    <row r="44" spans="1:8" ht="12">
      <c r="A44" s="434">
        <v>27</v>
      </c>
      <c r="B44" s="445" t="s">
        <v>150</v>
      </c>
      <c r="E44" s="443">
        <f>F44+G44</f>
        <v>149</v>
      </c>
      <c r="F44" s="443">
        <v>149</v>
      </c>
      <c r="G44" s="443"/>
      <c r="H44" s="442" t="str">
        <f>IF(E44=F44+G44," ","ERROR")</f>
        <v xml:space="preserve"> </v>
      </c>
    </row>
    <row r="45" spans="1:8" ht="12">
      <c r="A45" s="434">
        <v>28</v>
      </c>
      <c r="B45" s="428" t="s">
        <v>138</v>
      </c>
      <c r="E45" s="443">
        <f>F45+G45</f>
        <v>-160</v>
      </c>
      <c r="F45" s="443">
        <v>-160</v>
      </c>
      <c r="G45" s="443"/>
      <c r="H45" s="442" t="str">
        <f>IF(E45=F45+G45," ","ERROR")</f>
        <v xml:space="preserve"> </v>
      </c>
    </row>
    <row r="46" spans="1:8" ht="12">
      <c r="A46" s="434">
        <v>29</v>
      </c>
      <c r="B46" s="428" t="s">
        <v>139</v>
      </c>
      <c r="E46" s="444"/>
      <c r="F46" s="444"/>
      <c r="G46" s="444"/>
      <c r="H46" s="442" t="str">
        <f>IF(E46=F46+G46," ","ERROR")</f>
        <v xml:space="preserve"> </v>
      </c>
    </row>
    <row r="47" spans="1:8" ht="12">
      <c r="A47" s="434"/>
      <c r="H47" s="442"/>
    </row>
    <row r="48" spans="1:8" ht="12">
      <c r="A48" s="434">
        <v>30</v>
      </c>
      <c r="B48" s="448" t="s">
        <v>88</v>
      </c>
      <c r="E48" s="441">
        <f>E41-(+E44+E45+E46)</f>
        <v>11</v>
      </c>
      <c r="F48" s="441">
        <f>F41-(F44+F45+F46)</f>
        <v>11</v>
      </c>
      <c r="G48" s="441">
        <f>G41-SUM(G44:G46)</f>
        <v>0</v>
      </c>
      <c r="H48" s="442" t="str">
        <f>IF(E48=F48+G48," ","ERROR")</f>
        <v xml:space="preserve"> </v>
      </c>
    </row>
    <row r="49" spans="1:8" ht="12">
      <c r="A49" s="434"/>
      <c r="H49" s="442"/>
    </row>
    <row r="50" spans="1:8" ht="12">
      <c r="A50" s="434"/>
      <c r="B50" s="445" t="s">
        <v>140</v>
      </c>
      <c r="H50" s="442"/>
    </row>
    <row r="51" spans="1:8" ht="12">
      <c r="A51" s="434"/>
      <c r="B51" s="445" t="s">
        <v>141</v>
      </c>
      <c r="H51" s="442"/>
    </row>
    <row r="52" spans="1:8" ht="12">
      <c r="A52" s="434">
        <v>31</v>
      </c>
      <c r="B52" s="428" t="s">
        <v>142</v>
      </c>
      <c r="E52" s="441"/>
      <c r="F52" s="441"/>
      <c r="G52" s="441"/>
      <c r="H52" s="442" t="str">
        <f t="shared" ref="H52:H64" si="0">IF(E52=F52+G52," ","ERROR")</f>
        <v xml:space="preserve"> </v>
      </c>
    </row>
    <row r="53" spans="1:8" ht="12">
      <c r="A53" s="434">
        <v>32</v>
      </c>
      <c r="B53" s="428" t="s">
        <v>143</v>
      </c>
      <c r="E53" s="443"/>
      <c r="F53" s="443"/>
      <c r="G53" s="443"/>
      <c r="H53" s="442" t="str">
        <f t="shared" si="0"/>
        <v xml:space="preserve"> </v>
      </c>
    </row>
    <row r="54" spans="1:8" ht="12">
      <c r="A54" s="434">
        <v>33</v>
      </c>
      <c r="B54" s="428" t="s">
        <v>151</v>
      </c>
      <c r="E54" s="444"/>
      <c r="F54" s="444"/>
      <c r="G54" s="444"/>
      <c r="H54" s="442" t="str">
        <f t="shared" si="0"/>
        <v xml:space="preserve"> </v>
      </c>
    </row>
    <row r="55" spans="1:8" ht="12">
      <c r="A55" s="434">
        <v>34</v>
      </c>
      <c r="B55" s="428" t="s">
        <v>145</v>
      </c>
      <c r="E55" s="443">
        <f>SUM(E52:E54)</f>
        <v>0</v>
      </c>
      <c r="F55" s="443">
        <f>SUM(F52:F54)</f>
        <v>0</v>
      </c>
      <c r="G55" s="443">
        <f>SUM(G52:G54)</f>
        <v>0</v>
      </c>
      <c r="H55" s="442" t="str">
        <f t="shared" si="0"/>
        <v xml:space="preserve"> </v>
      </c>
    </row>
    <row r="56" spans="1:8" ht="12">
      <c r="A56" s="434"/>
      <c r="B56" s="428" t="s">
        <v>93</v>
      </c>
      <c r="E56" s="443"/>
      <c r="F56" s="443"/>
      <c r="G56" s="443"/>
      <c r="H56" s="442" t="str">
        <f t="shared" si="0"/>
        <v xml:space="preserve"> </v>
      </c>
    </row>
    <row r="57" spans="1:8" ht="12">
      <c r="A57" s="434">
        <v>35</v>
      </c>
      <c r="B57" s="428" t="s">
        <v>142</v>
      </c>
      <c r="E57" s="443"/>
      <c r="F57" s="443"/>
      <c r="G57" s="443"/>
      <c r="H57" s="442" t="str">
        <f t="shared" si="0"/>
        <v xml:space="preserve"> </v>
      </c>
    </row>
    <row r="58" spans="1:8" ht="12">
      <c r="A58" s="434">
        <v>36</v>
      </c>
      <c r="B58" s="428" t="s">
        <v>143</v>
      </c>
      <c r="E58" s="443"/>
      <c r="F58" s="443"/>
      <c r="G58" s="443"/>
      <c r="H58" s="442" t="str">
        <f t="shared" si="0"/>
        <v xml:space="preserve"> </v>
      </c>
    </row>
    <row r="59" spans="1:8" ht="12">
      <c r="A59" s="434">
        <v>37</v>
      </c>
      <c r="B59" s="428" t="s">
        <v>151</v>
      </c>
      <c r="E59" s="444"/>
      <c r="F59" s="444"/>
      <c r="G59" s="444"/>
      <c r="H59" s="442" t="str">
        <f t="shared" si="0"/>
        <v xml:space="preserve"> </v>
      </c>
    </row>
    <row r="60" spans="1:8" ht="12">
      <c r="A60" s="434">
        <v>38</v>
      </c>
      <c r="B60" s="428" t="s">
        <v>146</v>
      </c>
      <c r="E60" s="443">
        <f>SUM(E57:E59)</f>
        <v>0</v>
      </c>
      <c r="F60" s="443">
        <f>SUM(F57:F59)</f>
        <v>0</v>
      </c>
      <c r="G60" s="443">
        <f>SUM(G57:G59)</f>
        <v>0</v>
      </c>
      <c r="H60" s="442" t="str">
        <f t="shared" si="0"/>
        <v xml:space="preserve"> </v>
      </c>
    </row>
    <row r="61" spans="1:8" ht="12">
      <c r="A61" s="434">
        <v>39</v>
      </c>
      <c r="B61" s="445" t="s">
        <v>147</v>
      </c>
      <c r="E61" s="443"/>
      <c r="F61" s="443"/>
      <c r="G61" s="443"/>
      <c r="H61" s="442" t="str">
        <f t="shared" si="0"/>
        <v xml:space="preserve"> </v>
      </c>
    </row>
    <row r="62" spans="1:8" ht="12">
      <c r="A62" s="434">
        <v>40</v>
      </c>
      <c r="B62" s="428" t="s">
        <v>96</v>
      </c>
      <c r="E62" s="443"/>
      <c r="F62" s="443"/>
      <c r="G62" s="443"/>
      <c r="H62" s="442" t="str">
        <f t="shared" si="0"/>
        <v xml:space="preserve"> </v>
      </c>
    </row>
    <row r="63" spans="1:8" ht="12">
      <c r="A63" s="434">
        <v>41</v>
      </c>
      <c r="B63" s="428" t="s">
        <v>289</v>
      </c>
      <c r="E63" s="443"/>
      <c r="F63" s="443"/>
      <c r="G63" s="443"/>
      <c r="H63" s="442"/>
    </row>
    <row r="64" spans="1:8" ht="12">
      <c r="A64" s="434">
        <v>42</v>
      </c>
      <c r="B64" s="445" t="s">
        <v>97</v>
      </c>
      <c r="E64" s="444"/>
      <c r="F64" s="444"/>
      <c r="G64" s="444"/>
      <c r="H64" s="442" t="str">
        <f t="shared" si="0"/>
        <v xml:space="preserve"> </v>
      </c>
    </row>
    <row r="65" spans="1:8" ht="12">
      <c r="A65" s="434"/>
      <c r="B65" s="428" t="s">
        <v>148</v>
      </c>
      <c r="H65" s="442"/>
    </row>
    <row r="66" spans="1:8" ht="12.75" thickBot="1">
      <c r="A66" s="434">
        <v>43</v>
      </c>
      <c r="B66" s="448" t="s">
        <v>98</v>
      </c>
      <c r="E66" s="449">
        <f>E55-E60+E61+E62+E64+E63</f>
        <v>0</v>
      </c>
      <c r="F66" s="449">
        <f t="shared" ref="F66:G66" si="1">F55-F60+F61+F62+F64+F63</f>
        <v>0</v>
      </c>
      <c r="G66" s="449">
        <f t="shared" si="1"/>
        <v>0</v>
      </c>
      <c r="H66" s="442" t="str">
        <f>IF(E66=F66+G66," ","ERROR")</f>
        <v xml:space="preserve"> </v>
      </c>
    </row>
    <row r="67" spans="1:8" ht="12.75" thickTop="1">
      <c r="A67" s="450"/>
      <c r="B67" s="450"/>
      <c r="C67" s="450"/>
      <c r="D67" s="451"/>
      <c r="E67" s="452"/>
      <c r="F67" s="453"/>
      <c r="G67" s="451"/>
    </row>
    <row r="68" spans="1:8" ht="12">
      <c r="A68" s="450"/>
      <c r="B68" s="450"/>
      <c r="C68" s="450"/>
      <c r="D68" s="451"/>
      <c r="E68" s="452"/>
      <c r="F68" s="453"/>
      <c r="G68" s="451"/>
    </row>
    <row r="69" spans="1:8" ht="12">
      <c r="A69" s="450"/>
      <c r="B69" s="450"/>
      <c r="C69" s="450"/>
      <c r="D69" s="451"/>
      <c r="E69" s="452"/>
      <c r="F69" s="454"/>
      <c r="G69" s="451"/>
    </row>
    <row r="70" spans="1:8" ht="12">
      <c r="A70" s="450"/>
      <c r="B70" s="450"/>
      <c r="C70" s="450"/>
      <c r="D70" s="451"/>
      <c r="E70" s="452"/>
      <c r="F70" s="454"/>
      <c r="G70" s="451"/>
    </row>
    <row r="71" spans="1:8" ht="12">
      <c r="A71" s="451"/>
      <c r="B71" s="451"/>
      <c r="C71" s="451"/>
      <c r="D71" s="451"/>
      <c r="E71" s="452"/>
      <c r="F71" s="454"/>
      <c r="G71" s="451"/>
    </row>
    <row r="72" spans="1:8" ht="12">
      <c r="A72" s="435"/>
      <c r="B72" s="451"/>
      <c r="C72" s="451"/>
      <c r="D72" s="451"/>
      <c r="E72" s="452"/>
      <c r="F72" s="454"/>
      <c r="G72" s="452"/>
    </row>
    <row r="73" spans="1:8" ht="12">
      <c r="A73" s="435"/>
      <c r="B73" s="450"/>
      <c r="C73" s="450"/>
      <c r="D73" s="451"/>
      <c r="E73" s="452"/>
      <c r="F73" s="454"/>
      <c r="G73" s="452"/>
    </row>
    <row r="74" spans="1:8" ht="12">
      <c r="A74" s="435"/>
      <c r="B74" s="451"/>
      <c r="C74" s="451"/>
      <c r="D74" s="451"/>
      <c r="E74" s="451"/>
      <c r="F74" s="453"/>
      <c r="G74" s="451"/>
    </row>
    <row r="75" spans="1:8" ht="12">
      <c r="A75" s="435"/>
      <c r="B75" s="451"/>
      <c r="C75" s="451"/>
      <c r="D75" s="451"/>
      <c r="E75" s="451"/>
      <c r="F75" s="455"/>
      <c r="G75" s="451"/>
    </row>
    <row r="76" spans="1:8" ht="12">
      <c r="A76" s="435"/>
      <c r="B76" s="451"/>
      <c r="C76" s="451"/>
      <c r="D76" s="451"/>
      <c r="E76" s="451"/>
      <c r="F76" s="456"/>
      <c r="G76" s="451"/>
    </row>
    <row r="77" spans="1:8" ht="12">
      <c r="A77" s="435"/>
      <c r="B77" s="451"/>
      <c r="C77" s="451"/>
      <c r="D77" s="451"/>
      <c r="E77" s="451"/>
      <c r="F77" s="456"/>
      <c r="G77" s="451"/>
    </row>
    <row r="78" spans="1:8" ht="12">
      <c r="A78" s="435"/>
      <c r="B78" s="451"/>
      <c r="C78" s="451"/>
      <c r="D78" s="451"/>
      <c r="E78" s="451"/>
      <c r="F78" s="456"/>
      <c r="G78" s="451"/>
    </row>
    <row r="79" spans="1:8" ht="12">
      <c r="A79" s="435"/>
      <c r="B79" s="451"/>
      <c r="C79" s="451"/>
      <c r="D79" s="451"/>
      <c r="E79" s="451"/>
      <c r="F79" s="456"/>
      <c r="G79" s="451"/>
    </row>
    <row r="80" spans="1:8" ht="12">
      <c r="A80" s="435"/>
      <c r="B80" s="451"/>
      <c r="C80" s="451"/>
      <c r="D80" s="451"/>
      <c r="E80" s="451"/>
      <c r="F80" s="456"/>
      <c r="G80" s="451"/>
    </row>
    <row r="81" spans="1:7" ht="12">
      <c r="A81" s="435"/>
      <c r="B81" s="451"/>
      <c r="C81" s="451"/>
      <c r="D81" s="451"/>
      <c r="E81" s="451"/>
      <c r="F81" s="456"/>
      <c r="G81" s="451"/>
    </row>
    <row r="82" spans="1:7" ht="12">
      <c r="A82" s="435"/>
      <c r="B82" s="451"/>
      <c r="C82" s="451"/>
      <c r="D82" s="451"/>
      <c r="E82" s="451"/>
      <c r="F82" s="456"/>
      <c r="G82" s="451"/>
    </row>
    <row r="83" spans="1:7" ht="12">
      <c r="A83" s="435"/>
      <c r="B83" s="451"/>
      <c r="C83" s="451"/>
      <c r="D83" s="451"/>
      <c r="E83" s="451"/>
      <c r="F83" s="456"/>
      <c r="G83" s="451"/>
    </row>
    <row r="84" spans="1:7" ht="12">
      <c r="A84" s="435"/>
      <c r="B84" s="451"/>
      <c r="C84" s="451"/>
      <c r="D84" s="451"/>
      <c r="E84" s="451"/>
      <c r="F84" s="456"/>
      <c r="G84" s="451"/>
    </row>
    <row r="85" spans="1:7" ht="12">
      <c r="A85" s="435"/>
      <c r="B85" s="451"/>
      <c r="C85" s="451"/>
      <c r="D85" s="451"/>
      <c r="E85" s="451"/>
      <c r="F85" s="456"/>
      <c r="G85" s="451"/>
    </row>
    <row r="86" spans="1:7" ht="12">
      <c r="A86" s="435"/>
      <c r="B86" s="451"/>
      <c r="C86" s="451"/>
      <c r="D86" s="451"/>
      <c r="E86" s="451"/>
      <c r="F86" s="456"/>
      <c r="G86" s="451"/>
    </row>
    <row r="87" spans="1:7" ht="12">
      <c r="A87" s="435"/>
      <c r="B87" s="451"/>
      <c r="C87" s="451"/>
      <c r="D87" s="451"/>
      <c r="E87" s="451"/>
      <c r="F87" s="456"/>
      <c r="G87" s="451"/>
    </row>
    <row r="88" spans="1:7" ht="12">
      <c r="A88" s="435"/>
      <c r="B88" s="451"/>
      <c r="C88" s="451"/>
      <c r="D88" s="451"/>
      <c r="E88" s="451"/>
      <c r="F88" s="456"/>
      <c r="G88" s="451"/>
    </row>
    <row r="89" spans="1:7" ht="12">
      <c r="A89" s="435"/>
      <c r="B89" s="451"/>
      <c r="C89" s="451"/>
      <c r="D89" s="451"/>
      <c r="E89" s="451"/>
      <c r="F89" s="456"/>
      <c r="G89" s="451"/>
    </row>
    <row r="90" spans="1:7" ht="12">
      <c r="A90" s="435"/>
      <c r="B90" s="451"/>
      <c r="C90" s="451"/>
      <c r="D90" s="451"/>
      <c r="E90" s="451"/>
      <c r="F90" s="456"/>
      <c r="G90" s="451"/>
    </row>
    <row r="91" spans="1:7" ht="12">
      <c r="A91" s="435"/>
      <c r="B91" s="451"/>
      <c r="C91" s="451"/>
      <c r="D91" s="451"/>
      <c r="E91" s="451"/>
      <c r="F91" s="456"/>
      <c r="G91" s="451"/>
    </row>
    <row r="92" spans="1:7" ht="12">
      <c r="A92" s="435"/>
      <c r="B92" s="451"/>
      <c r="C92" s="451"/>
      <c r="D92" s="451"/>
      <c r="E92" s="451"/>
      <c r="F92" s="456"/>
      <c r="G92" s="451"/>
    </row>
    <row r="93" spans="1:7" ht="12">
      <c r="A93" s="435"/>
      <c r="B93" s="451"/>
      <c r="C93" s="451"/>
      <c r="D93" s="451"/>
      <c r="E93" s="451"/>
      <c r="F93" s="456"/>
      <c r="G93" s="451"/>
    </row>
    <row r="94" spans="1:7" ht="12">
      <c r="A94" s="435"/>
      <c r="B94" s="451"/>
      <c r="C94" s="451"/>
      <c r="D94" s="451"/>
      <c r="E94" s="451"/>
      <c r="F94" s="456"/>
      <c r="G94" s="451"/>
    </row>
    <row r="95" spans="1:7" ht="12">
      <c r="A95" s="435"/>
      <c r="B95" s="451"/>
      <c r="C95" s="451"/>
      <c r="D95" s="451"/>
      <c r="E95" s="451"/>
      <c r="F95" s="456"/>
      <c r="G95" s="451"/>
    </row>
    <row r="96" spans="1:7" ht="12">
      <c r="A96" s="435"/>
      <c r="B96" s="451"/>
      <c r="C96" s="451"/>
      <c r="D96" s="451"/>
      <c r="E96" s="451"/>
      <c r="F96" s="456"/>
      <c r="G96" s="451"/>
    </row>
    <row r="97" spans="1:7" ht="12">
      <c r="A97" s="435"/>
      <c r="B97" s="451"/>
      <c r="C97" s="451"/>
      <c r="D97" s="451"/>
      <c r="E97" s="451"/>
      <c r="F97" s="456"/>
      <c r="G97" s="451"/>
    </row>
    <row r="98" spans="1:7" ht="12">
      <c r="A98" s="435"/>
      <c r="B98" s="451"/>
      <c r="C98" s="451"/>
      <c r="D98" s="451"/>
      <c r="E98" s="451"/>
      <c r="F98" s="456"/>
      <c r="G98" s="451"/>
    </row>
    <row r="99" spans="1:7" ht="12">
      <c r="A99" s="435"/>
      <c r="B99" s="451"/>
      <c r="C99" s="451"/>
      <c r="D99" s="451"/>
      <c r="E99" s="451"/>
      <c r="F99" s="456"/>
      <c r="G99" s="451"/>
    </row>
    <row r="100" spans="1:7" ht="12">
      <c r="A100" s="435"/>
      <c r="B100" s="451"/>
      <c r="C100" s="451"/>
      <c r="D100" s="451"/>
      <c r="E100" s="451"/>
      <c r="F100" s="456"/>
      <c r="G100" s="451"/>
    </row>
    <row r="101" spans="1:7" ht="12">
      <c r="A101" s="435"/>
      <c r="B101" s="451"/>
      <c r="C101" s="451"/>
      <c r="D101" s="451"/>
      <c r="E101" s="451"/>
      <c r="F101" s="456"/>
      <c r="G101" s="451"/>
    </row>
    <row r="102" spans="1:7" ht="12">
      <c r="A102" s="435"/>
      <c r="B102" s="451"/>
      <c r="C102" s="451"/>
      <c r="D102" s="451"/>
      <c r="E102" s="451"/>
      <c r="F102" s="456"/>
      <c r="G102" s="451"/>
    </row>
    <row r="103" spans="1:7" ht="12">
      <c r="A103" s="435"/>
      <c r="B103" s="451"/>
      <c r="C103" s="451"/>
      <c r="D103" s="451"/>
      <c r="E103" s="451"/>
      <c r="F103" s="456"/>
      <c r="G103" s="451"/>
    </row>
    <row r="104" spans="1:7" ht="12">
      <c r="A104" s="435"/>
      <c r="B104" s="451"/>
      <c r="C104" s="451"/>
      <c r="D104" s="451"/>
      <c r="E104" s="451"/>
      <c r="F104" s="456"/>
      <c r="G104" s="451"/>
    </row>
    <row r="105" spans="1:7" ht="12">
      <c r="A105" s="435"/>
      <c r="B105" s="451"/>
      <c r="C105" s="451"/>
      <c r="D105" s="451"/>
      <c r="E105" s="451"/>
      <c r="F105" s="456"/>
      <c r="G105" s="451"/>
    </row>
    <row r="106" spans="1:7" ht="12">
      <c r="A106" s="435"/>
      <c r="B106" s="451"/>
      <c r="C106" s="451"/>
      <c r="D106" s="451"/>
      <c r="E106" s="451"/>
      <c r="F106" s="456"/>
      <c r="G106" s="451"/>
    </row>
    <row r="107" spans="1:7" ht="12">
      <c r="A107" s="435"/>
      <c r="B107" s="451"/>
      <c r="C107" s="451"/>
      <c r="D107" s="451"/>
      <c r="E107" s="451"/>
      <c r="F107" s="456"/>
      <c r="G107" s="451"/>
    </row>
    <row r="108" spans="1:7" ht="12">
      <c r="A108" s="435"/>
      <c r="B108" s="451"/>
      <c r="C108" s="451"/>
      <c r="D108" s="451"/>
      <c r="E108" s="451"/>
      <c r="F108" s="456"/>
      <c r="G108" s="451"/>
    </row>
    <row r="109" spans="1:7" ht="12">
      <c r="A109" s="435"/>
      <c r="B109" s="451"/>
      <c r="C109" s="451"/>
      <c r="D109" s="451"/>
      <c r="E109" s="451"/>
      <c r="F109" s="456"/>
      <c r="G109" s="451"/>
    </row>
    <row r="110" spans="1:7" ht="12">
      <c r="A110" s="435"/>
      <c r="B110" s="451"/>
      <c r="C110" s="451"/>
      <c r="D110" s="451"/>
      <c r="E110" s="451"/>
      <c r="F110" s="453"/>
      <c r="G110" s="451"/>
    </row>
    <row r="111" spans="1:7" ht="12">
      <c r="A111" s="435"/>
      <c r="B111" s="451"/>
      <c r="C111" s="451"/>
      <c r="D111" s="451"/>
      <c r="E111" s="452"/>
      <c r="F111" s="453"/>
      <c r="G111" s="451"/>
    </row>
    <row r="112" spans="1:7" ht="12">
      <c r="A112" s="435"/>
      <c r="B112" s="457"/>
      <c r="C112" s="458"/>
      <c r="D112" s="451"/>
      <c r="E112" s="452"/>
      <c r="F112" s="455"/>
      <c r="G112" s="451"/>
    </row>
    <row r="113" spans="1:7" ht="12">
      <c r="A113" s="435"/>
      <c r="B113" s="451"/>
      <c r="C113" s="451"/>
      <c r="D113" s="451"/>
      <c r="E113" s="452"/>
      <c r="F113" s="453"/>
      <c r="G113" s="451"/>
    </row>
  </sheetData>
  <customSheetViews>
    <customSheetView guid="{A15D1964-B049-11D2-8670-0000832CEEE8}" showPageBreaks="1" fitToPage="1" printArea="1" showRuler="0" topLeftCell="A57">
      <selection sqref="A1:C1"/>
      <rowBreaks count="1" manualBreakCount="1">
        <brk id="65" max="65535" man="1"/>
      </rowBreaks>
      <pageMargins left="1" right="1" top="0.5" bottom="0.5" header="0.5" footer="0.5"/>
      <printOptions horizontalCentered="1"/>
      <pageSetup scale="84" orientation="portrait" horizontalDpi="300" verticalDpi="300" r:id="rId1"/>
      <headerFooter alignWithMargins="0"/>
    </customSheetView>
    <customSheetView guid="{5BE913A1-B14F-11D2-B0DC-0000832CDFF0}" showPageBreaks="1" fitToPage="1" printArea="1" showRuler="0" topLeftCell="A57">
      <selection sqref="A1:C1"/>
      <rowBreaks count="1" manualBreakCount="1">
        <brk id="65" max="65535" man="1"/>
      </rowBreaks>
      <pageMargins left="1" right="1" top="0.5" bottom="0.5" header="0.5" footer="0.5"/>
      <printOptions horizontalCentered="1"/>
      <pageSetup scale="84" orientation="portrait" horizontalDpi="300" verticalDpi="300" r:id="rId2"/>
      <headerFooter alignWithMargins="0"/>
    </customSheetView>
  </customSheetViews>
  <phoneticPr fontId="0" type="noConversion"/>
  <printOptions horizontalCentered="1"/>
  <pageMargins left="1" right="1" top="0.5" bottom="0.5" header="0.5" footer="0.5"/>
  <pageSetup scale="90" orientation="portrait" horizontalDpi="300" verticalDpi="300"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H131"/>
  <sheetViews>
    <sheetView zoomScaleNormal="100" zoomScaleSheetLayoutView="115" workbookViewId="0">
      <selection activeCell="H1" sqref="H1"/>
    </sheetView>
  </sheetViews>
  <sheetFormatPr defaultRowHeight="12"/>
  <cols>
    <col min="1" max="1" width="5.5703125" style="251" customWidth="1"/>
    <col min="2" max="2" width="26.140625" style="251" customWidth="1"/>
    <col min="3" max="3" width="12.42578125" style="251" customWidth="1"/>
    <col min="4" max="4" width="6.7109375" style="251" customWidth="1"/>
    <col min="5" max="5" width="12.42578125" style="270" customWidth="1"/>
    <col min="6" max="6" width="12.42578125" style="271" customWidth="1"/>
    <col min="7" max="7" width="12.42578125" style="270" customWidth="1"/>
    <col min="8" max="8" width="12.42578125" style="251" customWidth="1"/>
    <col min="9" max="16384" width="9.140625" style="251"/>
  </cols>
  <sheetData>
    <row r="1" spans="1:8" ht="12" customHeight="1">
      <c r="A1" s="250" t="str">
        <f>Inputs!$D$6</f>
        <v>AVISTA UTILITIES</v>
      </c>
      <c r="B1" s="250"/>
      <c r="C1" s="250"/>
      <c r="E1" s="252"/>
      <c r="F1" s="253"/>
      <c r="G1" s="252"/>
      <c r="H1" s="731" t="s">
        <v>302</v>
      </c>
    </row>
    <row r="2" spans="1:8" ht="12" customHeight="1">
      <c r="A2" s="250" t="s">
        <v>110</v>
      </c>
      <c r="B2" s="250"/>
      <c r="C2" s="250"/>
      <c r="E2" s="252"/>
      <c r="F2" s="563"/>
      <c r="G2" s="252"/>
    </row>
    <row r="3" spans="1:8" ht="12" customHeight="1">
      <c r="A3" s="250" t="str">
        <f>Inputs!$D$2</f>
        <v>TWELVE MONTHS ENDED DECEMBER 31, 2010</v>
      </c>
      <c r="B3" s="250"/>
      <c r="C3" s="250"/>
      <c r="E3" s="252"/>
      <c r="F3" s="563" t="s">
        <v>203</v>
      </c>
      <c r="G3" s="251"/>
    </row>
    <row r="4" spans="1:8" ht="12" customHeight="1">
      <c r="A4" s="250" t="s">
        <v>113</v>
      </c>
      <c r="B4" s="250"/>
      <c r="C4" s="250"/>
      <c r="E4" s="255"/>
      <c r="F4" s="256" t="s">
        <v>114</v>
      </c>
      <c r="G4" s="255"/>
    </row>
    <row r="5" spans="1:8" ht="12" customHeight="1">
      <c r="A5" s="257" t="s">
        <v>9</v>
      </c>
      <c r="E5" s="252"/>
      <c r="F5" s="254"/>
      <c r="G5" s="252"/>
    </row>
    <row r="6" spans="1:8" ht="12" customHeight="1">
      <c r="A6" s="258" t="s">
        <v>25</v>
      </c>
      <c r="B6" s="259" t="s">
        <v>103</v>
      </c>
      <c r="C6" s="259"/>
      <c r="E6" s="260" t="s">
        <v>115</v>
      </c>
      <c r="F6" s="261" t="s">
        <v>116</v>
      </c>
      <c r="G6" s="260" t="s">
        <v>117</v>
      </c>
      <c r="H6" s="262" t="s">
        <v>118</v>
      </c>
    </row>
    <row r="7" spans="1:8" ht="12" customHeight="1">
      <c r="A7" s="257"/>
      <c r="B7" s="251" t="s">
        <v>59</v>
      </c>
      <c r="E7" s="263"/>
      <c r="F7" s="254"/>
      <c r="G7" s="263"/>
    </row>
    <row r="8" spans="1:8" ht="12" customHeight="1">
      <c r="A8" s="257">
        <v>1</v>
      </c>
      <c r="B8" s="251" t="s">
        <v>119</v>
      </c>
      <c r="E8" s="264"/>
      <c r="F8" s="264"/>
      <c r="G8" s="264"/>
      <c r="H8" s="265" t="str">
        <f>IF(E8=F8+G8," ","ERROR")</f>
        <v xml:space="preserve"> </v>
      </c>
    </row>
    <row r="9" spans="1:8" ht="12" customHeight="1">
      <c r="A9" s="257">
        <v>2</v>
      </c>
      <c r="B9" s="251" t="s">
        <v>120</v>
      </c>
      <c r="E9" s="266"/>
      <c r="F9" s="266"/>
      <c r="G9" s="266"/>
      <c r="H9" s="265" t="str">
        <f>IF(E9=F9+G9," ","ERROR")</f>
        <v xml:space="preserve"> </v>
      </c>
    </row>
    <row r="10" spans="1:8" ht="12" customHeight="1">
      <c r="A10" s="257">
        <v>3</v>
      </c>
      <c r="B10" s="251" t="s">
        <v>62</v>
      </c>
      <c r="E10" s="267"/>
      <c r="F10" s="267"/>
      <c r="G10" s="267"/>
      <c r="H10" s="265" t="str">
        <f>IF(E10=F10+G10," ","ERROR")</f>
        <v xml:space="preserve"> </v>
      </c>
    </row>
    <row r="11" spans="1:8" ht="12" customHeight="1">
      <c r="A11" s="257">
        <v>4</v>
      </c>
      <c r="B11" s="251" t="s">
        <v>121</v>
      </c>
      <c r="E11" s="266">
        <f>SUM(E8:E10)</f>
        <v>0</v>
      </c>
      <c r="F11" s="266">
        <f>SUM(F8:F10)</f>
        <v>0</v>
      </c>
      <c r="G11" s="266">
        <f>SUM(G8:G10)</f>
        <v>0</v>
      </c>
      <c r="H11" s="265" t="str">
        <f>IF(E11=F11+G11," ","ERROR")</f>
        <v xml:space="preserve"> </v>
      </c>
    </row>
    <row r="12" spans="1:8" ht="12" customHeight="1">
      <c r="A12" s="257"/>
      <c r="E12" s="266"/>
      <c r="F12" s="266"/>
      <c r="G12" s="266"/>
      <c r="H12" s="265"/>
    </row>
    <row r="13" spans="1:8" ht="12" customHeight="1">
      <c r="A13" s="257"/>
      <c r="B13" s="251" t="s">
        <v>64</v>
      </c>
      <c r="E13" s="266"/>
      <c r="F13" s="266"/>
      <c r="G13" s="266"/>
      <c r="H13" s="265"/>
    </row>
    <row r="14" spans="1:8" ht="12" customHeight="1">
      <c r="A14" s="257">
        <v>5</v>
      </c>
      <c r="B14" s="251" t="s">
        <v>122</v>
      </c>
      <c r="E14" s="266"/>
      <c r="F14" s="266"/>
      <c r="G14" s="266"/>
      <c r="H14" s="265" t="str">
        <f>IF(E14=F14+G14," ","ERROR")</f>
        <v xml:space="preserve"> </v>
      </c>
    </row>
    <row r="15" spans="1:8" ht="12" customHeight="1">
      <c r="A15" s="257"/>
      <c r="B15" s="251" t="s">
        <v>66</v>
      </c>
      <c r="E15" s="266"/>
      <c r="F15" s="266"/>
      <c r="G15" s="266"/>
      <c r="H15" s="265"/>
    </row>
    <row r="16" spans="1:8" ht="12" customHeight="1">
      <c r="A16" s="257">
        <v>6</v>
      </c>
      <c r="B16" s="251" t="s">
        <v>123</v>
      </c>
      <c r="E16" s="266">
        <f>SUM(F16:G16)</f>
        <v>0</v>
      </c>
      <c r="F16" s="266"/>
      <c r="G16" s="266"/>
      <c r="H16" s="265" t="str">
        <f>IF(E16=F16+G16," ","ERROR")</f>
        <v xml:space="preserve"> </v>
      </c>
    </row>
    <row r="17" spans="1:8" ht="12" customHeight="1">
      <c r="A17" s="257">
        <v>7</v>
      </c>
      <c r="B17" s="251" t="s">
        <v>124</v>
      </c>
      <c r="E17" s="266">
        <f>SUM(F17:G17)</f>
        <v>0</v>
      </c>
      <c r="F17" s="266"/>
      <c r="G17" s="266"/>
      <c r="H17" s="265" t="str">
        <f>IF(E17=F17+G17," ","ERROR")</f>
        <v xml:space="preserve"> </v>
      </c>
    </row>
    <row r="18" spans="1:8" ht="12" customHeight="1">
      <c r="A18" s="257">
        <v>8</v>
      </c>
      <c r="B18" s="251" t="s">
        <v>125</v>
      </c>
      <c r="E18" s="267"/>
      <c r="F18" s="267"/>
      <c r="G18" s="267"/>
      <c r="H18" s="265" t="str">
        <f>IF(E18=F18+G18," ","ERROR")</f>
        <v xml:space="preserve"> </v>
      </c>
    </row>
    <row r="19" spans="1:8" ht="12" customHeight="1">
      <c r="A19" s="257">
        <v>9</v>
      </c>
      <c r="B19" s="251" t="s">
        <v>126</v>
      </c>
      <c r="E19" s="266">
        <f>SUM(E16:E18)</f>
        <v>0</v>
      </c>
      <c r="F19" s="266">
        <f>SUM(F16:F18)</f>
        <v>0</v>
      </c>
      <c r="G19" s="266">
        <f>SUM(G16:G18)</f>
        <v>0</v>
      </c>
      <c r="H19" s="265" t="str">
        <f>IF(E19=F19+G19," ","ERROR")</f>
        <v xml:space="preserve"> </v>
      </c>
    </row>
    <row r="20" spans="1:8" ht="12" customHeight="1">
      <c r="A20" s="257"/>
      <c r="B20" s="251" t="s">
        <v>71</v>
      </c>
      <c r="E20" s="266"/>
      <c r="F20" s="266"/>
      <c r="G20" s="266"/>
      <c r="H20" s="265"/>
    </row>
    <row r="21" spans="1:8" ht="12" customHeight="1">
      <c r="A21" s="257">
        <v>10</v>
      </c>
      <c r="B21" s="251" t="s">
        <v>127</v>
      </c>
      <c r="E21" s="266">
        <f>SUM(F21:G21)</f>
        <v>0</v>
      </c>
      <c r="F21" s="266">
        <v>0</v>
      </c>
      <c r="G21" s="266">
        <v>0</v>
      </c>
      <c r="H21" s="265" t="str">
        <f>IF(E21=F21+G21," ","ERROR")</f>
        <v xml:space="preserve"> </v>
      </c>
    </row>
    <row r="22" spans="1:8" ht="12" customHeight="1">
      <c r="A22" s="257">
        <v>11</v>
      </c>
      <c r="B22" s="251" t="s">
        <v>128</v>
      </c>
      <c r="E22" s="266"/>
      <c r="F22" s="266"/>
      <c r="G22" s="266"/>
      <c r="H22" s="265" t="str">
        <f>IF(E22=F22+G22," ","ERROR")</f>
        <v xml:space="preserve"> </v>
      </c>
    </row>
    <row r="23" spans="1:8" ht="12" customHeight="1">
      <c r="A23" s="257">
        <v>12</v>
      </c>
      <c r="B23" s="251" t="s">
        <v>129</v>
      </c>
      <c r="E23" s="267"/>
      <c r="F23" s="267"/>
      <c r="G23" s="267"/>
      <c r="H23" s="265" t="str">
        <f>IF(E23=F23+G23," ","ERROR")</f>
        <v xml:space="preserve"> </v>
      </c>
    </row>
    <row r="24" spans="1:8" ht="12" customHeight="1">
      <c r="A24" s="257">
        <v>13</v>
      </c>
      <c r="B24" s="251" t="s">
        <v>130</v>
      </c>
      <c r="E24" s="266">
        <f>SUM(E21:E23)</f>
        <v>0</v>
      </c>
      <c r="F24" s="266">
        <f>SUM(F21:F23)</f>
        <v>0</v>
      </c>
      <c r="G24" s="266">
        <f>SUM(G21:G23)</f>
        <v>0</v>
      </c>
      <c r="H24" s="265" t="str">
        <f>IF(E24=F24+G24," ","ERROR")</f>
        <v xml:space="preserve"> </v>
      </c>
    </row>
    <row r="25" spans="1:8" ht="12" customHeight="1">
      <c r="A25" s="257"/>
      <c r="B25" s="251" t="s">
        <v>75</v>
      </c>
      <c r="E25" s="266"/>
      <c r="F25" s="266"/>
      <c r="G25" s="266"/>
      <c r="H25" s="265"/>
    </row>
    <row r="26" spans="1:8" ht="12" customHeight="1">
      <c r="A26" s="257">
        <v>14</v>
      </c>
      <c r="B26" s="251" t="s">
        <v>127</v>
      </c>
      <c r="E26" s="266">
        <f>SUM(F26:G26)</f>
        <v>0</v>
      </c>
      <c r="F26" s="266">
        <v>0</v>
      </c>
      <c r="G26" s="266">
        <v>0</v>
      </c>
      <c r="H26" s="265" t="str">
        <f>IF(E26=F26+G26," ","ERROR")</f>
        <v xml:space="preserve"> </v>
      </c>
    </row>
    <row r="27" spans="1:8" ht="12" customHeight="1">
      <c r="A27" s="257">
        <v>15</v>
      </c>
      <c r="B27" s="251" t="s">
        <v>128</v>
      </c>
      <c r="E27" s="266">
        <f>SUM(F27:G27)</f>
        <v>-4</v>
      </c>
      <c r="F27" s="266">
        <v>-4</v>
      </c>
      <c r="G27" s="266"/>
      <c r="H27" s="265" t="str">
        <f>IF(E27=F27+G27," ","ERROR")</f>
        <v xml:space="preserve"> </v>
      </c>
    </row>
    <row r="28" spans="1:8" ht="12" customHeight="1">
      <c r="A28" s="257">
        <v>16</v>
      </c>
      <c r="B28" s="251" t="s">
        <v>129</v>
      </c>
      <c r="E28" s="267">
        <f>F28+G28</f>
        <v>0</v>
      </c>
      <c r="F28" s="267"/>
      <c r="G28" s="562">
        <f>F114</f>
        <v>0</v>
      </c>
      <c r="H28" s="265" t="str">
        <f>IF(E28=F28+G28," ","ERROR")</f>
        <v xml:space="preserve"> </v>
      </c>
    </row>
    <row r="29" spans="1:8" ht="12" customHeight="1">
      <c r="A29" s="257">
        <v>17</v>
      </c>
      <c r="B29" s="251" t="s">
        <v>131</v>
      </c>
      <c r="E29" s="266">
        <f>SUM(E26:E28)</f>
        <v>-4</v>
      </c>
      <c r="F29" s="266">
        <f>SUM(F26:F28)</f>
        <v>-4</v>
      </c>
      <c r="G29" s="266">
        <f>SUM(G26:G28)</f>
        <v>0</v>
      </c>
      <c r="H29" s="265" t="str">
        <f>IF(E29=F29+G29," ","ERROR")</f>
        <v xml:space="preserve"> </v>
      </c>
    </row>
    <row r="30" spans="1:8" ht="12" customHeight="1">
      <c r="A30" s="257"/>
      <c r="E30" s="266"/>
      <c r="F30" s="266"/>
      <c r="G30" s="266"/>
      <c r="H30" s="265"/>
    </row>
    <row r="31" spans="1:8" ht="12" customHeight="1">
      <c r="A31" s="257">
        <v>18</v>
      </c>
      <c r="B31" s="251" t="s">
        <v>77</v>
      </c>
      <c r="E31" s="266">
        <f>SUM(F31:G31)</f>
        <v>0</v>
      </c>
      <c r="F31" s="266">
        <v>0</v>
      </c>
      <c r="G31" s="266">
        <v>0</v>
      </c>
      <c r="H31" s="265" t="str">
        <f>IF(E31=F31+G31," ","ERROR")</f>
        <v xml:space="preserve"> </v>
      </c>
    </row>
    <row r="32" spans="1:8" ht="12" customHeight="1">
      <c r="A32" s="257">
        <v>19</v>
      </c>
      <c r="B32" s="251" t="s">
        <v>78</v>
      </c>
      <c r="E32" s="266">
        <f>SUM(F32:G32)</f>
        <v>0</v>
      </c>
      <c r="F32" s="266">
        <v>0</v>
      </c>
      <c r="G32" s="266">
        <v>0</v>
      </c>
      <c r="H32" s="265" t="str">
        <f>IF(E32=F32+G32," ","ERROR")</f>
        <v xml:space="preserve"> </v>
      </c>
    </row>
    <row r="33" spans="1:8" ht="12" customHeight="1">
      <c r="A33" s="257">
        <v>20</v>
      </c>
      <c r="B33" s="251" t="s">
        <v>132</v>
      </c>
      <c r="E33" s="266">
        <f>SUM(F33:G33)</f>
        <v>0</v>
      </c>
      <c r="F33" s="266">
        <v>0</v>
      </c>
      <c r="G33" s="266">
        <v>0</v>
      </c>
      <c r="H33" s="265" t="str">
        <f>IF(E33=F33+G33," ","ERROR")</f>
        <v xml:space="preserve"> </v>
      </c>
    </row>
    <row r="34" spans="1:8" ht="12" customHeight="1">
      <c r="A34" s="257"/>
      <c r="B34" s="251" t="s">
        <v>133</v>
      </c>
      <c r="E34" s="266"/>
      <c r="F34" s="266"/>
      <c r="G34" s="266"/>
      <c r="H34" s="265"/>
    </row>
    <row r="35" spans="1:8" ht="12" customHeight="1">
      <c r="A35" s="257">
        <v>21</v>
      </c>
      <c r="B35" s="251" t="s">
        <v>127</v>
      </c>
      <c r="E35" s="266">
        <f>SUM(F35:G35)</f>
        <v>0</v>
      </c>
      <c r="F35" s="266"/>
      <c r="G35" s="266"/>
      <c r="H35" s="265" t="str">
        <f>IF(E35=F35+G35," ","ERROR")</f>
        <v xml:space="preserve"> </v>
      </c>
    </row>
    <row r="36" spans="1:8" ht="12" customHeight="1">
      <c r="A36" s="257">
        <v>22</v>
      </c>
      <c r="B36" s="251" t="s">
        <v>128</v>
      </c>
      <c r="E36" s="266"/>
      <c r="F36" s="266"/>
      <c r="G36" s="266"/>
      <c r="H36" s="265" t="str">
        <f>IF(E36=F36+G36," ","ERROR")</f>
        <v xml:space="preserve"> </v>
      </c>
    </row>
    <row r="37" spans="1:8" ht="12" customHeight="1">
      <c r="A37" s="257">
        <v>23</v>
      </c>
      <c r="B37" s="251" t="s">
        <v>129</v>
      </c>
      <c r="E37" s="267"/>
      <c r="F37" s="267"/>
      <c r="G37" s="267"/>
      <c r="H37" s="265" t="str">
        <f>IF(E37=F37+G37," ","ERROR")</f>
        <v xml:space="preserve"> </v>
      </c>
    </row>
    <row r="38" spans="1:8" ht="12" customHeight="1">
      <c r="A38" s="257">
        <v>24</v>
      </c>
      <c r="B38" s="251" t="s">
        <v>134</v>
      </c>
      <c r="E38" s="267">
        <f>SUM(E35:E37)</f>
        <v>0</v>
      </c>
      <c r="F38" s="267">
        <f>SUM(F35:F37)</f>
        <v>0</v>
      </c>
      <c r="G38" s="267">
        <f>SUM(G35:G37)</f>
        <v>0</v>
      </c>
      <c r="H38" s="265" t="str">
        <f>IF(E38=F38+G38," ","ERROR")</f>
        <v xml:space="preserve"> </v>
      </c>
    </row>
    <row r="39" spans="1:8" ht="12" customHeight="1">
      <c r="A39" s="257">
        <v>25</v>
      </c>
      <c r="B39" s="251" t="s">
        <v>82</v>
      </c>
      <c r="E39" s="267">
        <f>E19+E24+E29+E31+E32+E33+E38+E14</f>
        <v>-4</v>
      </c>
      <c r="F39" s="267">
        <f>F19+F24+F29+F31+F32+F33+F38+F14</f>
        <v>-4</v>
      </c>
      <c r="G39" s="267">
        <f>G19+G24+G29+G31+G32+G33+G38+G14</f>
        <v>0</v>
      </c>
      <c r="H39" s="265" t="str">
        <f>IF(E39=F39+G39," ","ERROR")</f>
        <v xml:space="preserve"> </v>
      </c>
    </row>
    <row r="40" spans="1:8" ht="12" customHeight="1">
      <c r="A40" s="257"/>
      <c r="E40" s="266"/>
      <c r="F40" s="266"/>
      <c r="G40" s="266"/>
      <c r="H40" s="265"/>
    </row>
    <row r="41" spans="1:8" ht="12" customHeight="1">
      <c r="A41" s="257">
        <v>26</v>
      </c>
      <c r="B41" s="251" t="s">
        <v>135</v>
      </c>
      <c r="E41" s="266">
        <f>E11-E39</f>
        <v>4</v>
      </c>
      <c r="F41" s="266">
        <f>F11-F39</f>
        <v>4</v>
      </c>
      <c r="G41" s="266">
        <f>G11-G39</f>
        <v>0</v>
      </c>
      <c r="H41" s="265" t="str">
        <f>IF(E41=F41+G41," ","ERROR")</f>
        <v xml:space="preserve"> </v>
      </c>
    </row>
    <row r="42" spans="1:8" ht="12" customHeight="1">
      <c r="A42" s="257"/>
      <c r="E42" s="266"/>
      <c r="F42" s="266"/>
      <c r="G42" s="266"/>
      <c r="H42" s="265"/>
    </row>
    <row r="43" spans="1:8" ht="12" customHeight="1">
      <c r="A43" s="257"/>
      <c r="B43" s="251" t="s">
        <v>136</v>
      </c>
      <c r="E43" s="266"/>
      <c r="F43" s="266"/>
      <c r="G43" s="266"/>
      <c r="H43" s="265"/>
    </row>
    <row r="44" spans="1:8" ht="12" customHeight="1">
      <c r="A44" s="257">
        <v>27</v>
      </c>
      <c r="B44" s="268" t="s">
        <v>137</v>
      </c>
      <c r="D44" s="269">
        <v>0.35</v>
      </c>
      <c r="E44" s="266">
        <f>F44+G44</f>
        <v>1</v>
      </c>
      <c r="F44" s="266">
        <f>ROUND(F41*D44,0)</f>
        <v>1</v>
      </c>
      <c r="G44" s="266">
        <f>ROUND(G41*D44,0)</f>
        <v>0</v>
      </c>
      <c r="H44" s="265" t="str">
        <f>IF(E44=F44+G44," ","ERROR")</f>
        <v xml:space="preserve"> </v>
      </c>
    </row>
    <row r="45" spans="1:8" ht="12" customHeight="1">
      <c r="A45" s="257">
        <v>28</v>
      </c>
      <c r="B45" s="251" t="s">
        <v>139</v>
      </c>
      <c r="E45" s="266"/>
      <c r="F45" s="266"/>
      <c r="G45" s="266"/>
      <c r="H45" s="265" t="str">
        <f>IF(E45=F45+G45," ","ERROR")</f>
        <v xml:space="preserve"> </v>
      </c>
    </row>
    <row r="46" spans="1:8" ht="12" customHeight="1">
      <c r="A46" s="257">
        <v>29</v>
      </c>
      <c r="B46" s="251" t="s">
        <v>138</v>
      </c>
      <c r="E46" s="267"/>
      <c r="F46" s="267"/>
      <c r="G46" s="267"/>
      <c r="H46" s="265" t="str">
        <f>IF(E46=F46+G46," ","ERROR")</f>
        <v xml:space="preserve"> </v>
      </c>
    </row>
    <row r="47" spans="1:8" ht="12" customHeight="1">
      <c r="A47" s="257"/>
      <c r="H47" s="265"/>
    </row>
    <row r="48" spans="1:8" ht="12" customHeight="1" thickBot="1">
      <c r="A48" s="257">
        <v>30</v>
      </c>
      <c r="B48" s="272" t="s">
        <v>88</v>
      </c>
      <c r="E48" s="273">
        <f>E41-(+E44+E45+E46)</f>
        <v>3</v>
      </c>
      <c r="F48" s="273">
        <f>F41-F44+F45+F46</f>
        <v>3</v>
      </c>
      <c r="G48" s="273">
        <f>G41-SUM(G44:G46)</f>
        <v>0</v>
      </c>
      <c r="H48" s="265" t="str">
        <f>IF(E48=F48+G48," ","ERROR")</f>
        <v xml:space="preserve"> </v>
      </c>
    </row>
    <row r="49" spans="1:8" ht="12" customHeight="1" thickTop="1">
      <c r="A49" s="257"/>
      <c r="H49" s="265"/>
    </row>
    <row r="50" spans="1:8" ht="12" customHeight="1">
      <c r="A50" s="257"/>
      <c r="B50" s="268" t="s">
        <v>140</v>
      </c>
      <c r="H50" s="265"/>
    </row>
    <row r="51" spans="1:8" ht="12" customHeight="1">
      <c r="A51" s="257"/>
      <c r="B51" s="268" t="s">
        <v>141</v>
      </c>
      <c r="H51" s="265"/>
    </row>
    <row r="52" spans="1:8" ht="12" customHeight="1">
      <c r="A52" s="257">
        <v>31</v>
      </c>
      <c r="B52" s="251" t="s">
        <v>142</v>
      </c>
      <c r="E52" s="264"/>
      <c r="F52" s="264"/>
      <c r="G52" s="264"/>
      <c r="H52" s="265" t="str">
        <f t="shared" ref="H52:H64" si="0">IF(E52=F52+G52," ","ERROR")</f>
        <v xml:space="preserve"> </v>
      </c>
    </row>
    <row r="53" spans="1:8" ht="12" customHeight="1">
      <c r="A53" s="257">
        <v>32</v>
      </c>
      <c r="B53" s="251" t="s">
        <v>143</v>
      </c>
      <c r="E53" s="266"/>
      <c r="F53" s="266"/>
      <c r="G53" s="266"/>
      <c r="H53" s="265" t="str">
        <f t="shared" si="0"/>
        <v xml:space="preserve"> </v>
      </c>
    </row>
    <row r="54" spans="1:8" ht="12" customHeight="1">
      <c r="A54" s="257">
        <v>33</v>
      </c>
      <c r="B54" s="251" t="s">
        <v>151</v>
      </c>
      <c r="E54" s="267"/>
      <c r="F54" s="267"/>
      <c r="G54" s="267"/>
      <c r="H54" s="265" t="str">
        <f t="shared" si="0"/>
        <v xml:space="preserve"> </v>
      </c>
    </row>
    <row r="55" spans="1:8" ht="12" customHeight="1">
      <c r="A55" s="257">
        <v>34</v>
      </c>
      <c r="B55" s="251" t="s">
        <v>145</v>
      </c>
      <c r="E55" s="266">
        <f>SUM(E52:E54)</f>
        <v>0</v>
      </c>
      <c r="F55" s="266">
        <f>SUM(F52:F54)</f>
        <v>0</v>
      </c>
      <c r="G55" s="266">
        <f>SUM(G52:G54)</f>
        <v>0</v>
      </c>
      <c r="H55" s="265" t="str">
        <f t="shared" si="0"/>
        <v xml:space="preserve"> </v>
      </c>
    </row>
    <row r="56" spans="1:8" ht="12" customHeight="1">
      <c r="A56" s="257"/>
      <c r="B56" s="251" t="s">
        <v>93</v>
      </c>
      <c r="E56" s="266"/>
      <c r="F56" s="266"/>
      <c r="G56" s="266"/>
      <c r="H56" s="265" t="str">
        <f t="shared" si="0"/>
        <v xml:space="preserve"> </v>
      </c>
    </row>
    <row r="57" spans="1:8" ht="12" customHeight="1">
      <c r="A57" s="257">
        <v>35</v>
      </c>
      <c r="B57" s="251" t="s">
        <v>142</v>
      </c>
      <c r="E57" s="266"/>
      <c r="F57" s="266"/>
      <c r="G57" s="266"/>
      <c r="H57" s="265" t="str">
        <f t="shared" si="0"/>
        <v xml:space="preserve"> </v>
      </c>
    </row>
    <row r="58" spans="1:8" ht="12" customHeight="1">
      <c r="A58" s="257">
        <v>36</v>
      </c>
      <c r="B58" s="251" t="s">
        <v>143</v>
      </c>
      <c r="E58" s="266"/>
      <c r="F58" s="266"/>
      <c r="G58" s="266"/>
      <c r="H58" s="265" t="str">
        <f t="shared" si="0"/>
        <v xml:space="preserve"> </v>
      </c>
    </row>
    <row r="59" spans="1:8" ht="12" customHeight="1">
      <c r="A59" s="257">
        <v>37</v>
      </c>
      <c r="B59" s="251" t="s">
        <v>151</v>
      </c>
      <c r="E59" s="267"/>
      <c r="F59" s="267"/>
      <c r="G59" s="267"/>
      <c r="H59" s="265" t="str">
        <f t="shared" si="0"/>
        <v xml:space="preserve"> </v>
      </c>
    </row>
    <row r="60" spans="1:8" ht="12" customHeight="1">
      <c r="A60" s="257">
        <v>38</v>
      </c>
      <c r="B60" s="251" t="s">
        <v>146</v>
      </c>
      <c r="E60" s="266">
        <f>SUM(E57:E59)</f>
        <v>0</v>
      </c>
      <c r="F60" s="266">
        <f>SUM(F57:F59)</f>
        <v>0</v>
      </c>
      <c r="G60" s="266">
        <f>SUM(G57:G59)</f>
        <v>0</v>
      </c>
      <c r="H60" s="265" t="str">
        <f t="shared" si="0"/>
        <v xml:space="preserve"> </v>
      </c>
    </row>
    <row r="61" spans="1:8" ht="12" customHeight="1">
      <c r="A61" s="257">
        <v>39</v>
      </c>
      <c r="B61" s="268" t="s">
        <v>147</v>
      </c>
      <c r="E61" s="266"/>
      <c r="F61" s="266"/>
      <c r="G61" s="266"/>
      <c r="H61" s="265" t="str">
        <f t="shared" si="0"/>
        <v xml:space="preserve"> </v>
      </c>
    </row>
    <row r="62" spans="1:8" ht="12" customHeight="1">
      <c r="A62" s="257">
        <v>40</v>
      </c>
      <c r="B62" s="251" t="s">
        <v>96</v>
      </c>
      <c r="E62" s="266"/>
      <c r="F62" s="266"/>
      <c r="G62" s="266"/>
      <c r="H62" s="265" t="str">
        <f t="shared" si="0"/>
        <v xml:space="preserve"> </v>
      </c>
    </row>
    <row r="63" spans="1:8" ht="12" customHeight="1">
      <c r="A63" s="257">
        <v>41</v>
      </c>
      <c r="B63" s="251" t="s">
        <v>289</v>
      </c>
      <c r="E63" s="266"/>
      <c r="F63" s="266"/>
      <c r="G63" s="266"/>
      <c r="H63" s="265"/>
    </row>
    <row r="64" spans="1:8" ht="12" customHeight="1">
      <c r="A64" s="257">
        <v>42</v>
      </c>
      <c r="B64" s="268" t="s">
        <v>97</v>
      </c>
      <c r="E64" s="267"/>
      <c r="F64" s="267"/>
      <c r="G64" s="267"/>
      <c r="H64" s="265" t="str">
        <f t="shared" si="0"/>
        <v xml:space="preserve"> </v>
      </c>
    </row>
    <row r="65" spans="1:8" ht="12" customHeight="1">
      <c r="A65" s="257"/>
      <c r="B65" s="251" t="s">
        <v>148</v>
      </c>
      <c r="H65" s="265"/>
    </row>
    <row r="66" spans="1:8" ht="12" customHeight="1" thickBot="1">
      <c r="A66" s="257">
        <v>43</v>
      </c>
      <c r="B66" s="272" t="s">
        <v>98</v>
      </c>
      <c r="E66" s="273">
        <f>E55-E60+E61+E62+E64+E63</f>
        <v>0</v>
      </c>
      <c r="F66" s="273">
        <f t="shared" ref="F66:G66" si="1">F55-F60+F61+F62+F64+F63</f>
        <v>0</v>
      </c>
      <c r="G66" s="273">
        <f t="shared" si="1"/>
        <v>0</v>
      </c>
      <c r="H66" s="265" t="str">
        <f>IF(E66=F66+G66," ","ERROR")</f>
        <v xml:space="preserve"> </v>
      </c>
    </row>
    <row r="67" spans="1:8" ht="12" customHeight="1" thickTop="1">
      <c r="A67" s="257"/>
      <c r="B67" s="272"/>
      <c r="E67" s="274"/>
      <c r="F67" s="274"/>
      <c r="G67" s="274"/>
      <c r="H67" s="265"/>
    </row>
    <row r="68" spans="1:8" ht="12" customHeight="1">
      <c r="A68" s="257"/>
      <c r="B68" s="272"/>
      <c r="E68" s="274"/>
      <c r="F68" s="274"/>
      <c r="G68" s="274"/>
      <c r="H68" s="265"/>
    </row>
    <row r="69" spans="1:8" ht="12" customHeight="1">
      <c r="A69" s="250" t="str">
        <f>Inputs!$D$6</f>
        <v>AVISTA UTILITIES</v>
      </c>
      <c r="B69" s="250"/>
      <c r="C69" s="250"/>
      <c r="G69" s="251"/>
    </row>
    <row r="70" spans="1:8" ht="12" customHeight="1">
      <c r="A70" s="250" t="s">
        <v>154</v>
      </c>
      <c r="B70" s="250"/>
      <c r="C70" s="250"/>
      <c r="G70" s="251"/>
    </row>
    <row r="71" spans="1:8" ht="12" customHeight="1">
      <c r="A71" s="250" t="str">
        <f>A3</f>
        <v>TWELVE MONTHS ENDED DECEMBER 31, 2010</v>
      </c>
      <c r="B71" s="250"/>
      <c r="C71" s="250"/>
      <c r="F71" s="254">
        <f>F2</f>
        <v>0</v>
      </c>
      <c r="G71" s="251"/>
    </row>
    <row r="72" spans="1:8" ht="12" customHeight="1">
      <c r="A72" s="250" t="s">
        <v>155</v>
      </c>
      <c r="B72" s="250"/>
      <c r="C72" s="250"/>
      <c r="F72" s="254" t="str">
        <f>F3</f>
        <v>NET GAINS &amp; LOSSES</v>
      </c>
      <c r="G72" s="251"/>
    </row>
    <row r="73" spans="1:8" ht="12" customHeight="1">
      <c r="E73" s="275"/>
      <c r="F73" s="261" t="str">
        <f>F4</f>
        <v>GAS</v>
      </c>
      <c r="G73" s="276"/>
    </row>
    <row r="74" spans="1:8" ht="12" customHeight="1">
      <c r="A74" s="257" t="s">
        <v>9</v>
      </c>
      <c r="F74" s="254"/>
    </row>
    <row r="75" spans="1:8" ht="12" customHeight="1">
      <c r="A75" s="277" t="s">
        <v>25</v>
      </c>
      <c r="B75" s="259" t="s">
        <v>103</v>
      </c>
      <c r="C75" s="259"/>
      <c r="F75" s="261" t="s">
        <v>117</v>
      </c>
    </row>
    <row r="76" spans="1:8" ht="12" customHeight="1">
      <c r="A76" s="257"/>
      <c r="B76" s="251" t="s">
        <v>59</v>
      </c>
      <c r="E76" s="251"/>
      <c r="G76" s="251"/>
    </row>
    <row r="77" spans="1:8" ht="12" customHeight="1">
      <c r="A77" s="257">
        <v>1</v>
      </c>
      <c r="B77" s="251" t="s">
        <v>119</v>
      </c>
      <c r="E77" s="251"/>
      <c r="F77" s="264">
        <f>G8</f>
        <v>0</v>
      </c>
      <c r="G77" s="251"/>
    </row>
    <row r="78" spans="1:8" ht="12" customHeight="1">
      <c r="A78" s="257">
        <v>2</v>
      </c>
      <c r="B78" s="251" t="s">
        <v>120</v>
      </c>
      <c r="E78" s="251"/>
      <c r="F78" s="266">
        <f>G9</f>
        <v>0</v>
      </c>
      <c r="G78" s="251"/>
    </row>
    <row r="79" spans="1:8" ht="12" customHeight="1">
      <c r="A79" s="257">
        <v>3</v>
      </c>
      <c r="B79" s="251" t="s">
        <v>62</v>
      </c>
      <c r="E79" s="251"/>
      <c r="F79" s="267">
        <f>G10</f>
        <v>0</v>
      </c>
      <c r="G79" s="251"/>
    </row>
    <row r="80" spans="1:8" ht="12" customHeight="1">
      <c r="A80" s="257"/>
      <c r="E80" s="251"/>
      <c r="F80" s="266"/>
      <c r="G80" s="251"/>
    </row>
    <row r="81" spans="1:7" ht="12" customHeight="1">
      <c r="A81" s="257">
        <v>4</v>
      </c>
      <c r="B81" s="251" t="s">
        <v>121</v>
      </c>
      <c r="E81" s="251"/>
      <c r="F81" s="266">
        <f>F77+F78+F79</f>
        <v>0</v>
      </c>
      <c r="G81" s="251"/>
    </row>
    <row r="82" spans="1:7" ht="12" customHeight="1">
      <c r="A82" s="257"/>
      <c r="E82" s="251"/>
      <c r="F82" s="266"/>
      <c r="G82" s="251"/>
    </row>
    <row r="83" spans="1:7" ht="12" customHeight="1">
      <c r="A83" s="257"/>
      <c r="B83" s="251" t="s">
        <v>64</v>
      </c>
      <c r="E83" s="251"/>
      <c r="F83" s="266"/>
      <c r="G83" s="251"/>
    </row>
    <row r="84" spans="1:7" ht="12" customHeight="1">
      <c r="A84" s="257">
        <v>5</v>
      </c>
      <c r="B84" s="251" t="s">
        <v>122</v>
      </c>
      <c r="E84" s="251"/>
      <c r="F84" s="266">
        <f>G14</f>
        <v>0</v>
      </c>
      <c r="G84" s="251"/>
    </row>
    <row r="85" spans="1:7" ht="12" customHeight="1">
      <c r="A85" s="257"/>
      <c r="B85" s="251" t="s">
        <v>66</v>
      </c>
      <c r="E85" s="251"/>
      <c r="F85" s="266"/>
      <c r="G85" s="251"/>
    </row>
    <row r="86" spans="1:7" ht="12" customHeight="1">
      <c r="A86" s="257">
        <v>6</v>
      </c>
      <c r="B86" s="251" t="s">
        <v>123</v>
      </c>
      <c r="E86" s="251"/>
      <c r="F86" s="266">
        <f>G16</f>
        <v>0</v>
      </c>
      <c r="G86" s="251"/>
    </row>
    <row r="87" spans="1:7" ht="12" customHeight="1">
      <c r="A87" s="257">
        <v>7</v>
      </c>
      <c r="B87" s="251" t="s">
        <v>124</v>
      </c>
      <c r="E87" s="251"/>
      <c r="F87" s="266">
        <f>G17</f>
        <v>0</v>
      </c>
      <c r="G87" s="251"/>
    </row>
    <row r="88" spans="1:7" ht="12" customHeight="1">
      <c r="A88" s="257">
        <v>8</v>
      </c>
      <c r="B88" s="251" t="s">
        <v>125</v>
      </c>
      <c r="E88" s="251"/>
      <c r="F88" s="267">
        <f>G18</f>
        <v>0</v>
      </c>
      <c r="G88" s="251"/>
    </row>
    <row r="89" spans="1:7" ht="12" customHeight="1">
      <c r="A89" s="257">
        <v>9</v>
      </c>
      <c r="B89" s="251" t="s">
        <v>126</v>
      </c>
      <c r="E89" s="251"/>
      <c r="F89" s="266">
        <f>F86+F87+F88</f>
        <v>0</v>
      </c>
      <c r="G89" s="251"/>
    </row>
    <row r="90" spans="1:7" ht="12" customHeight="1">
      <c r="A90" s="257"/>
      <c r="B90" s="251" t="s">
        <v>71</v>
      </c>
      <c r="E90" s="251"/>
      <c r="F90" s="266"/>
      <c r="G90" s="251"/>
    </row>
    <row r="91" spans="1:7" ht="12" customHeight="1">
      <c r="A91" s="257">
        <v>10</v>
      </c>
      <c r="B91" s="251" t="s">
        <v>127</v>
      </c>
      <c r="E91" s="251"/>
      <c r="F91" s="266">
        <f>G21</f>
        <v>0</v>
      </c>
      <c r="G91" s="251"/>
    </row>
    <row r="92" spans="1:7" ht="12" customHeight="1">
      <c r="A92" s="257">
        <v>11</v>
      </c>
      <c r="B92" s="251" t="s">
        <v>128</v>
      </c>
      <c r="E92" s="251"/>
      <c r="F92" s="266">
        <f>G22</f>
        <v>0</v>
      </c>
      <c r="G92" s="251"/>
    </row>
    <row r="93" spans="1:7" ht="12" customHeight="1">
      <c r="A93" s="257">
        <v>12</v>
      </c>
      <c r="B93" s="251" t="s">
        <v>129</v>
      </c>
      <c r="E93" s="251"/>
      <c r="F93" s="267">
        <f>G23</f>
        <v>0</v>
      </c>
      <c r="G93" s="251"/>
    </row>
    <row r="94" spans="1:7" ht="12" customHeight="1">
      <c r="A94" s="257">
        <v>13</v>
      </c>
      <c r="B94" s="251" t="s">
        <v>130</v>
      </c>
      <c r="E94" s="251"/>
      <c r="F94" s="266">
        <f>F91+F92+F93</f>
        <v>0</v>
      </c>
      <c r="G94" s="251"/>
    </row>
    <row r="95" spans="1:7" ht="12" customHeight="1">
      <c r="A95" s="257"/>
      <c r="B95" s="251" t="s">
        <v>75</v>
      </c>
      <c r="E95" s="251"/>
      <c r="F95" s="266"/>
      <c r="G95" s="251"/>
    </row>
    <row r="96" spans="1:7" ht="12" customHeight="1">
      <c r="A96" s="257">
        <v>14</v>
      </c>
      <c r="B96" s="251" t="s">
        <v>127</v>
      </c>
      <c r="E96" s="251"/>
      <c r="F96" s="266">
        <f>G26</f>
        <v>0</v>
      </c>
      <c r="G96" s="251"/>
    </row>
    <row r="97" spans="1:7" ht="12" customHeight="1">
      <c r="A97" s="257">
        <v>15</v>
      </c>
      <c r="B97" s="251" t="s">
        <v>128</v>
      </c>
      <c r="E97" s="251"/>
      <c r="F97" s="266">
        <f>G27</f>
        <v>0</v>
      </c>
      <c r="G97" s="251"/>
    </row>
    <row r="98" spans="1:7" ht="12" customHeight="1">
      <c r="A98" s="257">
        <v>16</v>
      </c>
      <c r="B98" s="251" t="s">
        <v>129</v>
      </c>
      <c r="E98" s="251"/>
      <c r="F98" s="267"/>
      <c r="G98" s="251"/>
    </row>
    <row r="99" spans="1:7" ht="12" customHeight="1">
      <c r="A99" s="257">
        <v>17</v>
      </c>
      <c r="B99" s="251" t="s">
        <v>131</v>
      </c>
      <c r="E99" s="251"/>
      <c r="F99" s="266">
        <f>F96+F97+F98</f>
        <v>0</v>
      </c>
      <c r="G99" s="251"/>
    </row>
    <row r="100" spans="1:7" ht="12" customHeight="1">
      <c r="A100" s="257">
        <v>18</v>
      </c>
      <c r="B100" s="251" t="s">
        <v>77</v>
      </c>
      <c r="E100" s="251"/>
      <c r="F100" s="266">
        <f>G31</f>
        <v>0</v>
      </c>
      <c r="G100" s="251"/>
    </row>
    <row r="101" spans="1:7" ht="12" customHeight="1">
      <c r="A101" s="257">
        <v>19</v>
      </c>
      <c r="B101" s="251" t="s">
        <v>78</v>
      </c>
      <c r="E101" s="251"/>
      <c r="F101" s="266">
        <f>G32</f>
        <v>0</v>
      </c>
      <c r="G101" s="251"/>
    </row>
    <row r="102" spans="1:7" ht="12" customHeight="1">
      <c r="A102" s="257">
        <v>20</v>
      </c>
      <c r="B102" s="251" t="s">
        <v>132</v>
      </c>
      <c r="E102" s="251"/>
      <c r="F102" s="266">
        <f>G33</f>
        <v>0</v>
      </c>
      <c r="G102" s="251"/>
    </row>
    <row r="103" spans="1:7" ht="12" customHeight="1">
      <c r="A103" s="257"/>
      <c r="B103" s="251" t="s">
        <v>133</v>
      </c>
      <c r="E103" s="251"/>
      <c r="F103" s="266"/>
      <c r="G103" s="251"/>
    </row>
    <row r="104" spans="1:7" ht="12" customHeight="1">
      <c r="A104" s="257">
        <v>21</v>
      </c>
      <c r="B104" s="251" t="s">
        <v>127</v>
      </c>
      <c r="E104" s="251"/>
      <c r="F104" s="266">
        <f>G35</f>
        <v>0</v>
      </c>
      <c r="G104" s="251"/>
    </row>
    <row r="105" spans="1:7" ht="12" customHeight="1">
      <c r="A105" s="257">
        <v>22</v>
      </c>
      <c r="B105" s="251" t="s">
        <v>128</v>
      </c>
      <c r="E105" s="251"/>
      <c r="F105" s="266">
        <f>G36</f>
        <v>0</v>
      </c>
      <c r="G105" s="251"/>
    </row>
    <row r="106" spans="1:7" ht="12" customHeight="1">
      <c r="A106" s="257">
        <v>23</v>
      </c>
      <c r="B106" s="251" t="s">
        <v>129</v>
      </c>
      <c r="E106" s="251"/>
      <c r="F106" s="267">
        <f>G37</f>
        <v>0</v>
      </c>
      <c r="G106" s="251"/>
    </row>
    <row r="107" spans="1:7" ht="12" customHeight="1">
      <c r="A107" s="257">
        <v>24</v>
      </c>
      <c r="B107" s="251" t="s">
        <v>134</v>
      </c>
      <c r="E107" s="251"/>
      <c r="F107" s="267">
        <f>F104+F105+F106</f>
        <v>0</v>
      </c>
      <c r="G107" s="251"/>
    </row>
    <row r="108" spans="1:7" ht="12" customHeight="1">
      <c r="A108" s="257"/>
      <c r="E108" s="251"/>
      <c r="F108" s="266"/>
      <c r="G108" s="251"/>
    </row>
    <row r="109" spans="1:7" ht="12" customHeight="1">
      <c r="A109" s="257">
        <v>25</v>
      </c>
      <c r="B109" s="251" t="s">
        <v>82</v>
      </c>
      <c r="E109" s="251"/>
      <c r="F109" s="267">
        <f>F107+F102+F101+F100+F99+F94+F89+F84</f>
        <v>0</v>
      </c>
      <c r="G109" s="251"/>
    </row>
    <row r="110" spans="1:7" ht="12" customHeight="1">
      <c r="A110" s="257"/>
      <c r="E110" s="251"/>
      <c r="F110" s="266"/>
      <c r="G110" s="251"/>
    </row>
    <row r="111" spans="1:7" ht="12" customHeight="1">
      <c r="A111" s="257">
        <v>26</v>
      </c>
      <c r="B111" s="251" t="s">
        <v>156</v>
      </c>
      <c r="E111" s="251"/>
      <c r="F111" s="267">
        <f>F81-F109</f>
        <v>0</v>
      </c>
      <c r="G111" s="251"/>
    </row>
    <row r="112" spans="1:7" ht="12" customHeight="1">
      <c r="A112" s="257"/>
      <c r="E112" s="251"/>
      <c r="G112" s="251"/>
    </row>
    <row r="113" spans="1:7" ht="12" customHeight="1">
      <c r="A113" s="257">
        <v>27</v>
      </c>
      <c r="B113" s="251" t="s">
        <v>157</v>
      </c>
      <c r="G113" s="251"/>
    </row>
    <row r="114" spans="1:7" ht="12" customHeight="1" thickBot="1">
      <c r="A114" s="257"/>
      <c r="B114" s="278" t="s">
        <v>158</v>
      </c>
      <c r="C114" s="279">
        <f>Inputs!$D$4</f>
        <v>1.5093000000000001E-2</v>
      </c>
      <c r="F114" s="273">
        <f>ROUND(F111*C114,0)</f>
        <v>0</v>
      </c>
      <c r="G114" s="251"/>
    </row>
    <row r="115" spans="1:7" ht="12" customHeight="1" thickTop="1">
      <c r="A115" s="257"/>
      <c r="G115" s="251"/>
    </row>
    <row r="116" spans="1:7" ht="12" customHeight="1"/>
    <row r="117" spans="1:7" ht="12" customHeight="1"/>
    <row r="118" spans="1:7" ht="12" customHeight="1"/>
    <row r="119" spans="1:7" ht="12" customHeight="1"/>
    <row r="120" spans="1:7" ht="12" customHeight="1"/>
    <row r="121" spans="1:7" ht="12" customHeight="1"/>
    <row r="122" spans="1:7" ht="12" customHeight="1"/>
    <row r="123" spans="1:7" ht="12" customHeight="1"/>
    <row r="124" spans="1:7" ht="12" customHeight="1"/>
    <row r="125" spans="1:7" ht="12" customHeight="1"/>
    <row r="126" spans="1:7" ht="12" customHeight="1"/>
    <row r="127" spans="1:7" ht="12" customHeight="1"/>
    <row r="128" spans="1:7" ht="12" customHeight="1"/>
    <row r="129" ht="12" customHeight="1"/>
    <row r="130" ht="12" customHeight="1"/>
    <row r="131" ht="12" customHeight="1"/>
  </sheetData>
  <phoneticPr fontId="0" type="noConversion"/>
  <hyperlinks>
    <hyperlink ref="H1" location="WAGas_09!V10" display="WAGas_09!V10"/>
  </hyperlinks>
  <pageMargins left="1" right="0.75" top="0.5" bottom="0.5" header="0.5" footer="0.5"/>
  <pageSetup scale="90" orientation="portrait" r:id="rId1"/>
  <headerFooter alignWithMargins="0"/>
  <rowBreaks count="1" manualBreakCount="1">
    <brk id="6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I115"/>
  <sheetViews>
    <sheetView zoomScaleNormal="100" zoomScaleSheetLayoutView="115" workbookViewId="0">
      <selection activeCell="F32" sqref="F32"/>
    </sheetView>
  </sheetViews>
  <sheetFormatPr defaultColWidth="12.42578125" defaultRowHeight="11.1" customHeight="1"/>
  <cols>
    <col min="1" max="1" width="5.5703125" style="62" customWidth="1"/>
    <col min="2" max="2" width="26.140625" style="62" customWidth="1"/>
    <col min="3" max="3" width="12.42578125" style="62" customWidth="1"/>
    <col min="4" max="4" width="6.7109375" style="62" customWidth="1"/>
    <col min="5" max="5" width="12.42578125" style="79" customWidth="1"/>
    <col min="6" max="6" width="12.42578125" style="80" customWidth="1"/>
    <col min="7" max="7" width="12.42578125" style="79" customWidth="1"/>
    <col min="8" max="16384" width="12.42578125" style="62"/>
  </cols>
  <sheetData>
    <row r="1" spans="1:8" ht="12.75">
      <c r="A1" s="61" t="str">
        <f>Inputs!$D$6</f>
        <v>AVISTA UTILITIES</v>
      </c>
      <c r="B1" s="61"/>
      <c r="C1" s="61"/>
      <c r="E1" s="63"/>
      <c r="F1" s="64"/>
      <c r="G1" s="63"/>
      <c r="H1" s="731" t="s">
        <v>303</v>
      </c>
    </row>
    <row r="2" spans="1:8" ht="12">
      <c r="A2" s="61" t="s">
        <v>110</v>
      </c>
      <c r="B2" s="61"/>
      <c r="C2" s="61"/>
      <c r="E2" s="63"/>
      <c r="F2" s="65" t="s">
        <v>162</v>
      </c>
      <c r="G2" s="63"/>
    </row>
    <row r="3" spans="1:8" ht="12">
      <c r="A3" s="61" t="str">
        <f>Inputs!$D$2</f>
        <v>TWELVE MONTHS ENDED DECEMBER 31, 2010</v>
      </c>
      <c r="B3" s="61"/>
      <c r="C3" s="61"/>
      <c r="E3" s="63"/>
      <c r="F3" s="65" t="s">
        <v>174</v>
      </c>
      <c r="G3" s="62"/>
    </row>
    <row r="4" spans="1:8" ht="12">
      <c r="A4" s="61" t="s">
        <v>113</v>
      </c>
      <c r="B4" s="61"/>
      <c r="C4" s="61"/>
      <c r="E4" s="66"/>
      <c r="F4" s="67" t="s">
        <v>114</v>
      </c>
      <c r="G4" s="66"/>
    </row>
    <row r="5" spans="1:8" ht="12">
      <c r="A5" s="68" t="s">
        <v>9</v>
      </c>
      <c r="E5" s="63"/>
      <c r="F5" s="65"/>
      <c r="G5" s="63"/>
    </row>
    <row r="6" spans="1:8" ht="12">
      <c r="A6" s="69" t="s">
        <v>25</v>
      </c>
      <c r="B6" s="70" t="s">
        <v>103</v>
      </c>
      <c r="C6" s="70"/>
      <c r="E6" s="71" t="s">
        <v>115</v>
      </c>
      <c r="F6" s="72" t="s">
        <v>116</v>
      </c>
      <c r="G6" s="71" t="s">
        <v>117</v>
      </c>
    </row>
    <row r="7" spans="1:8" ht="12">
      <c r="A7" s="68"/>
      <c r="B7" s="62" t="s">
        <v>59</v>
      </c>
      <c r="E7" s="73"/>
      <c r="F7" s="65"/>
      <c r="G7" s="73"/>
    </row>
    <row r="8" spans="1:8" ht="12">
      <c r="A8" s="68">
        <v>1</v>
      </c>
      <c r="B8" s="62" t="s">
        <v>119</v>
      </c>
      <c r="E8" s="74"/>
      <c r="F8" s="74"/>
      <c r="G8" s="74"/>
    </row>
    <row r="9" spans="1:8" ht="12">
      <c r="A9" s="68">
        <v>2</v>
      </c>
      <c r="B9" s="62" t="s">
        <v>120</v>
      </c>
      <c r="E9" s="75"/>
      <c r="F9" s="75"/>
      <c r="G9" s="75"/>
    </row>
    <row r="10" spans="1:8" ht="12">
      <c r="A10" s="68">
        <v>3</v>
      </c>
      <c r="B10" s="62" t="s">
        <v>62</v>
      </c>
      <c r="E10" s="76"/>
      <c r="F10" s="76"/>
      <c r="G10" s="76"/>
    </row>
    <row r="11" spans="1:8" ht="12">
      <c r="A11" s="68">
        <v>4</v>
      </c>
      <c r="B11" s="62" t="s">
        <v>121</v>
      </c>
      <c r="E11" s="75">
        <f>SUM(E8:E10)</f>
        <v>0</v>
      </c>
      <c r="F11" s="75">
        <f>SUM(F8:F10)</f>
        <v>0</v>
      </c>
      <c r="G11" s="75">
        <f>SUM(G8:G10)</f>
        <v>0</v>
      </c>
    </row>
    <row r="12" spans="1:8" ht="12">
      <c r="A12" s="68"/>
      <c r="E12" s="75"/>
      <c r="F12" s="75"/>
      <c r="G12" s="75"/>
    </row>
    <row r="13" spans="1:8" ht="12">
      <c r="A13" s="68"/>
      <c r="B13" s="62" t="s">
        <v>64</v>
      </c>
      <c r="E13" s="75"/>
      <c r="F13" s="75"/>
      <c r="G13" s="75"/>
    </row>
    <row r="14" spans="1:8" ht="12">
      <c r="A14" s="68">
        <v>5</v>
      </c>
      <c r="B14" s="62" t="s">
        <v>122</v>
      </c>
      <c r="E14" s="75"/>
      <c r="F14" s="75"/>
      <c r="G14" s="75"/>
    </row>
    <row r="15" spans="1:8" ht="12">
      <c r="A15" s="68"/>
      <c r="B15" s="62" t="s">
        <v>66</v>
      </c>
      <c r="E15" s="75"/>
      <c r="F15" s="75"/>
      <c r="G15" s="75"/>
    </row>
    <row r="16" spans="1:8" ht="12">
      <c r="A16" s="68">
        <v>6</v>
      </c>
      <c r="B16" s="62" t="s">
        <v>123</v>
      </c>
      <c r="E16" s="75"/>
      <c r="F16" s="75"/>
      <c r="G16" s="75"/>
    </row>
    <row r="17" spans="1:7" ht="12">
      <c r="A17" s="68">
        <v>7</v>
      </c>
      <c r="B17" s="62" t="s">
        <v>124</v>
      </c>
      <c r="E17" s="75"/>
      <c r="F17" s="75"/>
      <c r="G17" s="75"/>
    </row>
    <row r="18" spans="1:7" ht="12">
      <c r="A18" s="68">
        <v>8</v>
      </c>
      <c r="B18" s="62" t="s">
        <v>125</v>
      </c>
      <c r="E18" s="76"/>
      <c r="F18" s="76"/>
      <c r="G18" s="76"/>
    </row>
    <row r="19" spans="1:7" ht="12">
      <c r="A19" s="68">
        <v>9</v>
      </c>
      <c r="B19" s="62" t="s">
        <v>126</v>
      </c>
      <c r="E19" s="75">
        <f>SUM(E16:E18)</f>
        <v>0</v>
      </c>
      <c r="F19" s="75">
        <f>SUM(F16:F18)</f>
        <v>0</v>
      </c>
      <c r="G19" s="75">
        <f>SUM(G16:G18)</f>
        <v>0</v>
      </c>
    </row>
    <row r="20" spans="1:7" ht="12">
      <c r="A20" s="68"/>
      <c r="B20" s="62" t="s">
        <v>71</v>
      </c>
      <c r="E20" s="75"/>
      <c r="F20" s="75"/>
      <c r="G20" s="75"/>
    </row>
    <row r="21" spans="1:7" ht="12">
      <c r="A21" s="68">
        <v>10</v>
      </c>
      <c r="B21" s="62" t="s">
        <v>127</v>
      </c>
      <c r="E21" s="75"/>
      <c r="F21" s="75"/>
      <c r="G21" s="75"/>
    </row>
    <row r="22" spans="1:7" ht="12">
      <c r="A22" s="68">
        <v>11</v>
      </c>
      <c r="B22" s="62" t="s">
        <v>128</v>
      </c>
      <c r="E22" s="75"/>
      <c r="F22" s="75"/>
      <c r="G22" s="75"/>
    </row>
    <row r="23" spans="1:7" ht="12">
      <c r="A23" s="68">
        <v>12</v>
      </c>
      <c r="B23" s="62" t="s">
        <v>129</v>
      </c>
      <c r="E23" s="76"/>
      <c r="F23" s="76"/>
      <c r="G23" s="76"/>
    </row>
    <row r="24" spans="1:7" ht="12">
      <c r="A24" s="68">
        <v>13</v>
      </c>
      <c r="B24" s="62" t="s">
        <v>130</v>
      </c>
      <c r="E24" s="75">
        <f>SUM(E21:E23)</f>
        <v>0</v>
      </c>
      <c r="F24" s="75">
        <f>SUM(F21:F23)</f>
        <v>0</v>
      </c>
      <c r="G24" s="75">
        <f>SUM(G21:G23)</f>
        <v>0</v>
      </c>
    </row>
    <row r="25" spans="1:7" ht="12">
      <c r="A25" s="68"/>
      <c r="B25" s="62" t="s">
        <v>75</v>
      </c>
      <c r="E25" s="75"/>
      <c r="F25" s="75"/>
      <c r="G25" s="75"/>
    </row>
    <row r="26" spans="1:7" ht="12">
      <c r="A26" s="68">
        <v>14</v>
      </c>
      <c r="B26" s="62" t="s">
        <v>127</v>
      </c>
      <c r="E26" s="75"/>
      <c r="F26" s="75"/>
      <c r="G26" s="75"/>
    </row>
    <row r="27" spans="1:7" ht="12">
      <c r="A27" s="68">
        <v>15</v>
      </c>
      <c r="B27" s="62" t="s">
        <v>128</v>
      </c>
      <c r="E27" s="75"/>
      <c r="F27" s="75"/>
      <c r="G27" s="75"/>
    </row>
    <row r="28" spans="1:7" ht="12">
      <c r="A28" s="68">
        <v>16</v>
      </c>
      <c r="B28" s="62" t="s">
        <v>129</v>
      </c>
      <c r="E28" s="76">
        <f>F28+G28</f>
        <v>0</v>
      </c>
      <c r="F28" s="76"/>
      <c r="G28" s="672">
        <f>F114</f>
        <v>0</v>
      </c>
    </row>
    <row r="29" spans="1:7" ht="12">
      <c r="A29" s="68">
        <v>17</v>
      </c>
      <c r="B29" s="62" t="s">
        <v>131</v>
      </c>
      <c r="E29" s="75">
        <f>SUM(E26:E28)</f>
        <v>0</v>
      </c>
      <c r="F29" s="75">
        <f>SUM(F26:F28)</f>
        <v>0</v>
      </c>
      <c r="G29" s="75">
        <f>SUM(G26:G28)</f>
        <v>0</v>
      </c>
    </row>
    <row r="30" spans="1:7" ht="12">
      <c r="A30" s="68"/>
      <c r="E30" s="75"/>
      <c r="F30" s="75"/>
      <c r="G30" s="75"/>
    </row>
    <row r="31" spans="1:7" ht="12">
      <c r="A31" s="68">
        <v>18</v>
      </c>
      <c r="B31" s="62" t="s">
        <v>77</v>
      </c>
      <c r="E31" s="75">
        <f>F31+G31</f>
        <v>-38</v>
      </c>
      <c r="F31" s="734">
        <v>-38</v>
      </c>
      <c r="G31" s="734">
        <v>0</v>
      </c>
    </row>
    <row r="32" spans="1:7" ht="12">
      <c r="A32" s="68">
        <v>19</v>
      </c>
      <c r="B32" s="62" t="s">
        <v>78</v>
      </c>
      <c r="E32" s="75"/>
      <c r="F32" s="75"/>
      <c r="G32" s="75"/>
    </row>
    <row r="33" spans="1:7" ht="12">
      <c r="A33" s="68">
        <v>20</v>
      </c>
      <c r="B33" s="62" t="s">
        <v>132</v>
      </c>
      <c r="E33" s="75"/>
      <c r="F33" s="75"/>
      <c r="G33" s="75"/>
    </row>
    <row r="34" spans="1:7" ht="12">
      <c r="A34" s="68"/>
      <c r="B34" s="62" t="s">
        <v>133</v>
      </c>
      <c r="E34" s="75"/>
      <c r="F34" s="75"/>
      <c r="G34" s="75"/>
    </row>
    <row r="35" spans="1:7" ht="12">
      <c r="A35" s="68">
        <v>21</v>
      </c>
      <c r="B35" s="62" t="s">
        <v>127</v>
      </c>
      <c r="E35" s="75"/>
      <c r="F35" s="75"/>
      <c r="G35" s="75"/>
    </row>
    <row r="36" spans="1:7" ht="12">
      <c r="A36" s="68">
        <v>22</v>
      </c>
      <c r="B36" s="62" t="s">
        <v>128</v>
      </c>
      <c r="E36" s="75"/>
      <c r="F36" s="75"/>
      <c r="G36" s="75"/>
    </row>
    <row r="37" spans="1:7" ht="12">
      <c r="A37" s="68">
        <v>23</v>
      </c>
      <c r="B37" s="62" t="s">
        <v>129</v>
      </c>
      <c r="E37" s="76"/>
      <c r="F37" s="76"/>
      <c r="G37" s="76"/>
    </row>
    <row r="38" spans="1:7" ht="12">
      <c r="A38" s="68">
        <v>24</v>
      </c>
      <c r="B38" s="62" t="s">
        <v>134</v>
      </c>
      <c r="E38" s="76">
        <f>SUM(E35:E37)</f>
        <v>0</v>
      </c>
      <c r="F38" s="76">
        <f>SUM(F35:F37)</f>
        <v>0</v>
      </c>
      <c r="G38" s="76">
        <f>SUM(G35:G37)</f>
        <v>0</v>
      </c>
    </row>
    <row r="39" spans="1:7" ht="12">
      <c r="A39" s="68">
        <v>25</v>
      </c>
      <c r="B39" s="62" t="s">
        <v>82</v>
      </c>
      <c r="E39" s="76">
        <f>E19+E24+E29+E31+E32+E33+E38+E14</f>
        <v>-38</v>
      </c>
      <c r="F39" s="76">
        <f>F19+F24+F29+F31+F32+F33+F38+F14</f>
        <v>-38</v>
      </c>
      <c r="G39" s="76">
        <f>G19+G24+G29+G31+G32+G33+G38+G14</f>
        <v>0</v>
      </c>
    </row>
    <row r="40" spans="1:7" ht="12">
      <c r="A40" s="68"/>
      <c r="E40" s="75"/>
      <c r="F40" s="75"/>
      <c r="G40" s="75"/>
    </row>
    <row r="41" spans="1:7" ht="12">
      <c r="A41" s="68">
        <v>26</v>
      </c>
      <c r="B41" s="62" t="s">
        <v>135</v>
      </c>
      <c r="E41" s="75">
        <f>E11-E39</f>
        <v>38</v>
      </c>
      <c r="F41" s="75">
        <f>F11-F39</f>
        <v>38</v>
      </c>
      <c r="G41" s="75">
        <f>G11-G39</f>
        <v>0</v>
      </c>
    </row>
    <row r="42" spans="1:7" ht="12">
      <c r="A42" s="68"/>
      <c r="E42" s="75"/>
      <c r="F42" s="75"/>
      <c r="G42" s="75"/>
    </row>
    <row r="43" spans="1:7" ht="12">
      <c r="A43" s="68"/>
      <c r="B43" s="62" t="s">
        <v>136</v>
      </c>
      <c r="E43" s="75"/>
      <c r="F43" s="75"/>
      <c r="G43" s="75"/>
    </row>
    <row r="44" spans="1:7" ht="12">
      <c r="A44" s="68">
        <v>27</v>
      </c>
      <c r="B44" s="77" t="s">
        <v>137</v>
      </c>
      <c r="D44" s="78">
        <v>0.35</v>
      </c>
      <c r="E44" s="75">
        <f>F44+G44</f>
        <v>13</v>
      </c>
      <c r="F44" s="75">
        <f>ROUND(F41*D44,0)</f>
        <v>13</v>
      </c>
      <c r="G44" s="75">
        <f>ROUND(G41*D44,0)</f>
        <v>0</v>
      </c>
    </row>
    <row r="45" spans="1:7" ht="12">
      <c r="A45" s="68">
        <v>28</v>
      </c>
      <c r="B45" s="62" t="s">
        <v>139</v>
      </c>
      <c r="E45" s="75"/>
      <c r="F45" s="75"/>
      <c r="G45" s="75"/>
    </row>
    <row r="46" spans="1:7" ht="12">
      <c r="A46" s="68">
        <v>29</v>
      </c>
      <c r="B46" s="62" t="s">
        <v>138</v>
      </c>
      <c r="E46" s="76"/>
      <c r="F46" s="76"/>
      <c r="G46" s="76"/>
    </row>
    <row r="47" spans="1:7" ht="12">
      <c r="A47" s="68"/>
    </row>
    <row r="48" spans="1:7" ht="12.75" thickBot="1">
      <c r="A48" s="68">
        <v>30</v>
      </c>
      <c r="B48" s="81" t="s">
        <v>88</v>
      </c>
      <c r="E48" s="82">
        <f>E41-(+E44+E45+E46)</f>
        <v>25</v>
      </c>
      <c r="F48" s="82">
        <f>F41-F44+F45+F46</f>
        <v>25</v>
      </c>
      <c r="G48" s="82">
        <f>G41-SUM(G44:G46)</f>
        <v>0</v>
      </c>
    </row>
    <row r="49" spans="1:9" ht="12.75" thickTop="1">
      <c r="A49" s="68"/>
    </row>
    <row r="50" spans="1:9" ht="12">
      <c r="A50" s="68"/>
      <c r="B50" s="77" t="s">
        <v>140</v>
      </c>
    </row>
    <row r="51" spans="1:9" ht="12">
      <c r="A51" s="68"/>
      <c r="B51" s="77" t="s">
        <v>141</v>
      </c>
    </row>
    <row r="52" spans="1:9" ht="12">
      <c r="A52" s="68">
        <v>31</v>
      </c>
      <c r="B52" s="62" t="s">
        <v>142</v>
      </c>
      <c r="E52" s="74"/>
      <c r="F52" s="74"/>
      <c r="G52" s="74"/>
    </row>
    <row r="53" spans="1:9" ht="12">
      <c r="A53" s="68">
        <v>32</v>
      </c>
      <c r="B53" s="62" t="s">
        <v>143</v>
      </c>
      <c r="E53" s="75"/>
      <c r="F53" s="75"/>
      <c r="G53" s="75"/>
    </row>
    <row r="54" spans="1:9" ht="12">
      <c r="A54" s="68">
        <v>33</v>
      </c>
      <c r="B54" s="62" t="s">
        <v>151</v>
      </c>
      <c r="E54" s="76"/>
      <c r="F54" s="76"/>
      <c r="G54" s="76"/>
    </row>
    <row r="55" spans="1:9" ht="12">
      <c r="A55" s="68">
        <v>34</v>
      </c>
      <c r="B55" s="62" t="s">
        <v>145</v>
      </c>
      <c r="E55" s="75">
        <f>SUM(E52:E54)</f>
        <v>0</v>
      </c>
      <c r="F55" s="75">
        <f>SUM(F52:F54)</f>
        <v>0</v>
      </c>
      <c r="G55" s="75">
        <f>SUM(G52:G54)</f>
        <v>0</v>
      </c>
    </row>
    <row r="56" spans="1:9" ht="12">
      <c r="A56" s="68"/>
      <c r="B56" s="62" t="s">
        <v>93</v>
      </c>
      <c r="E56" s="75"/>
      <c r="F56" s="75"/>
      <c r="G56" s="75"/>
    </row>
    <row r="57" spans="1:9" ht="12">
      <c r="A57" s="68">
        <v>35</v>
      </c>
      <c r="B57" s="62" t="s">
        <v>142</v>
      </c>
      <c r="E57" s="75"/>
      <c r="F57" s="75"/>
      <c r="G57" s="75"/>
    </row>
    <row r="58" spans="1:9" ht="12">
      <c r="A58" s="68">
        <v>36</v>
      </c>
      <c r="B58" s="62" t="s">
        <v>143</v>
      </c>
      <c r="E58" s="75"/>
      <c r="F58" s="75"/>
      <c r="G58" s="75"/>
    </row>
    <row r="59" spans="1:9" ht="12">
      <c r="A59" s="68">
        <v>37</v>
      </c>
      <c r="B59" s="62" t="s">
        <v>151</v>
      </c>
      <c r="E59" s="76"/>
      <c r="F59" s="76"/>
      <c r="G59" s="76"/>
    </row>
    <row r="60" spans="1:9" ht="12">
      <c r="A60" s="68">
        <v>38</v>
      </c>
      <c r="B60" s="62" t="s">
        <v>146</v>
      </c>
      <c r="E60" s="75">
        <f>SUM(E57:E59)</f>
        <v>0</v>
      </c>
      <c r="F60" s="75">
        <f>SUM(F57:F59)</f>
        <v>0</v>
      </c>
      <c r="G60" s="75">
        <f>SUM(G57:G59)</f>
        <v>0</v>
      </c>
    </row>
    <row r="61" spans="1:9" ht="12">
      <c r="A61" s="68">
        <v>39</v>
      </c>
      <c r="B61" s="77" t="s">
        <v>147</v>
      </c>
      <c r="E61" s="75"/>
      <c r="F61" s="75"/>
      <c r="G61" s="75"/>
    </row>
    <row r="62" spans="1:9" ht="12">
      <c r="A62" s="68">
        <v>40</v>
      </c>
      <c r="B62" s="62" t="s">
        <v>96</v>
      </c>
      <c r="E62" s="75"/>
      <c r="F62" s="75"/>
      <c r="G62" s="75"/>
      <c r="I62" s="62">
        <f>G62+F62</f>
        <v>0</v>
      </c>
    </row>
    <row r="63" spans="1:9" ht="12">
      <c r="A63" s="68">
        <v>41</v>
      </c>
      <c r="B63" s="62" t="s">
        <v>289</v>
      </c>
      <c r="E63" s="75"/>
      <c r="F63" s="75"/>
      <c r="G63" s="75"/>
    </row>
    <row r="64" spans="1:9" ht="12">
      <c r="A64" s="68">
        <v>42</v>
      </c>
      <c r="B64" s="77" t="s">
        <v>97</v>
      </c>
      <c r="E64" s="76"/>
      <c r="F64" s="76"/>
      <c r="G64" s="76"/>
    </row>
    <row r="65" spans="1:7" ht="9" customHeight="1">
      <c r="A65" s="68"/>
      <c r="B65" s="62" t="s">
        <v>148</v>
      </c>
    </row>
    <row r="66" spans="1:7" ht="12.75" thickBot="1">
      <c r="A66" s="68">
        <v>43</v>
      </c>
      <c r="B66" s="81" t="s">
        <v>98</v>
      </c>
      <c r="E66" s="82">
        <f>E55-E60+E61+E62+E64+E63</f>
        <v>0</v>
      </c>
      <c r="F66" s="82">
        <f t="shared" ref="F66:G66" si="0">F55-F60+F61+F62+F64+F63</f>
        <v>0</v>
      </c>
      <c r="G66" s="82">
        <f t="shared" si="0"/>
        <v>0</v>
      </c>
    </row>
    <row r="67" spans="1:7" ht="11.1" customHeight="1" thickTop="1">
      <c r="A67" s="83"/>
      <c r="B67" s="83"/>
      <c r="C67" s="83"/>
      <c r="D67" s="84"/>
      <c r="E67" s="85"/>
      <c r="F67" s="86"/>
      <c r="G67" s="85"/>
    </row>
    <row r="68" spans="1:7" ht="11.1" customHeight="1">
      <c r="A68" s="83"/>
      <c r="B68" s="83"/>
      <c r="C68" s="83"/>
      <c r="D68" s="84"/>
      <c r="E68" s="85"/>
      <c r="F68" s="86"/>
      <c r="G68" s="85"/>
    </row>
    <row r="69" spans="1:7" ht="11.1" customHeight="1">
      <c r="A69" s="250" t="str">
        <f>Inputs!$D$6</f>
        <v>AVISTA UTILITIES</v>
      </c>
      <c r="B69" s="250"/>
      <c r="C69" s="250"/>
      <c r="D69" s="251"/>
      <c r="E69" s="270"/>
      <c r="F69" s="271"/>
      <c r="G69" s="251"/>
    </row>
    <row r="70" spans="1:7" ht="11.1" customHeight="1">
      <c r="A70" s="250" t="s">
        <v>154</v>
      </c>
      <c r="B70" s="250"/>
      <c r="C70" s="250"/>
      <c r="D70" s="251"/>
      <c r="E70" s="270"/>
      <c r="F70" s="271"/>
      <c r="G70" s="251"/>
    </row>
    <row r="71" spans="1:7" ht="11.1" customHeight="1">
      <c r="A71" s="250" t="str">
        <f>A3</f>
        <v>TWELVE MONTHS ENDED DECEMBER 31, 2010</v>
      </c>
      <c r="B71" s="250"/>
      <c r="C71" s="250"/>
      <c r="D71" s="251"/>
      <c r="E71" s="270"/>
      <c r="F71" s="254" t="str">
        <f>F2</f>
        <v>ELIMINATE</v>
      </c>
      <c r="G71" s="251"/>
    </row>
    <row r="72" spans="1:7" ht="11.1" customHeight="1">
      <c r="A72" s="250" t="s">
        <v>155</v>
      </c>
      <c r="B72" s="250"/>
      <c r="C72" s="250"/>
      <c r="D72" s="251"/>
      <c r="E72" s="270"/>
      <c r="F72" s="254" t="str">
        <f>F3</f>
        <v>A/R EXPENSES</v>
      </c>
      <c r="G72" s="251"/>
    </row>
    <row r="73" spans="1:7" ht="11.1" customHeight="1">
      <c r="A73" s="251"/>
      <c r="B73" s="251"/>
      <c r="C73" s="251"/>
      <c r="D73" s="251"/>
      <c r="E73" s="275"/>
      <c r="F73" s="261" t="str">
        <f>F4</f>
        <v>GAS</v>
      </c>
      <c r="G73" s="276"/>
    </row>
    <row r="74" spans="1:7" ht="11.1" customHeight="1">
      <c r="A74" s="257" t="s">
        <v>9</v>
      </c>
      <c r="B74" s="251"/>
      <c r="C74" s="251"/>
      <c r="D74" s="251"/>
      <c r="E74" s="270"/>
      <c r="F74" s="254"/>
      <c r="G74" s="270"/>
    </row>
    <row r="75" spans="1:7" ht="11.1" customHeight="1">
      <c r="A75" s="277" t="s">
        <v>25</v>
      </c>
      <c r="B75" s="259" t="s">
        <v>103</v>
      </c>
      <c r="C75" s="259"/>
      <c r="D75" s="251"/>
      <c r="E75" s="270"/>
      <c r="F75" s="261" t="s">
        <v>117</v>
      </c>
      <c r="G75" s="270"/>
    </row>
    <row r="76" spans="1:7" ht="11.1" customHeight="1">
      <c r="A76" s="257"/>
      <c r="B76" s="251" t="s">
        <v>59</v>
      </c>
      <c r="C76" s="251"/>
      <c r="D76" s="251"/>
      <c r="E76" s="251"/>
      <c r="F76" s="271"/>
      <c r="G76" s="251"/>
    </row>
    <row r="77" spans="1:7" ht="11.1" customHeight="1">
      <c r="A77" s="257">
        <v>1</v>
      </c>
      <c r="B77" s="251" t="s">
        <v>119</v>
      </c>
      <c r="C77" s="251"/>
      <c r="D77" s="251"/>
      <c r="E77" s="251"/>
      <c r="F77" s="264">
        <f>G8</f>
        <v>0</v>
      </c>
      <c r="G77" s="251"/>
    </row>
    <row r="78" spans="1:7" ht="11.1" customHeight="1">
      <c r="A78" s="257">
        <v>2</v>
      </c>
      <c r="B78" s="251" t="s">
        <v>120</v>
      </c>
      <c r="C78" s="251"/>
      <c r="D78" s="251"/>
      <c r="E78" s="251"/>
      <c r="F78" s="266">
        <f>G9</f>
        <v>0</v>
      </c>
      <c r="G78" s="251"/>
    </row>
    <row r="79" spans="1:7" ht="11.1" customHeight="1">
      <c r="A79" s="257">
        <v>3</v>
      </c>
      <c r="B79" s="251" t="s">
        <v>62</v>
      </c>
      <c r="C79" s="251"/>
      <c r="D79" s="251"/>
      <c r="E79" s="251"/>
      <c r="F79" s="267">
        <f>G10</f>
        <v>0</v>
      </c>
      <c r="G79" s="251"/>
    </row>
    <row r="80" spans="1:7" ht="11.1" customHeight="1">
      <c r="A80" s="257"/>
      <c r="B80" s="251"/>
      <c r="C80" s="251"/>
      <c r="D80" s="251"/>
      <c r="E80" s="251"/>
      <c r="F80" s="266"/>
      <c r="G80" s="251"/>
    </row>
    <row r="81" spans="1:7" ht="11.1" customHeight="1">
      <c r="A81" s="257">
        <v>4</v>
      </c>
      <c r="B81" s="251" t="s">
        <v>121</v>
      </c>
      <c r="C81" s="251"/>
      <c r="D81" s="251"/>
      <c r="E81" s="251"/>
      <c r="F81" s="266">
        <f>F77+F78+F79</f>
        <v>0</v>
      </c>
      <c r="G81" s="251"/>
    </row>
    <row r="82" spans="1:7" ht="11.1" customHeight="1">
      <c r="A82" s="257"/>
      <c r="B82" s="251"/>
      <c r="C82" s="251"/>
      <c r="D82" s="251"/>
      <c r="E82" s="251"/>
      <c r="F82" s="266"/>
      <c r="G82" s="251"/>
    </row>
    <row r="83" spans="1:7" ht="11.1" customHeight="1">
      <c r="A83" s="257"/>
      <c r="B83" s="251" t="s">
        <v>64</v>
      </c>
      <c r="C83" s="251"/>
      <c r="D83" s="251"/>
      <c r="E83" s="251"/>
      <c r="F83" s="266"/>
      <c r="G83" s="251"/>
    </row>
    <row r="84" spans="1:7" ht="11.1" customHeight="1">
      <c r="A84" s="257">
        <v>5</v>
      </c>
      <c r="B84" s="251" t="s">
        <v>122</v>
      </c>
      <c r="C84" s="251"/>
      <c r="D84" s="251"/>
      <c r="E84" s="251"/>
      <c r="F84" s="266">
        <f>G14</f>
        <v>0</v>
      </c>
      <c r="G84" s="251"/>
    </row>
    <row r="85" spans="1:7" ht="11.1" customHeight="1">
      <c r="A85" s="257"/>
      <c r="B85" s="251" t="s">
        <v>66</v>
      </c>
      <c r="C85" s="251"/>
      <c r="D85" s="251"/>
      <c r="E85" s="251"/>
      <c r="F85" s="266"/>
      <c r="G85" s="251"/>
    </row>
    <row r="86" spans="1:7" ht="11.1" customHeight="1">
      <c r="A86" s="257">
        <v>6</v>
      </c>
      <c r="B86" s="251" t="s">
        <v>123</v>
      </c>
      <c r="C86" s="251"/>
      <c r="D86" s="251"/>
      <c r="E86" s="251"/>
      <c r="F86" s="266">
        <f>G16</f>
        <v>0</v>
      </c>
      <c r="G86" s="251"/>
    </row>
    <row r="87" spans="1:7" ht="11.1" customHeight="1">
      <c r="A87" s="257">
        <v>7</v>
      </c>
      <c r="B87" s="251" t="s">
        <v>124</v>
      </c>
      <c r="C87" s="251"/>
      <c r="D87" s="251"/>
      <c r="E87" s="251"/>
      <c r="F87" s="266">
        <f>G17</f>
        <v>0</v>
      </c>
      <c r="G87" s="251"/>
    </row>
    <row r="88" spans="1:7" ht="11.1" customHeight="1">
      <c r="A88" s="257">
        <v>8</v>
      </c>
      <c r="B88" s="251" t="s">
        <v>125</v>
      </c>
      <c r="C88" s="251"/>
      <c r="D88" s="251"/>
      <c r="E88" s="251"/>
      <c r="F88" s="267">
        <f>G18</f>
        <v>0</v>
      </c>
      <c r="G88" s="251"/>
    </row>
    <row r="89" spans="1:7" ht="11.1" customHeight="1">
      <c r="A89" s="257">
        <v>9</v>
      </c>
      <c r="B89" s="251" t="s">
        <v>126</v>
      </c>
      <c r="C89" s="251"/>
      <c r="D89" s="251"/>
      <c r="E89" s="251"/>
      <c r="F89" s="266">
        <f>F86+F87+F88</f>
        <v>0</v>
      </c>
      <c r="G89" s="251"/>
    </row>
    <row r="90" spans="1:7" ht="11.1" customHeight="1">
      <c r="A90" s="257"/>
      <c r="B90" s="251" t="s">
        <v>71</v>
      </c>
      <c r="C90" s="251"/>
      <c r="D90" s="251"/>
      <c r="E90" s="251"/>
      <c r="F90" s="266"/>
      <c r="G90" s="251"/>
    </row>
    <row r="91" spans="1:7" ht="11.1" customHeight="1">
      <c r="A91" s="257">
        <v>10</v>
      </c>
      <c r="B91" s="251" t="s">
        <v>127</v>
      </c>
      <c r="C91" s="251"/>
      <c r="D91" s="251"/>
      <c r="E91" s="251"/>
      <c r="F91" s="266">
        <f>G21</f>
        <v>0</v>
      </c>
      <c r="G91" s="251"/>
    </row>
    <row r="92" spans="1:7" ht="11.1" customHeight="1">
      <c r="A92" s="257">
        <v>11</v>
      </c>
      <c r="B92" s="251" t="s">
        <v>128</v>
      </c>
      <c r="C92" s="251"/>
      <c r="D92" s="251"/>
      <c r="E92" s="251"/>
      <c r="F92" s="266">
        <f>G22</f>
        <v>0</v>
      </c>
      <c r="G92" s="251"/>
    </row>
    <row r="93" spans="1:7" ht="11.1" customHeight="1">
      <c r="A93" s="257">
        <v>12</v>
      </c>
      <c r="B93" s="251" t="s">
        <v>129</v>
      </c>
      <c r="C93" s="251"/>
      <c r="D93" s="251"/>
      <c r="E93" s="251"/>
      <c r="F93" s="267">
        <f>G23</f>
        <v>0</v>
      </c>
      <c r="G93" s="251"/>
    </row>
    <row r="94" spans="1:7" ht="11.1" customHeight="1">
      <c r="A94" s="257">
        <v>13</v>
      </c>
      <c r="B94" s="251" t="s">
        <v>130</v>
      </c>
      <c r="C94" s="251"/>
      <c r="D94" s="251"/>
      <c r="E94" s="251"/>
      <c r="F94" s="266">
        <f>F91+F92+F93</f>
        <v>0</v>
      </c>
      <c r="G94" s="251"/>
    </row>
    <row r="95" spans="1:7" ht="11.1" customHeight="1">
      <c r="A95" s="257"/>
      <c r="B95" s="251" t="s">
        <v>75</v>
      </c>
      <c r="C95" s="251"/>
      <c r="D95" s="251"/>
      <c r="E95" s="251"/>
      <c r="F95" s="266"/>
      <c r="G95" s="251"/>
    </row>
    <row r="96" spans="1:7" ht="11.1" customHeight="1">
      <c r="A96" s="257">
        <v>14</v>
      </c>
      <c r="B96" s="251" t="s">
        <v>127</v>
      </c>
      <c r="C96" s="251"/>
      <c r="D96" s="251"/>
      <c r="E96" s="251"/>
      <c r="F96" s="266">
        <f>G26</f>
        <v>0</v>
      </c>
      <c r="G96" s="251"/>
    </row>
    <row r="97" spans="1:7" ht="11.1" customHeight="1">
      <c r="A97" s="257">
        <v>15</v>
      </c>
      <c r="B97" s="251" t="s">
        <v>128</v>
      </c>
      <c r="C97" s="251"/>
      <c r="D97" s="251"/>
      <c r="E97" s="251"/>
      <c r="F97" s="266">
        <f>G27</f>
        <v>0</v>
      </c>
      <c r="G97" s="251"/>
    </row>
    <row r="98" spans="1:7" ht="11.1" customHeight="1">
      <c r="A98" s="257">
        <v>16</v>
      </c>
      <c r="B98" s="251" t="s">
        <v>129</v>
      </c>
      <c r="C98" s="251"/>
      <c r="D98" s="251"/>
      <c r="E98" s="251"/>
      <c r="F98" s="267"/>
      <c r="G98" s="251"/>
    </row>
    <row r="99" spans="1:7" ht="11.1" customHeight="1">
      <c r="A99" s="257">
        <v>17</v>
      </c>
      <c r="B99" s="251" t="s">
        <v>131</v>
      </c>
      <c r="C99" s="251"/>
      <c r="D99" s="251"/>
      <c r="E99" s="251"/>
      <c r="F99" s="266">
        <f>F96+F97+F98</f>
        <v>0</v>
      </c>
      <c r="G99" s="251"/>
    </row>
    <row r="100" spans="1:7" ht="11.1" customHeight="1">
      <c r="A100" s="257">
        <v>18</v>
      </c>
      <c r="B100" s="251" t="s">
        <v>77</v>
      </c>
      <c r="C100" s="251"/>
      <c r="D100" s="251"/>
      <c r="E100" s="251"/>
      <c r="F100" s="266">
        <f>G31</f>
        <v>0</v>
      </c>
      <c r="G100" s="251"/>
    </row>
    <row r="101" spans="1:7" ht="11.1" customHeight="1">
      <c r="A101" s="257">
        <v>19</v>
      </c>
      <c r="B101" s="251" t="s">
        <v>78</v>
      </c>
      <c r="C101" s="251"/>
      <c r="D101" s="251"/>
      <c r="E101" s="251"/>
      <c r="F101" s="266">
        <f>G32</f>
        <v>0</v>
      </c>
      <c r="G101" s="251"/>
    </row>
    <row r="102" spans="1:7" ht="11.1" customHeight="1">
      <c r="A102" s="257">
        <v>20</v>
      </c>
      <c r="B102" s="251" t="s">
        <v>132</v>
      </c>
      <c r="C102" s="251"/>
      <c r="D102" s="251"/>
      <c r="E102" s="251"/>
      <c r="F102" s="266">
        <f>G33</f>
        <v>0</v>
      </c>
      <c r="G102" s="251"/>
    </row>
    <row r="103" spans="1:7" ht="11.1" customHeight="1">
      <c r="A103" s="257"/>
      <c r="B103" s="251" t="s">
        <v>133</v>
      </c>
      <c r="C103" s="251"/>
      <c r="D103" s="251"/>
      <c r="E103" s="251"/>
      <c r="F103" s="266"/>
      <c r="G103" s="251"/>
    </row>
    <row r="104" spans="1:7" ht="11.1" customHeight="1">
      <c r="A104" s="257">
        <v>21</v>
      </c>
      <c r="B104" s="251" t="s">
        <v>127</v>
      </c>
      <c r="C104" s="251"/>
      <c r="D104" s="251"/>
      <c r="E104" s="251"/>
      <c r="F104" s="266">
        <f>G35</f>
        <v>0</v>
      </c>
      <c r="G104" s="251"/>
    </row>
    <row r="105" spans="1:7" ht="11.1" customHeight="1">
      <c r="A105" s="257">
        <v>22</v>
      </c>
      <c r="B105" s="251" t="s">
        <v>128</v>
      </c>
      <c r="C105" s="251"/>
      <c r="D105" s="251"/>
      <c r="E105" s="251"/>
      <c r="F105" s="266">
        <f>G36</f>
        <v>0</v>
      </c>
      <c r="G105" s="251"/>
    </row>
    <row r="106" spans="1:7" ht="11.1" customHeight="1">
      <c r="A106" s="257">
        <v>23</v>
      </c>
      <c r="B106" s="251" t="s">
        <v>129</v>
      </c>
      <c r="C106" s="251"/>
      <c r="D106" s="251"/>
      <c r="E106" s="251"/>
      <c r="F106" s="267">
        <f>G37</f>
        <v>0</v>
      </c>
      <c r="G106" s="251"/>
    </row>
    <row r="107" spans="1:7" ht="11.1" customHeight="1">
      <c r="A107" s="257">
        <v>24</v>
      </c>
      <c r="B107" s="251" t="s">
        <v>134</v>
      </c>
      <c r="C107" s="251"/>
      <c r="D107" s="251"/>
      <c r="E107" s="251"/>
      <c r="F107" s="267">
        <f>F104+F105+F106</f>
        <v>0</v>
      </c>
      <c r="G107" s="251"/>
    </row>
    <row r="108" spans="1:7" ht="11.1" customHeight="1">
      <c r="A108" s="257"/>
      <c r="B108" s="251"/>
      <c r="C108" s="251"/>
      <c r="D108" s="251"/>
      <c r="E108" s="251"/>
      <c r="F108" s="266"/>
      <c r="G108" s="251"/>
    </row>
    <row r="109" spans="1:7" ht="11.1" customHeight="1">
      <c r="A109" s="257">
        <v>25</v>
      </c>
      <c r="B109" s="251" t="s">
        <v>82</v>
      </c>
      <c r="C109" s="251"/>
      <c r="D109" s="251"/>
      <c r="E109" s="251"/>
      <c r="F109" s="267">
        <f>F107+F102+F101+F100+F99+F94+F89+F84</f>
        <v>0</v>
      </c>
      <c r="G109" s="251"/>
    </row>
    <row r="110" spans="1:7" ht="11.1" customHeight="1">
      <c r="A110" s="257"/>
      <c r="B110" s="251"/>
      <c r="C110" s="251"/>
      <c r="D110" s="251"/>
      <c r="E110" s="251"/>
      <c r="F110" s="266"/>
      <c r="G110" s="251"/>
    </row>
    <row r="111" spans="1:7" ht="11.1" customHeight="1">
      <c r="A111" s="257">
        <v>26</v>
      </c>
      <c r="B111" s="251" t="s">
        <v>156</v>
      </c>
      <c r="C111" s="251"/>
      <c r="D111" s="251"/>
      <c r="E111" s="251"/>
      <c r="F111" s="267">
        <f>F81-F109</f>
        <v>0</v>
      </c>
      <c r="G111" s="251"/>
    </row>
    <row r="112" spans="1:7" ht="11.1" customHeight="1">
      <c r="A112" s="257"/>
      <c r="B112" s="251"/>
      <c r="C112" s="251"/>
      <c r="D112" s="251"/>
      <c r="E112" s="251"/>
      <c r="F112" s="271"/>
      <c r="G112" s="251"/>
    </row>
    <row r="113" spans="1:7" ht="11.1" customHeight="1">
      <c r="A113" s="257">
        <v>27</v>
      </c>
      <c r="B113" s="251" t="s">
        <v>157</v>
      </c>
      <c r="C113" s="251"/>
      <c r="D113" s="251"/>
      <c r="E113" s="270"/>
      <c r="F113" s="271"/>
      <c r="G113" s="251"/>
    </row>
    <row r="114" spans="1:7" ht="11.1" customHeight="1" thickBot="1">
      <c r="A114" s="257"/>
      <c r="B114" s="278" t="s">
        <v>158</v>
      </c>
      <c r="C114" s="279">
        <f>Inputs!$D$4</f>
        <v>1.5093000000000001E-2</v>
      </c>
      <c r="D114" s="251"/>
      <c r="E114" s="270"/>
      <c r="F114" s="273">
        <f>ROUND(F111*C114,0)</f>
        <v>0</v>
      </c>
      <c r="G114" s="251"/>
    </row>
    <row r="115" spans="1:7" ht="11.1" customHeight="1" thickTop="1"/>
  </sheetData>
  <customSheetViews>
    <customSheetView guid="{A15D1964-B049-11D2-8670-0000832CEEE8}" scale="75" showPageBreaks="1" printArea="1" showRuler="0" topLeftCell="A42">
      <selection sqref="A1:C1"/>
      <pageMargins left="1" right="1" top="0.5" bottom="0.5" header="0.5" footer="0.5"/>
      <printOptions horizontalCentered="1"/>
      <pageSetup scale="83" orientation="portrait" horizontalDpi="300" verticalDpi="300" r:id="rId1"/>
      <headerFooter alignWithMargins="0"/>
    </customSheetView>
    <customSheetView guid="{5BE913A1-B14F-11D2-B0DC-0000832CDFF0}" scale="75" showPageBreaks="1" printArea="1" showRuler="0" topLeftCell="A42">
      <selection sqref="A1:C1"/>
      <pageMargins left="1" right="1" top="0.5" bottom="0.5" header="0.5" footer="0.5"/>
      <printOptions horizontalCentered="1"/>
      <pageSetup scale="83" orientation="portrait" horizontalDpi="300" verticalDpi="300" r:id="rId2"/>
      <headerFooter alignWithMargins="0"/>
    </customSheetView>
  </customSheetViews>
  <phoneticPr fontId="0" type="noConversion"/>
  <hyperlinks>
    <hyperlink ref="H1" location="WAGas_09!W10" display="WAGas_09!w10"/>
  </hyperlinks>
  <printOptions horizontalCentered="1"/>
  <pageMargins left="1" right="1" top="0.5" bottom="0.5" header="0.5" footer="0.5"/>
  <pageSetup scale="90" orientation="portrait" horizontalDpi="300" verticalDpi="300" r:id="rId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113"/>
  <sheetViews>
    <sheetView zoomScaleNormal="100" zoomScaleSheetLayoutView="100" workbookViewId="0">
      <selection activeCell="H1" sqref="H1"/>
    </sheetView>
  </sheetViews>
  <sheetFormatPr defaultColWidth="12.42578125" defaultRowHeight="11.1" customHeight="1"/>
  <cols>
    <col min="1" max="1" width="5.5703125" style="88" customWidth="1"/>
    <col min="2" max="2" width="26.140625" style="88" customWidth="1"/>
    <col min="3" max="3" width="12.42578125" style="88" customWidth="1"/>
    <col min="4" max="4" width="6.7109375" style="88" customWidth="1"/>
    <col min="5" max="5" width="12.42578125" style="108" customWidth="1"/>
    <col min="6" max="6" width="12.42578125" style="109" customWidth="1"/>
    <col min="7" max="7" width="12.42578125" style="108" customWidth="1"/>
    <col min="8" max="16384" width="12.42578125" style="88"/>
  </cols>
  <sheetData>
    <row r="1" spans="1:8" ht="12.75">
      <c r="A1" s="87" t="str">
        <f>Inputs!$D$6</f>
        <v>AVISTA UTILITIES</v>
      </c>
      <c r="B1" s="87"/>
      <c r="C1" s="87"/>
      <c r="E1" s="89"/>
      <c r="F1" s="90"/>
      <c r="G1" s="89"/>
      <c r="H1" s="731" t="s">
        <v>284</v>
      </c>
    </row>
    <row r="2" spans="1:8" ht="12">
      <c r="A2" s="87" t="s">
        <v>110</v>
      </c>
      <c r="B2" s="87"/>
      <c r="C2" s="87"/>
      <c r="E2" s="91" t="s">
        <v>175</v>
      </c>
      <c r="F2" s="91"/>
      <c r="G2" s="91"/>
    </row>
    <row r="3" spans="1:8" ht="12">
      <c r="A3" s="87" t="str">
        <f>Inputs!$D$2</f>
        <v>TWELVE MONTHS ENDED DECEMBER 31, 2010</v>
      </c>
      <c r="B3" s="87"/>
      <c r="C3" s="87"/>
      <c r="E3" s="91" t="s">
        <v>176</v>
      </c>
      <c r="F3" s="91"/>
      <c r="G3" s="91"/>
    </row>
    <row r="4" spans="1:8" ht="12">
      <c r="A4" s="87" t="s">
        <v>113</v>
      </c>
      <c r="B4" s="87"/>
      <c r="C4" s="87"/>
      <c r="E4" s="92" t="s">
        <v>114</v>
      </c>
      <c r="F4" s="92"/>
      <c r="G4" s="93"/>
    </row>
    <row r="5" spans="1:8" ht="12">
      <c r="A5" s="94" t="s">
        <v>9</v>
      </c>
      <c r="E5" s="89"/>
      <c r="F5" s="95"/>
      <c r="G5" s="89"/>
    </row>
    <row r="6" spans="1:8" ht="12">
      <c r="A6" s="96" t="s">
        <v>25</v>
      </c>
      <c r="B6" s="97" t="s">
        <v>103</v>
      </c>
      <c r="C6" s="97"/>
      <c r="E6" s="98" t="s">
        <v>115</v>
      </c>
      <c r="F6" s="99" t="s">
        <v>116</v>
      </c>
      <c r="G6" s="98" t="s">
        <v>117</v>
      </c>
      <c r="H6" s="100" t="s">
        <v>118</v>
      </c>
    </row>
    <row r="7" spans="1:8" ht="12">
      <c r="A7" s="94"/>
      <c r="B7" s="88" t="s">
        <v>59</v>
      </c>
      <c r="E7" s="101"/>
      <c r="F7" s="95"/>
      <c r="G7" s="101"/>
    </row>
    <row r="8" spans="1:8" ht="12">
      <c r="A8" s="94">
        <v>1</v>
      </c>
      <c r="B8" s="88" t="s">
        <v>119</v>
      </c>
      <c r="E8" s="102"/>
      <c r="F8" s="102"/>
      <c r="G8" s="102"/>
      <c r="H8" s="103" t="str">
        <f>IF(E8=F8+G8," ","ERROR")</f>
        <v xml:space="preserve"> </v>
      </c>
    </row>
    <row r="9" spans="1:8" ht="12">
      <c r="A9" s="94">
        <v>2</v>
      </c>
      <c r="B9" s="88" t="s">
        <v>120</v>
      </c>
      <c r="E9" s="104"/>
      <c r="F9" s="104"/>
      <c r="G9" s="104"/>
      <c r="H9" s="103" t="str">
        <f>IF(E9=F9+G9," ","ERROR")</f>
        <v xml:space="preserve"> </v>
      </c>
    </row>
    <row r="10" spans="1:8" ht="12">
      <c r="A10" s="94">
        <v>3</v>
      </c>
      <c r="B10" s="88" t="s">
        <v>62</v>
      </c>
      <c r="E10" s="105"/>
      <c r="F10" s="105"/>
      <c r="G10" s="105"/>
      <c r="H10" s="103" t="str">
        <f>IF(E10=F10+G10," ","ERROR")</f>
        <v xml:space="preserve"> </v>
      </c>
    </row>
    <row r="11" spans="1:8" ht="12">
      <c r="A11" s="94">
        <v>4</v>
      </c>
      <c r="B11" s="88" t="s">
        <v>121</v>
      </c>
      <c r="E11" s="104">
        <f>SUM(E8:E10)</f>
        <v>0</v>
      </c>
      <c r="F11" s="104">
        <f>SUM(F8:F10)</f>
        <v>0</v>
      </c>
      <c r="G11" s="104">
        <f>SUM(G8:G10)</f>
        <v>0</v>
      </c>
      <c r="H11" s="103" t="str">
        <f>IF(E11=F11+G11," ","ERROR")</f>
        <v xml:space="preserve"> </v>
      </c>
    </row>
    <row r="12" spans="1:8" ht="12">
      <c r="A12" s="94"/>
      <c r="E12" s="104"/>
      <c r="F12" s="104"/>
      <c r="G12" s="104"/>
      <c r="H12" s="103"/>
    </row>
    <row r="13" spans="1:8" ht="12">
      <c r="A13" s="94"/>
      <c r="B13" s="88" t="s">
        <v>64</v>
      </c>
      <c r="E13" s="104"/>
      <c r="F13" s="104"/>
      <c r="G13" s="104"/>
      <c r="H13" s="103"/>
    </row>
    <row r="14" spans="1:8" ht="12">
      <c r="A14" s="94">
        <v>5</v>
      </c>
      <c r="B14" s="88" t="s">
        <v>122</v>
      </c>
      <c r="E14" s="104"/>
      <c r="F14" s="104"/>
      <c r="G14" s="104"/>
      <c r="H14" s="103" t="str">
        <f>IF(E14=F14+G14," ","ERROR")</f>
        <v xml:space="preserve"> </v>
      </c>
    </row>
    <row r="15" spans="1:8" ht="12">
      <c r="A15" s="94"/>
      <c r="B15" s="88" t="s">
        <v>66</v>
      </c>
      <c r="E15" s="104"/>
      <c r="F15" s="104"/>
      <c r="G15" s="104"/>
      <c r="H15" s="103"/>
    </row>
    <row r="16" spans="1:8" ht="12">
      <c r="A16" s="94">
        <v>6</v>
      </c>
      <c r="B16" s="88" t="s">
        <v>123</v>
      </c>
      <c r="E16" s="104"/>
      <c r="F16" s="104"/>
      <c r="G16" s="104"/>
      <c r="H16" s="103" t="str">
        <f>IF(E16=F16+G16," ","ERROR")</f>
        <v xml:space="preserve"> </v>
      </c>
    </row>
    <row r="17" spans="1:8" ht="12">
      <c r="A17" s="94">
        <v>7</v>
      </c>
      <c r="B17" s="88" t="s">
        <v>124</v>
      </c>
      <c r="E17" s="104"/>
      <c r="F17" s="104"/>
      <c r="G17" s="104"/>
      <c r="H17" s="103" t="str">
        <f>IF(E17=F17+G17," ","ERROR")</f>
        <v xml:space="preserve"> </v>
      </c>
    </row>
    <row r="18" spans="1:8" ht="12">
      <c r="A18" s="94">
        <v>8</v>
      </c>
      <c r="B18" s="88" t="s">
        <v>125</v>
      </c>
      <c r="E18" s="105"/>
      <c r="F18" s="105"/>
      <c r="G18" s="105"/>
      <c r="H18" s="103" t="str">
        <f>IF(E18=F18+G18," ","ERROR")</f>
        <v xml:space="preserve"> </v>
      </c>
    </row>
    <row r="19" spans="1:8" ht="12">
      <c r="A19" s="94">
        <v>9</v>
      </c>
      <c r="B19" s="88" t="s">
        <v>126</v>
      </c>
      <c r="E19" s="104">
        <f>SUM(E16:E18)</f>
        <v>0</v>
      </c>
      <c r="F19" s="104">
        <f>SUM(F16:F18)</f>
        <v>0</v>
      </c>
      <c r="G19" s="104">
        <f>SUM(G16:G18)</f>
        <v>0</v>
      </c>
      <c r="H19" s="103" t="str">
        <f>IF(E19=F19+G19," ","ERROR")</f>
        <v xml:space="preserve"> </v>
      </c>
    </row>
    <row r="20" spans="1:8" ht="12">
      <c r="A20" s="94"/>
      <c r="B20" s="88" t="s">
        <v>71</v>
      </c>
      <c r="E20" s="104"/>
      <c r="F20" s="104"/>
      <c r="G20" s="104"/>
      <c r="H20" s="103"/>
    </row>
    <row r="21" spans="1:8" ht="12">
      <c r="A21" s="94">
        <v>10</v>
      </c>
      <c r="B21" s="88" t="s">
        <v>127</v>
      </c>
      <c r="E21" s="104"/>
      <c r="F21" s="104"/>
      <c r="G21" s="104"/>
      <c r="H21" s="103" t="str">
        <f>IF(E21=F21+G21," ","ERROR")</f>
        <v xml:space="preserve"> </v>
      </c>
    </row>
    <row r="22" spans="1:8" ht="12">
      <c r="A22" s="94">
        <v>11</v>
      </c>
      <c r="B22" s="88" t="s">
        <v>128</v>
      </c>
      <c r="E22" s="104"/>
      <c r="F22" s="104"/>
      <c r="G22" s="104"/>
      <c r="H22" s="103" t="str">
        <f>IF(E22=F22+G22," ","ERROR")</f>
        <v xml:space="preserve"> </v>
      </c>
    </row>
    <row r="23" spans="1:8" ht="12">
      <c r="A23" s="94">
        <v>12</v>
      </c>
      <c r="B23" s="88" t="s">
        <v>129</v>
      </c>
      <c r="E23" s="105"/>
      <c r="F23" s="105"/>
      <c r="G23" s="105"/>
      <c r="H23" s="103" t="str">
        <f>IF(E23=F23+G23," ","ERROR")</f>
        <v xml:space="preserve"> </v>
      </c>
    </row>
    <row r="24" spans="1:8" ht="12">
      <c r="A24" s="94">
        <v>13</v>
      </c>
      <c r="B24" s="88" t="s">
        <v>130</v>
      </c>
      <c r="E24" s="104">
        <f>SUM(E21:E23)</f>
        <v>0</v>
      </c>
      <c r="F24" s="104">
        <f>SUM(F21:F23)</f>
        <v>0</v>
      </c>
      <c r="G24" s="104">
        <f>SUM(G21:G23)</f>
        <v>0</v>
      </c>
      <c r="H24" s="103" t="str">
        <f>IF(E24=F24+G24," ","ERROR")</f>
        <v xml:space="preserve"> </v>
      </c>
    </row>
    <row r="25" spans="1:8" ht="12">
      <c r="A25" s="94"/>
      <c r="B25" s="88" t="s">
        <v>75</v>
      </c>
      <c r="E25" s="104"/>
      <c r="F25" s="104"/>
      <c r="G25" s="104"/>
      <c r="H25" s="103"/>
    </row>
    <row r="26" spans="1:8" ht="12">
      <c r="A26" s="94">
        <v>14</v>
      </c>
      <c r="B26" s="88" t="s">
        <v>127</v>
      </c>
      <c r="E26" s="104"/>
      <c r="F26" s="104"/>
      <c r="G26" s="104"/>
      <c r="H26" s="103" t="str">
        <f>IF(E26=F26+G26," ","ERROR")</f>
        <v xml:space="preserve"> </v>
      </c>
    </row>
    <row r="27" spans="1:8" ht="12">
      <c r="A27" s="94">
        <v>15</v>
      </c>
      <c r="B27" s="88" t="s">
        <v>128</v>
      </c>
      <c r="E27" s="104"/>
      <c r="F27" s="104"/>
      <c r="G27" s="104"/>
      <c r="H27" s="103" t="str">
        <f>IF(E27=F27+G27," ","ERROR")</f>
        <v xml:space="preserve"> </v>
      </c>
    </row>
    <row r="28" spans="1:8" ht="12">
      <c r="A28" s="94">
        <v>16</v>
      </c>
      <c r="B28" s="88" t="s">
        <v>129</v>
      </c>
      <c r="E28" s="105">
        <f>F28+G28</f>
        <v>0</v>
      </c>
      <c r="F28" s="105"/>
      <c r="G28" s="105"/>
      <c r="H28" s="103" t="str">
        <f>IF(E28=F28+G28," ","ERROR")</f>
        <v xml:space="preserve"> </v>
      </c>
    </row>
    <row r="29" spans="1:8" ht="12">
      <c r="A29" s="94">
        <v>17</v>
      </c>
      <c r="B29" s="88" t="s">
        <v>131</v>
      </c>
      <c r="E29" s="104">
        <f>SUM(E26:E28)</f>
        <v>0</v>
      </c>
      <c r="F29" s="104">
        <f>SUM(F26:F28)</f>
        <v>0</v>
      </c>
      <c r="G29" s="104">
        <f>SUM(G26:G28)</f>
        <v>0</v>
      </c>
      <c r="H29" s="103" t="str">
        <f>IF(E29=F29+G29," ","ERROR")</f>
        <v xml:space="preserve"> </v>
      </c>
    </row>
    <row r="30" spans="1:8" ht="12">
      <c r="A30" s="94"/>
      <c r="E30" s="104"/>
      <c r="F30" s="104"/>
      <c r="G30" s="104"/>
      <c r="H30" s="103"/>
    </row>
    <row r="31" spans="1:8" ht="12">
      <c r="A31" s="94">
        <v>18</v>
      </c>
      <c r="B31" s="88" t="s">
        <v>77</v>
      </c>
      <c r="E31" s="104"/>
      <c r="F31" s="104"/>
      <c r="G31" s="104"/>
      <c r="H31" s="103" t="str">
        <f>IF(E31=F31+G31," ","ERROR")</f>
        <v xml:space="preserve"> </v>
      </c>
    </row>
    <row r="32" spans="1:8" ht="12">
      <c r="A32" s="94">
        <v>19</v>
      </c>
      <c r="B32" s="88" t="s">
        <v>78</v>
      </c>
      <c r="E32" s="104"/>
      <c r="F32" s="104"/>
      <c r="G32" s="104"/>
      <c r="H32" s="103" t="str">
        <f>IF(E32=F32+G32," ","ERROR")</f>
        <v xml:space="preserve"> </v>
      </c>
    </row>
    <row r="33" spans="1:8" ht="12">
      <c r="A33" s="94">
        <v>20</v>
      </c>
      <c r="B33" s="88" t="s">
        <v>132</v>
      </c>
      <c r="E33" s="104"/>
      <c r="F33" s="104"/>
      <c r="G33" s="104"/>
      <c r="H33" s="103" t="str">
        <f>IF(E33=F33+G33," ","ERROR")</f>
        <v xml:space="preserve"> </v>
      </c>
    </row>
    <row r="34" spans="1:8" ht="12">
      <c r="A34" s="94"/>
      <c r="B34" s="88" t="s">
        <v>133</v>
      </c>
      <c r="E34" s="104"/>
      <c r="F34" s="104"/>
      <c r="G34" s="104"/>
      <c r="H34" s="103"/>
    </row>
    <row r="35" spans="1:8" ht="12">
      <c r="A35" s="94">
        <v>21</v>
      </c>
      <c r="B35" s="88" t="s">
        <v>127</v>
      </c>
      <c r="E35" s="104">
        <f>SUM(F35:G35)</f>
        <v>-2</v>
      </c>
      <c r="F35" s="735">
        <v>-2</v>
      </c>
      <c r="G35" s="736"/>
      <c r="H35" s="103" t="str">
        <f>IF(E35=F35+G35," ","ERROR")</f>
        <v xml:space="preserve"> </v>
      </c>
    </row>
    <row r="36" spans="1:8" ht="12">
      <c r="A36" s="94">
        <v>22</v>
      </c>
      <c r="B36" s="88" t="s">
        <v>128</v>
      </c>
      <c r="E36" s="104"/>
      <c r="F36" s="104"/>
      <c r="G36" s="104"/>
      <c r="H36" s="103" t="str">
        <f>IF(E36=F36+G36," ","ERROR")</f>
        <v xml:space="preserve"> </v>
      </c>
    </row>
    <row r="37" spans="1:8" ht="12">
      <c r="A37" s="94">
        <v>23</v>
      </c>
      <c r="B37" s="88" t="s">
        <v>129</v>
      </c>
      <c r="E37" s="105"/>
      <c r="F37" s="105"/>
      <c r="G37" s="105"/>
      <c r="H37" s="103" t="str">
        <f>IF(E37=F37+G37," ","ERROR")</f>
        <v xml:space="preserve"> </v>
      </c>
    </row>
    <row r="38" spans="1:8" ht="12">
      <c r="A38" s="94">
        <v>24</v>
      </c>
      <c r="B38" s="88" t="s">
        <v>134</v>
      </c>
      <c r="E38" s="105">
        <f>SUM(E35:E37)</f>
        <v>-2</v>
      </c>
      <c r="F38" s="105">
        <f>SUM(F35:F37)</f>
        <v>-2</v>
      </c>
      <c r="G38" s="105">
        <f>SUM(G35:G37)</f>
        <v>0</v>
      </c>
      <c r="H38" s="103" t="str">
        <f>IF(E38=F38+G38," ","ERROR")</f>
        <v xml:space="preserve"> </v>
      </c>
    </row>
    <row r="39" spans="1:8" ht="12">
      <c r="A39" s="94">
        <v>25</v>
      </c>
      <c r="B39" s="88" t="s">
        <v>82</v>
      </c>
      <c r="E39" s="105">
        <f>E19+E24+E29+E31+E32+E33+E38+E14</f>
        <v>-2</v>
      </c>
      <c r="F39" s="105">
        <f>F19+F24+F29+F31+F32+F33+F38+F14</f>
        <v>-2</v>
      </c>
      <c r="G39" s="105">
        <f>G19+G24+G29+G31+G32+G33+G38+G14</f>
        <v>0</v>
      </c>
      <c r="H39" s="103" t="str">
        <f>IF(E39=F39+G39," ","ERROR")</f>
        <v xml:space="preserve"> </v>
      </c>
    </row>
    <row r="40" spans="1:8" ht="12">
      <c r="A40" s="94"/>
      <c r="E40" s="104"/>
      <c r="F40" s="104"/>
      <c r="G40" s="104"/>
      <c r="H40" s="103"/>
    </row>
    <row r="41" spans="1:8" ht="12">
      <c r="A41" s="94">
        <v>26</v>
      </c>
      <c r="B41" s="88" t="s">
        <v>135</v>
      </c>
      <c r="E41" s="104">
        <f>E11-E39</f>
        <v>2</v>
      </c>
      <c r="F41" s="104">
        <f>F11-F39</f>
        <v>2</v>
      </c>
      <c r="G41" s="104">
        <f>G11-G39</f>
        <v>0</v>
      </c>
      <c r="H41" s="103" t="str">
        <f>IF(E41=F41+G41," ","ERROR")</f>
        <v xml:space="preserve"> </v>
      </c>
    </row>
    <row r="42" spans="1:8" ht="12">
      <c r="A42" s="94"/>
      <c r="E42" s="104"/>
      <c r="F42" s="104"/>
      <c r="G42" s="104"/>
      <c r="H42" s="103"/>
    </row>
    <row r="43" spans="1:8" ht="12">
      <c r="A43" s="94"/>
      <c r="B43" s="88" t="s">
        <v>136</v>
      </c>
      <c r="E43" s="104"/>
      <c r="F43" s="104"/>
      <c r="G43" s="104"/>
      <c r="H43" s="103"/>
    </row>
    <row r="44" spans="1:8" ht="12">
      <c r="A44" s="94">
        <v>27</v>
      </c>
      <c r="B44" s="106" t="s">
        <v>137</v>
      </c>
      <c r="D44" s="107">
        <v>0.35</v>
      </c>
      <c r="E44" s="104">
        <f>F44+G44</f>
        <v>1</v>
      </c>
      <c r="F44" s="104">
        <f>ROUND(F41*D44,0)</f>
        <v>1</v>
      </c>
      <c r="G44" s="104">
        <f>ROUND(G41*D44,0)</f>
        <v>0</v>
      </c>
      <c r="H44" s="103" t="str">
        <f>IF(E44=F44+G44," ","ERROR")</f>
        <v xml:space="preserve"> </v>
      </c>
    </row>
    <row r="45" spans="1:8" ht="12">
      <c r="A45" s="94">
        <v>28</v>
      </c>
      <c r="B45" s="88" t="s">
        <v>139</v>
      </c>
      <c r="E45" s="104"/>
      <c r="F45" s="104"/>
      <c r="G45" s="104"/>
      <c r="H45" s="103" t="str">
        <f>IF(E45=F45+G45," ","ERROR")</f>
        <v xml:space="preserve"> </v>
      </c>
    </row>
    <row r="46" spans="1:8" ht="12">
      <c r="A46" s="94">
        <v>29</v>
      </c>
      <c r="B46" s="88" t="s">
        <v>138</v>
      </c>
      <c r="E46" s="105"/>
      <c r="F46" s="105"/>
      <c r="G46" s="105"/>
      <c r="H46" s="103" t="str">
        <f>IF(E46=F46+G46," ","ERROR")</f>
        <v xml:space="preserve"> </v>
      </c>
    </row>
    <row r="47" spans="1:8" ht="12">
      <c r="A47" s="94"/>
      <c r="H47" s="103"/>
    </row>
    <row r="48" spans="1:8" ht="12.75" thickBot="1">
      <c r="A48" s="94">
        <v>30</v>
      </c>
      <c r="B48" s="110" t="s">
        <v>88</v>
      </c>
      <c r="E48" s="111">
        <f>E41-(+E44+E45+E46)</f>
        <v>1</v>
      </c>
      <c r="F48" s="111">
        <f>F41-F44+F45+F46</f>
        <v>1</v>
      </c>
      <c r="G48" s="111">
        <f>G41-SUM(G44:G46)</f>
        <v>0</v>
      </c>
      <c r="H48" s="103" t="str">
        <f>IF(E48=F48+G48," ","ERROR")</f>
        <v xml:space="preserve"> </v>
      </c>
    </row>
    <row r="49" spans="1:8" ht="12.75" thickTop="1">
      <c r="A49" s="94"/>
      <c r="H49" s="103"/>
    </row>
    <row r="50" spans="1:8" ht="12">
      <c r="A50" s="94"/>
      <c r="B50" s="106" t="s">
        <v>140</v>
      </c>
      <c r="H50" s="103"/>
    </row>
    <row r="51" spans="1:8" ht="12">
      <c r="A51" s="94"/>
      <c r="B51" s="106" t="s">
        <v>141</v>
      </c>
      <c r="H51" s="103"/>
    </row>
    <row r="52" spans="1:8" ht="12">
      <c r="A52" s="94">
        <v>31</v>
      </c>
      <c r="B52" s="88" t="s">
        <v>142</v>
      </c>
      <c r="E52" s="102"/>
      <c r="F52" s="102"/>
      <c r="G52" s="102"/>
      <c r="H52" s="103" t="str">
        <f t="shared" ref="H52:H64" si="0">IF(E52=F52+G52," ","ERROR")</f>
        <v xml:space="preserve"> </v>
      </c>
    </row>
    <row r="53" spans="1:8" ht="12">
      <c r="A53" s="94">
        <v>32</v>
      </c>
      <c r="B53" s="88" t="s">
        <v>143</v>
      </c>
      <c r="E53" s="104"/>
      <c r="F53" s="104"/>
      <c r="G53" s="104"/>
      <c r="H53" s="103" t="str">
        <f t="shared" si="0"/>
        <v xml:space="preserve"> </v>
      </c>
    </row>
    <row r="54" spans="1:8" ht="12">
      <c r="A54" s="94">
        <v>33</v>
      </c>
      <c r="B54" s="88" t="s">
        <v>151</v>
      </c>
      <c r="E54" s="105"/>
      <c r="F54" s="105"/>
      <c r="G54" s="105"/>
      <c r="H54" s="103" t="str">
        <f t="shared" si="0"/>
        <v xml:space="preserve"> </v>
      </c>
    </row>
    <row r="55" spans="1:8" ht="12">
      <c r="A55" s="94">
        <v>34</v>
      </c>
      <c r="B55" s="88" t="s">
        <v>145</v>
      </c>
      <c r="E55" s="104">
        <f>SUM(E52:E54)</f>
        <v>0</v>
      </c>
      <c r="F55" s="104">
        <f>SUM(F52:F54)</f>
        <v>0</v>
      </c>
      <c r="G55" s="104">
        <f>SUM(G52:G54)</f>
        <v>0</v>
      </c>
      <c r="H55" s="103" t="str">
        <f t="shared" si="0"/>
        <v xml:space="preserve"> </v>
      </c>
    </row>
    <row r="56" spans="1:8" ht="12">
      <c r="A56" s="94"/>
      <c r="B56" s="88" t="s">
        <v>93</v>
      </c>
      <c r="E56" s="104"/>
      <c r="F56" s="104"/>
      <c r="G56" s="104"/>
      <c r="H56" s="103" t="str">
        <f t="shared" si="0"/>
        <v xml:space="preserve"> </v>
      </c>
    </row>
    <row r="57" spans="1:8" ht="12">
      <c r="A57" s="94">
        <v>35</v>
      </c>
      <c r="B57" s="88" t="s">
        <v>142</v>
      </c>
      <c r="E57" s="104"/>
      <c r="F57" s="104"/>
      <c r="G57" s="104"/>
      <c r="H57" s="103" t="str">
        <f t="shared" si="0"/>
        <v xml:space="preserve"> </v>
      </c>
    </row>
    <row r="58" spans="1:8" ht="12">
      <c r="A58" s="94">
        <v>36</v>
      </c>
      <c r="B58" s="88" t="s">
        <v>143</v>
      </c>
      <c r="E58" s="104"/>
      <c r="F58" s="104"/>
      <c r="G58" s="104"/>
      <c r="H58" s="103" t="str">
        <f t="shared" si="0"/>
        <v xml:space="preserve"> </v>
      </c>
    </row>
    <row r="59" spans="1:8" ht="12">
      <c r="A59" s="94">
        <v>37</v>
      </c>
      <c r="B59" s="88" t="s">
        <v>151</v>
      </c>
      <c r="E59" s="105"/>
      <c r="F59" s="105"/>
      <c r="G59" s="105"/>
      <c r="H59" s="103" t="str">
        <f t="shared" si="0"/>
        <v xml:space="preserve"> </v>
      </c>
    </row>
    <row r="60" spans="1:8" ht="12">
      <c r="A60" s="94">
        <v>38</v>
      </c>
      <c r="B60" s="88" t="s">
        <v>146</v>
      </c>
      <c r="E60" s="104">
        <f>SUM(E57:E59)</f>
        <v>0</v>
      </c>
      <c r="F60" s="104">
        <f>SUM(F57:F59)</f>
        <v>0</v>
      </c>
      <c r="G60" s="104">
        <f>SUM(G57:G59)</f>
        <v>0</v>
      </c>
      <c r="H60" s="103" t="str">
        <f t="shared" si="0"/>
        <v xml:space="preserve"> </v>
      </c>
    </row>
    <row r="61" spans="1:8" ht="12">
      <c r="A61" s="94">
        <v>39</v>
      </c>
      <c r="B61" s="106" t="s">
        <v>147</v>
      </c>
      <c r="E61" s="104"/>
      <c r="F61" s="104"/>
      <c r="G61" s="104"/>
      <c r="H61" s="103" t="str">
        <f t="shared" si="0"/>
        <v xml:space="preserve"> </v>
      </c>
    </row>
    <row r="62" spans="1:8" ht="12">
      <c r="A62" s="94">
        <v>40</v>
      </c>
      <c r="B62" s="88" t="s">
        <v>96</v>
      </c>
      <c r="E62" s="104"/>
      <c r="F62" s="104"/>
      <c r="G62" s="104"/>
      <c r="H62" s="103" t="str">
        <f t="shared" si="0"/>
        <v xml:space="preserve"> </v>
      </c>
    </row>
    <row r="63" spans="1:8" ht="12">
      <c r="A63" s="94">
        <v>41</v>
      </c>
      <c r="B63" s="88" t="s">
        <v>289</v>
      </c>
      <c r="E63" s="104"/>
      <c r="F63" s="104"/>
      <c r="G63" s="104"/>
      <c r="H63" s="103"/>
    </row>
    <row r="64" spans="1:8" ht="12">
      <c r="A64" s="94">
        <v>42</v>
      </c>
      <c r="B64" s="106" t="s">
        <v>97</v>
      </c>
      <c r="E64" s="105"/>
      <c r="F64" s="105"/>
      <c r="G64" s="105"/>
      <c r="H64" s="103" t="str">
        <f t="shared" si="0"/>
        <v xml:space="preserve"> </v>
      </c>
    </row>
    <row r="65" spans="1:8" ht="9" customHeight="1">
      <c r="A65" s="94"/>
      <c r="B65" s="88" t="s">
        <v>148</v>
      </c>
      <c r="H65" s="103"/>
    </row>
    <row r="66" spans="1:8" ht="12.75" thickBot="1">
      <c r="A66" s="94">
        <v>43</v>
      </c>
      <c r="B66" s="110" t="s">
        <v>98</v>
      </c>
      <c r="E66" s="111">
        <f>E55-E60+E61+E62+E64+E63</f>
        <v>0</v>
      </c>
      <c r="F66" s="111">
        <f t="shared" ref="F66:G66" si="1">F55-F60+F61+F62+F64+F63</f>
        <v>0</v>
      </c>
      <c r="G66" s="111">
        <f t="shared" si="1"/>
        <v>0</v>
      </c>
      <c r="H66" s="103" t="str">
        <f>IF(E66=F66+G66," ","ERROR")</f>
        <v xml:space="preserve"> </v>
      </c>
    </row>
    <row r="67" spans="1:8" ht="11.1" customHeight="1" thickTop="1">
      <c r="A67" s="87" t="str">
        <f>Inputs!$D$6</f>
        <v>AVISTA UTILITIES</v>
      </c>
      <c r="B67" s="87"/>
      <c r="C67" s="87"/>
    </row>
    <row r="68" spans="1:8" ht="11.1" customHeight="1">
      <c r="A68" s="87" t="s">
        <v>154</v>
      </c>
      <c r="B68" s="87"/>
      <c r="C68" s="87"/>
    </row>
    <row r="69" spans="1:8" ht="11.1" customHeight="1">
      <c r="A69" s="87" t="str">
        <f>A3</f>
        <v>TWELVE MONTHS ENDED DECEMBER 31, 2010</v>
      </c>
      <c r="B69" s="87"/>
      <c r="C69" s="87"/>
    </row>
    <row r="70" spans="1:8" ht="11.1" customHeight="1">
      <c r="A70" s="87" t="s">
        <v>155</v>
      </c>
      <c r="B70" s="87"/>
      <c r="C70" s="87"/>
    </row>
    <row r="72" spans="1:8" ht="11.1" customHeight="1">
      <c r="A72" s="94" t="s">
        <v>9</v>
      </c>
    </row>
    <row r="73" spans="1:8" ht="11.1" customHeight="1">
      <c r="A73" s="112" t="s">
        <v>25</v>
      </c>
      <c r="B73" s="97" t="s">
        <v>103</v>
      </c>
      <c r="C73" s="97"/>
    </row>
    <row r="74" spans="1:8" ht="11.1" customHeight="1">
      <c r="A74" s="94"/>
      <c r="B74" s="88" t="s">
        <v>59</v>
      </c>
    </row>
    <row r="75" spans="1:8" ht="11.1" customHeight="1">
      <c r="A75" s="94">
        <v>1</v>
      </c>
      <c r="B75" s="88" t="s">
        <v>119</v>
      </c>
    </row>
    <row r="76" spans="1:8" ht="11.1" customHeight="1">
      <c r="A76" s="94">
        <v>2</v>
      </c>
      <c r="B76" s="88" t="s">
        <v>120</v>
      </c>
    </row>
    <row r="77" spans="1:8" ht="11.1" customHeight="1">
      <c r="A77" s="94">
        <v>3</v>
      </c>
      <c r="B77" s="88" t="s">
        <v>62</v>
      </c>
    </row>
    <row r="78" spans="1:8" ht="11.1" customHeight="1">
      <c r="A78" s="94"/>
    </row>
    <row r="79" spans="1:8" ht="11.1" customHeight="1">
      <c r="A79" s="94">
        <v>4</v>
      </c>
      <c r="B79" s="88" t="s">
        <v>121</v>
      </c>
    </row>
    <row r="80" spans="1:8" ht="11.1" customHeight="1">
      <c r="A80" s="94"/>
    </row>
    <row r="81" spans="1:2" ht="11.1" customHeight="1">
      <c r="A81" s="94"/>
      <c r="B81" s="88" t="s">
        <v>64</v>
      </c>
    </row>
    <row r="82" spans="1:2" ht="11.1" customHeight="1">
      <c r="A82" s="94">
        <v>5</v>
      </c>
      <c r="B82" s="88" t="s">
        <v>122</v>
      </c>
    </row>
    <row r="83" spans="1:2" ht="11.1" customHeight="1">
      <c r="A83" s="94"/>
      <c r="B83" s="88" t="s">
        <v>66</v>
      </c>
    </row>
    <row r="84" spans="1:2" ht="11.1" customHeight="1">
      <c r="A84" s="94">
        <v>6</v>
      </c>
      <c r="B84" s="88" t="s">
        <v>123</v>
      </c>
    </row>
    <row r="85" spans="1:2" ht="11.1" customHeight="1">
      <c r="A85" s="94">
        <v>7</v>
      </c>
      <c r="B85" s="88" t="s">
        <v>124</v>
      </c>
    </row>
    <row r="86" spans="1:2" ht="11.1" customHeight="1">
      <c r="A86" s="94">
        <v>8</v>
      </c>
      <c r="B86" s="88" t="s">
        <v>125</v>
      </c>
    </row>
    <row r="87" spans="1:2" ht="11.1" customHeight="1">
      <c r="A87" s="94">
        <v>9</v>
      </c>
      <c r="B87" s="88" t="s">
        <v>126</v>
      </c>
    </row>
    <row r="88" spans="1:2" ht="11.1" customHeight="1">
      <c r="A88" s="94"/>
      <c r="B88" s="88" t="s">
        <v>71</v>
      </c>
    </row>
    <row r="89" spans="1:2" ht="11.1" customHeight="1">
      <c r="A89" s="94">
        <v>10</v>
      </c>
      <c r="B89" s="88" t="s">
        <v>127</v>
      </c>
    </row>
    <row r="90" spans="1:2" ht="11.1" customHeight="1">
      <c r="A90" s="94">
        <v>11</v>
      </c>
      <c r="B90" s="88" t="s">
        <v>128</v>
      </c>
    </row>
    <row r="91" spans="1:2" ht="11.1" customHeight="1">
      <c r="A91" s="94">
        <v>12</v>
      </c>
      <c r="B91" s="88" t="s">
        <v>129</v>
      </c>
    </row>
    <row r="92" spans="1:2" ht="11.1" customHeight="1">
      <c r="A92" s="94">
        <v>13</v>
      </c>
      <c r="B92" s="88" t="s">
        <v>130</v>
      </c>
    </row>
    <row r="93" spans="1:2" ht="11.1" customHeight="1">
      <c r="A93" s="94"/>
      <c r="B93" s="88" t="s">
        <v>75</v>
      </c>
    </row>
    <row r="94" spans="1:2" ht="11.1" customHeight="1">
      <c r="A94" s="94">
        <v>14</v>
      </c>
      <c r="B94" s="88" t="s">
        <v>127</v>
      </c>
    </row>
    <row r="95" spans="1:2" ht="11.1" customHeight="1">
      <c r="A95" s="94">
        <v>15</v>
      </c>
      <c r="B95" s="88" t="s">
        <v>128</v>
      </c>
    </row>
    <row r="96" spans="1:2" ht="11.1" customHeight="1">
      <c r="A96" s="94">
        <v>16</v>
      </c>
      <c r="B96" s="88" t="s">
        <v>129</v>
      </c>
    </row>
    <row r="97" spans="1:3" ht="11.1" customHeight="1">
      <c r="A97" s="94">
        <v>17</v>
      </c>
      <c r="B97" s="88" t="s">
        <v>131</v>
      </c>
    </row>
    <row r="98" spans="1:3" ht="11.1" customHeight="1">
      <c r="A98" s="94">
        <v>18</v>
      </c>
      <c r="B98" s="88" t="s">
        <v>77</v>
      </c>
    </row>
    <row r="99" spans="1:3" ht="11.1" customHeight="1">
      <c r="A99" s="94">
        <v>19</v>
      </c>
      <c r="B99" s="88" t="s">
        <v>78</v>
      </c>
    </row>
    <row r="100" spans="1:3" ht="11.1" customHeight="1">
      <c r="A100" s="94">
        <v>20</v>
      </c>
      <c r="B100" s="88" t="s">
        <v>132</v>
      </c>
    </row>
    <row r="101" spans="1:3" ht="11.1" customHeight="1">
      <c r="A101" s="94"/>
      <c r="B101" s="88" t="s">
        <v>133</v>
      </c>
    </row>
    <row r="102" spans="1:3" ht="11.1" customHeight="1">
      <c r="A102" s="94">
        <v>21</v>
      </c>
      <c r="B102" s="88" t="s">
        <v>127</v>
      </c>
    </row>
    <row r="103" spans="1:3" ht="11.1" customHeight="1">
      <c r="A103" s="94">
        <v>22</v>
      </c>
      <c r="B103" s="88" t="s">
        <v>128</v>
      </c>
    </row>
    <row r="104" spans="1:3" ht="11.1" customHeight="1">
      <c r="A104" s="94">
        <v>23</v>
      </c>
      <c r="B104" s="88" t="s">
        <v>129</v>
      </c>
    </row>
    <row r="105" spans="1:3" ht="11.1" customHeight="1">
      <c r="A105" s="94">
        <v>24</v>
      </c>
      <c r="B105" s="88" t="s">
        <v>134</v>
      </c>
    </row>
    <row r="106" spans="1:3" ht="11.1" customHeight="1">
      <c r="A106" s="94"/>
    </row>
    <row r="107" spans="1:3" ht="11.1" customHeight="1">
      <c r="A107" s="94">
        <v>25</v>
      </c>
      <c r="B107" s="88" t="s">
        <v>82</v>
      </c>
    </row>
    <row r="108" spans="1:3" ht="11.1" customHeight="1">
      <c r="A108" s="94"/>
    </row>
    <row r="109" spans="1:3" ht="11.1" customHeight="1">
      <c r="A109" s="94">
        <v>26</v>
      </c>
      <c r="B109" s="88" t="s">
        <v>156</v>
      </c>
    </row>
    <row r="110" spans="1:3" ht="11.1" customHeight="1">
      <c r="A110" s="94"/>
    </row>
    <row r="111" spans="1:3" ht="11.1" customHeight="1">
      <c r="A111" s="94">
        <v>27</v>
      </c>
      <c r="B111" s="88" t="s">
        <v>157</v>
      </c>
    </row>
    <row r="112" spans="1:3" ht="11.1" customHeight="1">
      <c r="A112" s="94"/>
      <c r="B112" s="113" t="s">
        <v>158</v>
      </c>
      <c r="C112" s="114">
        <f>Inputs!$D$4</f>
        <v>1.5093000000000001E-2</v>
      </c>
    </row>
    <row r="113" spans="1:1" ht="11.1" customHeight="1">
      <c r="A113" s="94"/>
    </row>
  </sheetData>
  <customSheetViews>
    <customSheetView guid="{A15D1964-B049-11D2-8670-0000832CEEE8}" showPageBreaks="1" printArea="1" showRuler="0" topLeftCell="A56">
      <selection activeCell="G35" sqref="G35"/>
      <pageMargins left="1" right="1" top="0.5" bottom="0.5" header="0.5" footer="0.5"/>
      <printOptions horizontalCentered="1"/>
      <pageSetup scale="83" orientation="portrait" horizontalDpi="300" verticalDpi="300" r:id="rId1"/>
      <headerFooter alignWithMargins="0"/>
    </customSheetView>
    <customSheetView guid="{5BE913A1-B14F-11D2-B0DC-0000832CDFF0}" showPageBreaks="1" printArea="1" showRuler="0" topLeftCell="A56">
      <selection activeCell="G35" sqref="G35"/>
      <pageMargins left="1" right="1" top="0.5" bottom="0.5" header="0.5" footer="0.5"/>
      <printOptions horizontalCentered="1"/>
      <pageSetup scale="83" orientation="portrait" horizontalDpi="300" verticalDpi="300" r:id="rId2"/>
      <headerFooter alignWithMargins="0"/>
    </customSheetView>
  </customSheetViews>
  <phoneticPr fontId="0" type="noConversion"/>
  <hyperlinks>
    <hyperlink ref="H1" location="WAGas_09!X10" display="REsults Summary"/>
  </hyperlinks>
  <printOptions horizontalCentered="1"/>
  <pageMargins left="1" right="1" top="0.5" bottom="0.5" header="0.5" footer="0.5"/>
  <pageSetup scale="90"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52"/>
  <sheetViews>
    <sheetView view="pageBreakPreview" zoomScale="115" zoomScaleNormal="100" zoomScaleSheetLayoutView="115" workbookViewId="0">
      <selection activeCell="A39" sqref="A39"/>
    </sheetView>
  </sheetViews>
  <sheetFormatPr defaultColWidth="11.42578125" defaultRowHeight="12.75"/>
  <cols>
    <col min="1" max="1" width="6.42578125" style="117" customWidth="1"/>
    <col min="2" max="2" width="11.42578125" style="117" customWidth="1"/>
    <col min="3" max="3" width="19" style="117" customWidth="1"/>
    <col min="4" max="4" width="1.7109375" style="117" customWidth="1"/>
    <col min="5" max="5" width="2" style="117" customWidth="1"/>
    <col min="6" max="7" width="11.42578125" style="117" customWidth="1"/>
    <col min="8" max="8" width="7.7109375" style="118" customWidth="1"/>
    <col min="9" max="9" width="7.28515625" style="747" hidden="1" customWidth="1"/>
    <col min="10" max="10" width="10.5703125" style="724" hidden="1" customWidth="1"/>
    <col min="11" max="11" width="9.28515625" style="774" hidden="1" customWidth="1"/>
    <col min="12" max="12" width="9.28515625" style="905" customWidth="1"/>
    <col min="13" max="13" width="26.28515625" style="118" customWidth="1"/>
    <col min="14" max="14" width="9" style="117" customWidth="1"/>
    <col min="15" max="15" width="11.42578125" style="117" customWidth="1"/>
    <col min="16" max="16384" width="11.42578125" style="117"/>
  </cols>
  <sheetData>
    <row r="1" spans="1:15">
      <c r="A1" s="119"/>
      <c r="D1" s="507" t="str">
        <f>Inputs!$D$6</f>
        <v>AVISTA UTILITIES</v>
      </c>
      <c r="H1" s="119"/>
      <c r="I1" s="713"/>
      <c r="J1" s="723"/>
      <c r="K1" s="773"/>
      <c r="L1" s="904"/>
      <c r="N1" s="688"/>
      <c r="O1" s="509"/>
    </row>
    <row r="2" spans="1:15">
      <c r="A2" s="119"/>
      <c r="D2" s="119" t="s">
        <v>101</v>
      </c>
      <c r="H2" s="119"/>
      <c r="I2" s="713"/>
      <c r="J2" s="723"/>
      <c r="N2" s="688"/>
      <c r="O2" s="508"/>
    </row>
    <row r="3" spans="1:15" s="508" customFormat="1">
      <c r="B3" s="117"/>
      <c r="C3" s="117"/>
      <c r="D3" s="118" t="s">
        <v>100</v>
      </c>
      <c r="E3" s="117"/>
      <c r="F3" s="117"/>
      <c r="G3" s="117"/>
      <c r="I3" s="713"/>
      <c r="J3" s="723"/>
      <c r="K3" s="774"/>
      <c r="L3" s="905"/>
      <c r="M3" s="118"/>
      <c r="N3" s="688"/>
    </row>
    <row r="4" spans="1:15" s="508" customFormat="1">
      <c r="A4" s="912"/>
      <c r="B4" s="912"/>
      <c r="C4" s="912"/>
      <c r="D4" s="912"/>
      <c r="E4" s="912"/>
      <c r="F4" s="912"/>
      <c r="G4" s="730"/>
      <c r="H4" s="730"/>
      <c r="I4" s="730"/>
      <c r="J4" s="730"/>
      <c r="K4" s="773"/>
      <c r="L4" s="904"/>
      <c r="M4" s="895"/>
      <c r="N4" s="510"/>
      <c r="O4" s="511"/>
    </row>
    <row r="5" spans="1:15" s="508" customFormat="1">
      <c r="C5" s="117"/>
      <c r="D5" s="512" t="str">
        <f>PROPER(Inputs!$D$2)</f>
        <v>Twelve Months Ended December 31, 2010</v>
      </c>
      <c r="E5" s="117"/>
      <c r="F5" s="117"/>
      <c r="G5" s="117"/>
      <c r="H5" s="117"/>
      <c r="I5" s="713"/>
      <c r="J5" s="723"/>
      <c r="K5" s="775"/>
      <c r="L5" s="906"/>
      <c r="M5" s="118"/>
      <c r="N5" s="510"/>
      <c r="O5" s="511"/>
    </row>
    <row r="6" spans="1:15" s="508" customFormat="1">
      <c r="A6" s="117"/>
      <c r="B6" s="117"/>
      <c r="C6" s="117"/>
      <c r="D6" s="118" t="s">
        <v>229</v>
      </c>
      <c r="E6" s="117"/>
      <c r="F6" s="117"/>
      <c r="G6" s="117"/>
      <c r="H6" s="118"/>
      <c r="I6" s="747"/>
      <c r="J6" s="724"/>
      <c r="K6" s="776"/>
      <c r="L6" s="907"/>
      <c r="M6" s="119"/>
      <c r="N6" s="510"/>
      <c r="O6" s="511"/>
    </row>
    <row r="7" spans="1:15" s="508" customFormat="1">
      <c r="A7" s="117"/>
      <c r="B7" s="117"/>
      <c r="C7" s="117"/>
      <c r="D7" s="117"/>
      <c r="E7" s="117"/>
      <c r="F7" s="117"/>
      <c r="G7" s="117"/>
      <c r="H7" s="118"/>
      <c r="I7" s="747"/>
      <c r="J7" s="724"/>
      <c r="K7" s="776"/>
      <c r="L7" s="907"/>
      <c r="M7" s="119"/>
      <c r="N7" s="510"/>
      <c r="O7" s="511"/>
    </row>
    <row r="8" spans="1:15" s="508" customFormat="1">
      <c r="A8" s="117"/>
      <c r="B8" s="117"/>
      <c r="C8" s="117"/>
      <c r="D8" s="117"/>
      <c r="E8" s="117"/>
      <c r="F8" s="513"/>
      <c r="G8" s="513" t="s">
        <v>101</v>
      </c>
      <c r="H8" s="118"/>
      <c r="I8" s="747"/>
      <c r="J8" s="724"/>
      <c r="K8" s="776"/>
      <c r="L8" s="907"/>
      <c r="M8" s="119"/>
      <c r="N8" s="510"/>
      <c r="O8" s="514"/>
    </row>
    <row r="9" spans="1:15">
      <c r="A9" s="513" t="s">
        <v>102</v>
      </c>
      <c r="B9" s="513" t="s">
        <v>103</v>
      </c>
      <c r="C9" s="118"/>
      <c r="D9" s="118"/>
      <c r="F9" s="513" t="s">
        <v>104</v>
      </c>
      <c r="G9" s="513" t="s">
        <v>28</v>
      </c>
      <c r="H9" s="523" t="s">
        <v>105</v>
      </c>
      <c r="I9" s="751" t="s">
        <v>195</v>
      </c>
      <c r="J9" s="725" t="s">
        <v>196</v>
      </c>
      <c r="K9" s="776" t="s">
        <v>294</v>
      </c>
      <c r="L9" s="907"/>
      <c r="M9" s="21" t="s">
        <v>313</v>
      </c>
      <c r="N9" s="508"/>
      <c r="O9" s="119"/>
    </row>
    <row r="10" spans="1:15">
      <c r="A10" s="515" t="str">
        <f>WAGas_10!F$10</f>
        <v>b</v>
      </c>
      <c r="B10" s="516" t="str">
        <f>TRIM(CONCATENATE(WAGas_10!F$7," ",WAGas_10!F$8," ",WAGas_10!F$9))</f>
        <v>Per Results Report</v>
      </c>
      <c r="C10" s="517"/>
      <c r="D10" s="517"/>
      <c r="E10" s="517"/>
      <c r="F10" s="518">
        <f>WAGas_10!F$52</f>
        <v>9457</v>
      </c>
      <c r="G10" s="518">
        <f>WAGas_10!F$70</f>
        <v>214663</v>
      </c>
      <c r="I10" s="747" t="s">
        <v>282</v>
      </c>
      <c r="K10" s="777" t="s">
        <v>197</v>
      </c>
      <c r="L10" s="778"/>
      <c r="N10" s="508"/>
      <c r="O10" s="511"/>
    </row>
    <row r="11" spans="1:15" s="529" customFormat="1">
      <c r="A11" s="515" t="str">
        <f>WAGas_10!G$10</f>
        <v>c</v>
      </c>
      <c r="B11" s="516" t="str">
        <f>TRIM(CONCATENATE(WAGas_10!G$7," ",WAGas_10!G$8," ",WAGas_10!G$9))</f>
        <v>Deferred FIT Rate Base</v>
      </c>
      <c r="C11" s="517"/>
      <c r="D11" s="517"/>
      <c r="E11" s="517"/>
      <c r="F11" s="525">
        <f>WAGas_10!G$52</f>
        <v>0</v>
      </c>
      <c r="G11" s="525">
        <f>WAGas_10!G$70</f>
        <v>-36762</v>
      </c>
      <c r="H11" s="530"/>
      <c r="I11" s="761" t="s">
        <v>202</v>
      </c>
      <c r="K11" s="119" t="s">
        <v>202</v>
      </c>
      <c r="L11" s="908"/>
      <c r="M11" s="119"/>
      <c r="N11" s="531"/>
      <c r="O11" s="532"/>
    </row>
    <row r="12" spans="1:15" s="529" customFormat="1">
      <c r="A12" s="515" t="str">
        <f>WAGas_10!H$10</f>
        <v>d</v>
      </c>
      <c r="B12" s="516" t="str">
        <f>TRIM(CONCATENATE(WAGas_10!H$7," ",WAGas_10!H$8," ",WAGas_10!H$9))</f>
        <v>Deferred Gain on Office Building</v>
      </c>
      <c r="C12" s="517"/>
      <c r="D12" s="517"/>
      <c r="E12" s="517"/>
      <c r="F12" s="525">
        <f>WAGas_10!H$52</f>
        <v>0</v>
      </c>
      <c r="G12" s="525">
        <f>WAGas_10!H$70</f>
        <v>-44</v>
      </c>
      <c r="H12" s="530"/>
      <c r="I12" s="755" t="s">
        <v>282</v>
      </c>
      <c r="J12" s="724"/>
      <c r="K12" s="119" t="s">
        <v>202</v>
      </c>
      <c r="L12" s="908"/>
      <c r="M12" s="119"/>
      <c r="N12" s="531"/>
      <c r="O12" s="532"/>
    </row>
    <row r="13" spans="1:15" s="529" customFormat="1">
      <c r="A13" s="515" t="str">
        <f>WAGas_10!I$10</f>
        <v>e</v>
      </c>
      <c r="B13" s="516" t="str">
        <f>TRIM(CONCATENATE(WAGas_10!I$7," ",WAGas_10!I$8," ",WAGas_10!I$9))</f>
        <v>Gas Inventory</v>
      </c>
      <c r="C13" s="517"/>
      <c r="D13" s="517"/>
      <c r="E13" s="517"/>
      <c r="F13" s="525">
        <f>WAGas_10!I$52</f>
        <v>0</v>
      </c>
      <c r="G13" s="525">
        <f>WAGas_10!I$70</f>
        <v>10226</v>
      </c>
      <c r="H13" s="530"/>
      <c r="I13" s="758" t="s">
        <v>282</v>
      </c>
      <c r="J13" s="724"/>
      <c r="K13" s="777" t="s">
        <v>298</v>
      </c>
      <c r="L13" s="778"/>
      <c r="M13" s="117"/>
      <c r="N13" s="531"/>
      <c r="O13" s="532"/>
    </row>
    <row r="14" spans="1:15" s="529" customFormat="1" ht="14.25" customHeight="1">
      <c r="A14" s="515" t="str">
        <f>WAGas_10!J$10</f>
        <v>f</v>
      </c>
      <c r="B14" s="516" t="str">
        <f>TRIM(CONCATENATE(WAGas_10!J$7," ",WAGas_10!J$8," ",WAGas_10!J$9))</f>
        <v>Customer Advances</v>
      </c>
      <c r="C14" s="517"/>
      <c r="D14" s="517"/>
      <c r="E14" s="517"/>
      <c r="F14" s="525">
        <f>WAGas_10!J$52</f>
        <v>0</v>
      </c>
      <c r="G14" s="525">
        <f>WAGas_10!J$70</f>
        <v>-31</v>
      </c>
      <c r="H14" s="530"/>
      <c r="I14" s="753" t="s">
        <v>268</v>
      </c>
      <c r="J14" s="724"/>
      <c r="K14" s="776" t="s">
        <v>282</v>
      </c>
      <c r="L14" s="907"/>
      <c r="M14" s="117"/>
      <c r="N14" s="531"/>
      <c r="O14" s="532"/>
    </row>
    <row r="15" spans="1:15">
      <c r="A15" s="663" t="str">
        <f>WAGas_10!K$10</f>
        <v>g</v>
      </c>
      <c r="B15" s="664" t="str">
        <f>TRIM(CONCATENATE(WAGas_10!K$7," ",WAGas_10!K$8," ",WAGas_10!K$9))</f>
        <v>Customer Deposits</v>
      </c>
      <c r="C15" s="665"/>
      <c r="D15" s="665"/>
      <c r="E15" s="665"/>
      <c r="F15" s="666">
        <f>WAGas_10!K$52</f>
        <v>-2</v>
      </c>
      <c r="G15" s="666">
        <f>WAGas_10!K$70</f>
        <v>-1132</v>
      </c>
      <c r="H15" s="667"/>
      <c r="I15" s="747" t="s">
        <v>268</v>
      </c>
      <c r="K15" s="776" t="s">
        <v>282</v>
      </c>
      <c r="L15" s="907"/>
      <c r="N15" s="508"/>
      <c r="O15" s="511"/>
    </row>
    <row r="16" spans="1:15" ht="8.25" customHeight="1">
      <c r="A16" s="515"/>
      <c r="B16" s="516"/>
      <c r="C16" s="517"/>
      <c r="D16" s="517"/>
      <c r="E16" s="517"/>
      <c r="F16" s="525"/>
      <c r="G16" s="525"/>
      <c r="H16" s="530"/>
      <c r="K16" s="776"/>
      <c r="L16" s="907"/>
      <c r="M16" s="119"/>
      <c r="N16" s="508"/>
      <c r="O16" s="511"/>
    </row>
    <row r="17" spans="1:15">
      <c r="B17" s="117" t="s">
        <v>106</v>
      </c>
      <c r="F17" s="519">
        <f>SUM(F10:F16)</f>
        <v>9455</v>
      </c>
      <c r="G17" s="519">
        <f>SUM(G10:G16)</f>
        <v>186920</v>
      </c>
      <c r="H17" s="524">
        <f>F17/G17</f>
        <v>5.0583137170982236E-2</v>
      </c>
      <c r="J17" s="726">
        <f>WAGas_10!L71</f>
        <v>5.0599999999999999E-2</v>
      </c>
      <c r="K17" s="776"/>
      <c r="L17" s="907"/>
      <c r="M17" s="119"/>
      <c r="N17" s="508"/>
      <c r="O17" s="511"/>
    </row>
    <row r="18" spans="1:15" ht="6" customHeight="1">
      <c r="A18" s="515"/>
      <c r="B18" s="516"/>
      <c r="C18" s="517"/>
      <c r="D18" s="517"/>
      <c r="E18" s="517"/>
      <c r="F18" s="518"/>
      <c r="G18" s="518"/>
      <c r="K18" s="776"/>
      <c r="L18" s="907"/>
      <c r="M18" s="119"/>
      <c r="N18" s="508"/>
      <c r="O18" s="511"/>
    </row>
    <row r="19" spans="1:15" s="517" customFormat="1">
      <c r="A19" s="515" t="str">
        <f>WAGas_10!M$10</f>
        <v>h</v>
      </c>
      <c r="B19" s="516" t="str">
        <f>TRIM(CONCATENATE(WAGas_10!M$7," ",WAGas_10!M$8," ",WAGas_10!M$9))</f>
        <v>Weather Normalize Revenue &amp; Gas Cost Adjust</v>
      </c>
      <c r="F19" s="525">
        <f>WAGas_10!M$52</f>
        <v>1163</v>
      </c>
      <c r="G19" s="525">
        <f>WAGas_10!M$70</f>
        <v>0</v>
      </c>
      <c r="H19" s="526"/>
      <c r="I19" s="763" t="s">
        <v>287</v>
      </c>
      <c r="K19" s="119" t="s">
        <v>298</v>
      </c>
      <c r="L19" s="908"/>
      <c r="M19" s="119"/>
      <c r="N19" s="527"/>
      <c r="O19" s="528"/>
    </row>
    <row r="20" spans="1:15" s="529" customFormat="1">
      <c r="A20" s="515" t="str">
        <f>WAGas_10!N$10</f>
        <v>i</v>
      </c>
      <c r="B20" s="516" t="str">
        <f>TRIM(CONCATENATE(WAGas_10!N$7," ",WAGas_10!N$8," ",WAGas_10!N$9))</f>
        <v>Eliminate B &amp; O Taxes</v>
      </c>
      <c r="C20" s="517"/>
      <c r="D20" s="517"/>
      <c r="E20" s="517"/>
      <c r="F20" s="525">
        <f>WAGas_10!N$52</f>
        <v>-3</v>
      </c>
      <c r="G20" s="525">
        <f>WAGas_10!N$70</f>
        <v>0</v>
      </c>
      <c r="H20" s="530"/>
      <c r="I20" s="747" t="s">
        <v>282</v>
      </c>
      <c r="J20" s="724"/>
      <c r="K20" s="776" t="s">
        <v>282</v>
      </c>
      <c r="L20" s="907"/>
      <c r="M20" s="117"/>
      <c r="N20" s="531"/>
      <c r="O20" s="532"/>
    </row>
    <row r="21" spans="1:15" s="529" customFormat="1">
      <c r="A21" s="515" t="str">
        <f>WAGas_10!O$10</f>
        <v>j</v>
      </c>
      <c r="B21" s="516" t="str">
        <f>TRIM(CONCATENATE(WAGas_10!O$7," ",WAGas_10!O$8," ",WAGas_10!O$9))</f>
        <v>Property Tax</v>
      </c>
      <c r="C21" s="517"/>
      <c r="D21" s="517"/>
      <c r="E21" s="517"/>
      <c r="F21" s="666">
        <f>WAGas_10!O$52</f>
        <v>55</v>
      </c>
      <c r="G21" s="525">
        <f>WAGas_10!O$70</f>
        <v>0</v>
      </c>
      <c r="H21" s="530"/>
      <c r="I21" s="760" t="s">
        <v>268</v>
      </c>
      <c r="J21" s="724"/>
      <c r="K21" s="776" t="s">
        <v>309</v>
      </c>
      <c r="L21" s="907" t="s">
        <v>313</v>
      </c>
      <c r="M21" s="899" t="s">
        <v>312</v>
      </c>
      <c r="N21" s="531"/>
      <c r="O21" s="532"/>
    </row>
    <row r="22" spans="1:15" s="529" customFormat="1">
      <c r="A22" s="515" t="str">
        <f>WAGas_10!P$10</f>
        <v>k</v>
      </c>
      <c r="B22" s="516" t="str">
        <f>TRIM(CONCATENATE(WAGas_10!P$7," ",WAGas_10!P$8," ",WAGas_10!P$9))</f>
        <v>Uncollectible Expense</v>
      </c>
      <c r="C22" s="517"/>
      <c r="D22" s="517"/>
      <c r="E22" s="517"/>
      <c r="F22" s="525">
        <f>WAGas_10!P$52</f>
        <v>110</v>
      </c>
      <c r="G22" s="525">
        <f>WAGas_10!P$70</f>
        <v>0</v>
      </c>
      <c r="H22" s="530"/>
      <c r="I22" s="754" t="s">
        <v>282</v>
      </c>
      <c r="J22" s="724"/>
      <c r="K22" s="776" t="s">
        <v>282</v>
      </c>
      <c r="L22" s="907"/>
      <c r="M22" s="117"/>
      <c r="N22" s="531"/>
      <c r="O22" s="532"/>
    </row>
    <row r="23" spans="1:15" s="529" customFormat="1">
      <c r="A23" s="515" t="str">
        <f>WAGas_10!Q$10</f>
        <v>l</v>
      </c>
      <c r="B23" s="516" t="str">
        <f>TRIM(CONCATENATE(WAGas_10!Q$7," ",WAGas_10!Q$8," ",WAGas_10!Q$9))</f>
        <v>Regulatory Expense Adjustment</v>
      </c>
      <c r="C23" s="517"/>
      <c r="D23" s="517"/>
      <c r="E23" s="517"/>
      <c r="F23" s="525">
        <f>WAGas_10!Q$52</f>
        <v>86</v>
      </c>
      <c r="G23" s="525">
        <f>WAGas_10!Q$70</f>
        <v>0</v>
      </c>
      <c r="H23" s="530"/>
      <c r="I23" s="756" t="s">
        <v>268</v>
      </c>
      <c r="J23" s="724"/>
      <c r="K23" s="776" t="s">
        <v>202</v>
      </c>
      <c r="L23" s="907"/>
      <c r="M23" s="119"/>
      <c r="N23" s="531"/>
      <c r="O23" s="532"/>
    </row>
    <row r="24" spans="1:15" s="529" customFormat="1">
      <c r="A24" s="515" t="str">
        <f>WAGas_10!R$10</f>
        <v>m</v>
      </c>
      <c r="B24" s="516" t="str">
        <f>TRIM(CONCATENATE(WAGas_10!R$7," ",WAGas_10!R$8," ",WAGas_10!R$9))</f>
        <v>Injuries and Damages</v>
      </c>
      <c r="C24" s="517"/>
      <c r="D24" s="517"/>
      <c r="E24" s="517"/>
      <c r="F24" s="525">
        <f>WAGas_10!R$52</f>
        <v>107</v>
      </c>
      <c r="G24" s="525">
        <f>WAGas_10!R$70</f>
        <v>0</v>
      </c>
      <c r="H24" s="530"/>
      <c r="I24" s="747" t="s">
        <v>268</v>
      </c>
      <c r="J24" s="724"/>
      <c r="K24" s="776" t="s">
        <v>282</v>
      </c>
      <c r="L24" s="907"/>
      <c r="M24" s="117"/>
      <c r="N24" s="531"/>
      <c r="O24" s="532"/>
    </row>
    <row r="25" spans="1:15" s="529" customFormat="1">
      <c r="A25" s="515" t="str">
        <f>WAGas_10!S$10</f>
        <v>n</v>
      </c>
      <c r="B25" s="516" t="str">
        <f>TRIM(CONCATENATE(WAGas_10!S$7," ",WAGas_10!S$8," ",WAGas_10!S$9))</f>
        <v>FIT</v>
      </c>
      <c r="C25" s="517"/>
      <c r="D25" s="517"/>
      <c r="E25" s="517"/>
      <c r="F25" s="666">
        <f>WAGas_10!S$52</f>
        <v>11</v>
      </c>
      <c r="G25" s="525">
        <f>WAGas_10!S$70</f>
        <v>0</v>
      </c>
      <c r="H25" s="530"/>
      <c r="I25" s="762" t="s">
        <v>202</v>
      </c>
      <c r="K25" s="119" t="s">
        <v>202</v>
      </c>
      <c r="L25" s="908"/>
      <c r="M25" s="119"/>
      <c r="N25" s="531"/>
      <c r="O25" s="532"/>
    </row>
    <row r="26" spans="1:15" s="529" customFormat="1">
      <c r="A26" s="515" t="str">
        <f>WAGas_10!T$10</f>
        <v>o</v>
      </c>
      <c r="B26" s="516" t="str">
        <f>TRIM(CONCATENATE(WAGas_10!T$7," ",WAGas_10!T$8," ",WAGas_10!T$9))</f>
        <v>Net Gains/losses</v>
      </c>
      <c r="C26" s="517"/>
      <c r="D26" s="517"/>
      <c r="E26" s="517"/>
      <c r="F26" s="525">
        <f>WAGas_10!T$52</f>
        <v>3</v>
      </c>
      <c r="G26" s="525">
        <f>WAGas_10!T$70</f>
        <v>0</v>
      </c>
      <c r="H26" s="530"/>
      <c r="I26" s="757" t="s">
        <v>268</v>
      </c>
      <c r="J26" s="724"/>
      <c r="K26" s="776" t="s">
        <v>282</v>
      </c>
      <c r="L26" s="907"/>
      <c r="M26" s="117"/>
      <c r="N26" s="531"/>
      <c r="O26" s="532"/>
    </row>
    <row r="27" spans="1:15" s="529" customFormat="1">
      <c r="A27" s="515" t="str">
        <f>WAGas_10!U$10</f>
        <v>p</v>
      </c>
      <c r="B27" s="516" t="str">
        <f>TRIM(CONCATENATE(WAGas_10!U$7," ",WAGas_10!U$8," ",WAGas_10!U$9))</f>
        <v>Eliminate A/R Expenses</v>
      </c>
      <c r="C27" s="517"/>
      <c r="D27" s="517"/>
      <c r="E27" s="517"/>
      <c r="F27" s="525">
        <f>WAGas_10!U$52</f>
        <v>25</v>
      </c>
      <c r="G27" s="525">
        <f>WAGas_10!U$70</f>
        <v>0</v>
      </c>
      <c r="H27" s="530"/>
      <c r="I27" s="747" t="s">
        <v>282</v>
      </c>
      <c r="K27" s="776" t="s">
        <v>282</v>
      </c>
      <c r="L27" s="907"/>
      <c r="M27" s="117"/>
      <c r="N27" s="531"/>
      <c r="O27" s="532"/>
    </row>
    <row r="28" spans="1:15" s="529" customFormat="1">
      <c r="A28" s="515" t="str">
        <f>WAGas_10!V$10</f>
        <v>q</v>
      </c>
      <c r="B28" s="516" t="str">
        <f>TRIM(CONCATENATE(WAGas_10!V$7," ",WAGas_10!V$8," ",WAGas_10!V$9))</f>
        <v>Office Space Charges to Subs</v>
      </c>
      <c r="C28" s="517"/>
      <c r="D28" s="517"/>
      <c r="E28" s="517"/>
      <c r="F28" s="525">
        <f>WAGas_10!V$52</f>
        <v>1</v>
      </c>
      <c r="G28" s="525">
        <f>WAGas_10!V$70</f>
        <v>0</v>
      </c>
      <c r="H28" s="530"/>
      <c r="I28" s="747" t="s">
        <v>282</v>
      </c>
      <c r="K28" s="776" t="s">
        <v>282</v>
      </c>
      <c r="L28" s="907"/>
      <c r="M28" s="117"/>
      <c r="N28" s="531"/>
      <c r="O28" s="532"/>
    </row>
    <row r="29" spans="1:15" s="529" customFormat="1">
      <c r="A29" s="515" t="str">
        <f>WAGas_10!W$10</f>
        <v xml:space="preserve">r </v>
      </c>
      <c r="B29" s="516" t="str">
        <f>TRIM(CONCATENATE(WAGas_10!W$7," ",WAGas_10!W$8," ",WAGas_10!W$9))</f>
        <v>Restate Excise Taxes</v>
      </c>
      <c r="C29" s="517"/>
      <c r="D29" s="517"/>
      <c r="E29" s="517"/>
      <c r="F29" s="525">
        <f>WAGas_10!W$52</f>
        <v>62</v>
      </c>
      <c r="G29" s="525">
        <f>WAGas_10!W$70</f>
        <v>0</v>
      </c>
      <c r="H29" s="530"/>
      <c r="I29" s="747" t="s">
        <v>282</v>
      </c>
      <c r="K29" s="776" t="s">
        <v>282</v>
      </c>
      <c r="L29" s="907"/>
      <c r="M29" s="117"/>
      <c r="N29" s="531"/>
      <c r="O29" s="532"/>
    </row>
    <row r="30" spans="1:15" s="669" customFormat="1">
      <c r="A30" s="515" t="str">
        <f>WAGas_10!X$10</f>
        <v>s</v>
      </c>
      <c r="B30" s="664" t="str">
        <f>TRIM(CONCATENATE(WAGas_10!X$7," ",WAGas_10!X$8," ",WAGas_10!X$9))</f>
        <v>Misc Restating Adjustments</v>
      </c>
      <c r="C30" s="665"/>
      <c r="D30" s="665"/>
      <c r="E30" s="665"/>
      <c r="F30" s="666">
        <f>WAGas_10!X$52</f>
        <v>36</v>
      </c>
      <c r="G30" s="666">
        <f>WAGas_10!X$70</f>
        <v>0</v>
      </c>
      <c r="H30" s="667"/>
      <c r="I30" s="765" t="s">
        <v>286</v>
      </c>
      <c r="J30" s="724"/>
      <c r="K30" s="776" t="s">
        <v>282</v>
      </c>
      <c r="L30" s="907"/>
      <c r="M30" s="668"/>
      <c r="N30" s="670"/>
      <c r="O30" s="671"/>
    </row>
    <row r="31" spans="1:15" s="669" customFormat="1" ht="36">
      <c r="A31" s="515" t="str">
        <f>WAGas_10!Y$10</f>
        <v>t</v>
      </c>
      <c r="B31" s="664" t="str">
        <f>TRIM(CONCATENATE(WAGas_10!Y$7," ",WAGas_10!Y$8," ",WAGas_10!Y$9))</f>
        <v>Restate Debt Interest</v>
      </c>
      <c r="C31" s="665"/>
      <c r="D31" s="665"/>
      <c r="E31" s="665"/>
      <c r="F31" s="666">
        <f>WAGas_10!Y$52</f>
        <v>-63.550479999999965</v>
      </c>
      <c r="G31" s="666">
        <f>WAGas_10!Y$70</f>
        <v>0</v>
      </c>
      <c r="H31" s="667"/>
      <c r="I31" s="752"/>
      <c r="J31" s="727" t="s">
        <v>197</v>
      </c>
      <c r="K31" s="873" t="s">
        <v>197</v>
      </c>
      <c r="L31" s="909" t="s">
        <v>313</v>
      </c>
      <c r="M31" s="900" t="s">
        <v>323</v>
      </c>
      <c r="N31" s="778"/>
      <c r="O31" s="671"/>
    </row>
    <row r="32" spans="1:15" ht="6.75" customHeight="1">
      <c r="A32" s="515"/>
      <c r="B32" s="516"/>
      <c r="F32" s="525"/>
      <c r="G32" s="525"/>
      <c r="M32" s="119"/>
      <c r="N32" s="508"/>
      <c r="O32" s="511"/>
    </row>
    <row r="33" spans="1:15" ht="13.5" thickBot="1">
      <c r="A33" s="521"/>
      <c r="B33" s="117" t="s">
        <v>107</v>
      </c>
      <c r="F33" s="522">
        <f>SUM(F17:F32)</f>
        <v>11047.44952</v>
      </c>
      <c r="G33" s="522">
        <f>SUM(G17:G32)</f>
        <v>186920</v>
      </c>
      <c r="H33" s="576">
        <f>F33/G33</f>
        <v>5.9102554675797135E-2</v>
      </c>
      <c r="J33" s="728">
        <f>WAGas_10!Z71</f>
        <v>5.91E-2</v>
      </c>
      <c r="K33" s="776"/>
      <c r="L33" s="907"/>
      <c r="M33" s="119"/>
      <c r="N33" s="508"/>
      <c r="O33" s="511"/>
    </row>
    <row r="34" spans="1:15" ht="6.75" customHeight="1" thickTop="1">
      <c r="A34" s="118"/>
      <c r="E34" s="520"/>
      <c r="F34" s="520"/>
      <c r="J34" s="723"/>
      <c r="K34" s="776"/>
      <c r="L34" s="907"/>
      <c r="M34" s="119"/>
      <c r="N34" s="508"/>
      <c r="O34" s="511"/>
    </row>
    <row r="35" spans="1:15" ht="12.75" customHeight="1">
      <c r="A35" s="118"/>
      <c r="E35" s="520"/>
      <c r="F35" s="520"/>
      <c r="K35" s="776"/>
      <c r="L35" s="907"/>
      <c r="M35" s="119"/>
      <c r="N35" s="508"/>
      <c r="O35" s="511"/>
    </row>
    <row r="36" spans="1:15" ht="12.75" customHeight="1">
      <c r="A36" s="118"/>
      <c r="E36" s="520"/>
      <c r="F36" s="520"/>
      <c r="J36" s="726"/>
      <c r="K36" s="776"/>
      <c r="L36" s="907"/>
      <c r="M36" s="119"/>
      <c r="N36" s="508"/>
      <c r="O36" s="511"/>
    </row>
    <row r="37" spans="1:15" ht="12.75" customHeight="1">
      <c r="A37" s="901" t="s">
        <v>324</v>
      </c>
      <c r="B37" s="508"/>
      <c r="C37" s="508"/>
      <c r="D37" s="508"/>
      <c r="E37" s="510"/>
      <c r="F37" s="514"/>
      <c r="G37" s="514"/>
      <c r="H37" s="902"/>
      <c r="I37" s="117"/>
      <c r="J37" s="117"/>
      <c r="K37" s="118"/>
      <c r="L37" s="910"/>
      <c r="N37" s="508"/>
      <c r="O37" s="511"/>
    </row>
    <row r="38" spans="1:15" ht="28.5" customHeight="1">
      <c r="A38" s="913" t="s">
        <v>328</v>
      </c>
      <c r="B38" s="913"/>
      <c r="C38" s="913"/>
      <c r="D38" s="913"/>
      <c r="E38" s="913"/>
      <c r="F38" s="913"/>
      <c r="G38" s="913"/>
      <c r="H38" s="913"/>
      <c r="I38" s="913"/>
      <c r="J38" s="913"/>
      <c r="K38" s="913"/>
      <c r="L38" s="913"/>
      <c r="M38" s="911"/>
      <c r="N38" s="508"/>
      <c r="O38" s="511"/>
    </row>
    <row r="39" spans="1:15" ht="24" customHeight="1">
      <c r="A39" s="903" t="s">
        <v>55</v>
      </c>
      <c r="B39" s="913" t="s">
        <v>325</v>
      </c>
      <c r="C39" s="913"/>
      <c r="D39" s="913"/>
      <c r="E39" s="913"/>
      <c r="F39" s="913"/>
      <c r="G39" s="913"/>
      <c r="H39" s="913"/>
      <c r="I39" s="913"/>
      <c r="J39" s="913"/>
      <c r="K39" s="913"/>
      <c r="L39" s="913"/>
      <c r="M39" s="911"/>
      <c r="N39" s="134"/>
    </row>
    <row r="40" spans="1:15" ht="42" customHeight="1">
      <c r="A40" s="903" t="s">
        <v>326</v>
      </c>
      <c r="B40" s="913" t="s">
        <v>327</v>
      </c>
      <c r="C40" s="913"/>
      <c r="D40" s="913"/>
      <c r="E40" s="913"/>
      <c r="F40" s="913"/>
      <c r="G40" s="913"/>
      <c r="H40" s="913"/>
      <c r="I40" s="913"/>
      <c r="J40" s="913"/>
      <c r="K40" s="913"/>
      <c r="L40" s="913"/>
      <c r="M40" s="911"/>
      <c r="N40" s="134"/>
    </row>
    <row r="41" spans="1:15" ht="12.75" customHeight="1">
      <c r="A41" s="515"/>
      <c r="B41" s="516"/>
      <c r="E41" s="520"/>
      <c r="F41" s="520"/>
      <c r="M41" s="119"/>
      <c r="N41" s="508"/>
      <c r="O41" s="511"/>
    </row>
    <row r="42" spans="1:15" ht="12.75" customHeight="1">
      <c r="A42" s="575"/>
      <c r="B42" s="516"/>
      <c r="E42" s="520"/>
      <c r="F42" s="520"/>
      <c r="M42" s="119"/>
      <c r="N42" s="508"/>
      <c r="O42" s="511"/>
    </row>
    <row r="43" spans="1:15" ht="12.75" customHeight="1">
      <c r="A43" s="575"/>
      <c r="B43" s="516"/>
      <c r="E43" s="520"/>
      <c r="F43" s="520"/>
      <c r="K43" s="776"/>
      <c r="L43" s="907"/>
      <c r="M43" s="119"/>
      <c r="N43" s="508"/>
      <c r="O43" s="511"/>
    </row>
    <row r="44" spans="1:15" ht="12.75" customHeight="1">
      <c r="A44" s="575"/>
      <c r="E44" s="520"/>
      <c r="J44" s="729"/>
      <c r="K44" s="776"/>
      <c r="L44" s="907"/>
      <c r="M44" s="119"/>
      <c r="N44" s="508"/>
      <c r="O44" s="511"/>
    </row>
    <row r="45" spans="1:15" ht="12.75" customHeight="1">
      <c r="B45" s="508"/>
      <c r="C45" s="508"/>
      <c r="D45" s="508"/>
      <c r="E45" s="510"/>
      <c r="H45" s="117"/>
      <c r="K45" s="776"/>
      <c r="L45" s="907"/>
      <c r="M45" s="119"/>
      <c r="N45" s="510"/>
      <c r="O45" s="510"/>
    </row>
    <row r="46" spans="1:15" ht="12.75" customHeight="1">
      <c r="H46" s="117"/>
      <c r="K46" s="776"/>
      <c r="L46" s="907"/>
      <c r="M46" s="119"/>
      <c r="N46" s="510"/>
      <c r="O46" s="510"/>
    </row>
    <row r="47" spans="1:15" ht="12.75" customHeight="1">
      <c r="B47" s="508"/>
      <c r="C47" s="508"/>
      <c r="D47" s="508"/>
      <c r="E47" s="510"/>
      <c r="H47" s="117"/>
      <c r="K47" s="776"/>
      <c r="L47" s="907"/>
      <c r="M47" s="119"/>
      <c r="N47" s="510"/>
      <c r="O47" s="510"/>
    </row>
    <row r="48" spans="1:15" ht="12.75" customHeight="1">
      <c r="B48" s="508"/>
      <c r="C48" s="508"/>
      <c r="D48" s="508"/>
      <c r="E48" s="510"/>
      <c r="H48" s="117"/>
      <c r="K48" s="776"/>
      <c r="L48" s="907"/>
      <c r="M48" s="119"/>
      <c r="N48" s="510"/>
      <c r="O48" s="510"/>
    </row>
    <row r="49" ht="12.75" customHeight="1"/>
    <row r="50" ht="12.75" customHeight="1"/>
    <row r="51" ht="12.75" customHeight="1"/>
    <row r="52" ht="12.75" customHeight="1"/>
  </sheetData>
  <customSheetViews>
    <customSheetView guid="{A15D1964-B049-11D2-8670-0000832CEEE8}"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1"/>
      <headerFooter alignWithMargins="0"/>
    </customSheetView>
    <customSheetView guid="{5BE913A1-B14F-11D2-B0DC-0000832CDFF0}"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2"/>
      <headerFooter alignWithMargins="0"/>
    </customSheetView>
  </customSheetViews>
  <mergeCells count="4">
    <mergeCell ref="A4:F4"/>
    <mergeCell ref="A38:L38"/>
    <mergeCell ref="B39:L39"/>
    <mergeCell ref="B40:L40"/>
  </mergeCells>
  <phoneticPr fontId="0" type="noConversion"/>
  <pageMargins left="0.75" right="0.5" top="1" bottom="1" header="0.5" footer="0.5"/>
  <pageSetup orientation="portrait" horizontalDpi="4294967292" r:id="rId3"/>
  <headerFooter alignWithMargins="0">
    <oddFooter>&amp;RPage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H67"/>
  <sheetViews>
    <sheetView zoomScaleNormal="100" zoomScaleSheetLayoutView="115" workbookViewId="0">
      <selection activeCell="H1" sqref="H1"/>
    </sheetView>
  </sheetViews>
  <sheetFormatPr defaultRowHeight="12" customHeight="1"/>
  <cols>
    <col min="1" max="1" width="4.5703125" style="126" customWidth="1"/>
    <col min="2" max="2" width="28.5703125" style="126" customWidth="1"/>
    <col min="3" max="3" width="10" style="126" customWidth="1"/>
    <col min="4" max="4" width="9.140625" style="126"/>
    <col min="5" max="5" width="11.85546875" style="126" customWidth="1"/>
    <col min="6" max="6" width="12.85546875" style="126" customWidth="1"/>
    <col min="7" max="7" width="11.140625" style="126" customWidth="1"/>
    <col min="8" max="16384" width="9.140625" style="126"/>
  </cols>
  <sheetData>
    <row r="1" spans="1:8" ht="12" customHeight="1">
      <c r="A1" s="487" t="str">
        <f>Inputs!$D$6</f>
        <v>AVISTA UTILITIES</v>
      </c>
      <c r="B1" s="487"/>
      <c r="C1" s="487"/>
      <c r="D1" s="487"/>
      <c r="E1" s="488"/>
      <c r="F1" s="489"/>
      <c r="G1" s="488"/>
      <c r="H1" s="731" t="s">
        <v>283</v>
      </c>
    </row>
    <row r="2" spans="1:8" ht="12" customHeight="1">
      <c r="A2" s="487" t="s">
        <v>110</v>
      </c>
      <c r="B2" s="487"/>
      <c r="C2" s="487"/>
      <c r="D2" s="487"/>
      <c r="E2" s="488"/>
      <c r="F2" s="490" t="s">
        <v>177</v>
      </c>
      <c r="G2" s="488"/>
    </row>
    <row r="3" spans="1:8" ht="12" customHeight="1">
      <c r="A3" s="487" t="str">
        <f>Inputs!$D$2</f>
        <v>TWELVE MONTHS ENDED DECEMBER 31, 2010</v>
      </c>
      <c r="B3" s="487"/>
      <c r="C3" s="487"/>
      <c r="D3" s="487"/>
      <c r="E3" s="488"/>
      <c r="F3" s="490" t="s">
        <v>206</v>
      </c>
    </row>
    <row r="4" spans="1:8" ht="12" customHeight="1">
      <c r="A4" s="487" t="s">
        <v>113</v>
      </c>
      <c r="B4" s="487"/>
      <c r="C4" s="487"/>
      <c r="D4" s="487"/>
      <c r="E4" s="491"/>
      <c r="F4" s="492" t="s">
        <v>114</v>
      </c>
      <c r="G4" s="491"/>
    </row>
    <row r="5" spans="1:8" ht="12" customHeight="1">
      <c r="A5" s="134" t="s">
        <v>9</v>
      </c>
      <c r="E5" s="488"/>
      <c r="F5" s="490"/>
      <c r="G5" s="488"/>
    </row>
    <row r="6" spans="1:8" ht="12" customHeight="1">
      <c r="A6" s="493" t="s">
        <v>25</v>
      </c>
      <c r="B6" s="494" t="s">
        <v>103</v>
      </c>
      <c r="C6" s="494"/>
      <c r="E6" s="495" t="s">
        <v>115</v>
      </c>
      <c r="F6" s="496" t="s">
        <v>116</v>
      </c>
      <c r="G6" s="495" t="s">
        <v>117</v>
      </c>
      <c r="H6" s="497" t="s">
        <v>118</v>
      </c>
    </row>
    <row r="7" spans="1:8" ht="12" customHeight="1">
      <c r="A7" s="134"/>
      <c r="B7" s="126" t="s">
        <v>59</v>
      </c>
      <c r="E7" s="498"/>
      <c r="F7" s="490"/>
      <c r="G7" s="498"/>
    </row>
    <row r="8" spans="1:8" ht="12" customHeight="1">
      <c r="A8" s="134">
        <v>1</v>
      </c>
      <c r="B8" s="126" t="s">
        <v>119</v>
      </c>
      <c r="E8" s="499"/>
      <c r="F8" s="499"/>
      <c r="G8" s="499"/>
      <c r="H8" s="500" t="str">
        <f>IF(E8=F8+G8," ","ERROR")</f>
        <v xml:space="preserve"> </v>
      </c>
    </row>
    <row r="9" spans="1:8" ht="12" customHeight="1">
      <c r="A9" s="134">
        <v>2</v>
      </c>
      <c r="B9" s="126" t="s">
        <v>120</v>
      </c>
      <c r="E9" s="499"/>
      <c r="F9" s="499"/>
      <c r="G9" s="499"/>
      <c r="H9" s="500" t="str">
        <f>IF(E9=F9+G9," ","ERROR")</f>
        <v xml:space="preserve"> </v>
      </c>
    </row>
    <row r="10" spans="1:8" ht="12" customHeight="1">
      <c r="A10" s="134">
        <v>3</v>
      </c>
      <c r="B10" s="126" t="s">
        <v>62</v>
      </c>
      <c r="E10" s="501"/>
      <c r="F10" s="501"/>
      <c r="G10" s="501"/>
      <c r="H10" s="500" t="str">
        <f>IF(E10=F10+G10," ","ERROR")</f>
        <v xml:space="preserve"> </v>
      </c>
    </row>
    <row r="11" spans="1:8" ht="12" customHeight="1">
      <c r="A11" s="134">
        <v>4</v>
      </c>
      <c r="B11" s="126" t="s">
        <v>121</v>
      </c>
      <c r="E11" s="499">
        <f>SUM(E8:E10)</f>
        <v>0</v>
      </c>
      <c r="F11" s="499">
        <f>SUM(F8:F10)</f>
        <v>0</v>
      </c>
      <c r="G11" s="499">
        <f>SUM(G8:G10)</f>
        <v>0</v>
      </c>
      <c r="H11" s="500" t="str">
        <f>IF(E11=F11+G11," ","ERROR")</f>
        <v xml:space="preserve"> </v>
      </c>
    </row>
    <row r="12" spans="1:8" ht="12" customHeight="1">
      <c r="A12" s="134"/>
      <c r="E12" s="499"/>
      <c r="F12" s="499"/>
      <c r="G12" s="499"/>
      <c r="H12" s="500"/>
    </row>
    <row r="13" spans="1:8" ht="12" customHeight="1">
      <c r="A13" s="134"/>
      <c r="B13" s="126" t="s">
        <v>64</v>
      </c>
      <c r="E13" s="499"/>
      <c r="F13" s="499"/>
      <c r="G13" s="499"/>
      <c r="H13" s="500"/>
    </row>
    <row r="14" spans="1:8" ht="12" customHeight="1">
      <c r="A14" s="134">
        <v>5</v>
      </c>
      <c r="B14" s="126" t="s">
        <v>122</v>
      </c>
      <c r="E14" s="499"/>
      <c r="F14" s="499"/>
      <c r="G14" s="499"/>
      <c r="H14" s="500" t="str">
        <f>IF(E14=F14+G14," ","ERROR")</f>
        <v xml:space="preserve"> </v>
      </c>
    </row>
    <row r="15" spans="1:8" ht="12" customHeight="1">
      <c r="A15" s="134"/>
      <c r="B15" s="126" t="s">
        <v>66</v>
      </c>
      <c r="E15" s="499"/>
      <c r="F15" s="499"/>
      <c r="G15" s="499"/>
      <c r="H15" s="500"/>
    </row>
    <row r="16" spans="1:8" ht="12" customHeight="1">
      <c r="A16" s="134">
        <v>6</v>
      </c>
      <c r="B16" s="126" t="s">
        <v>123</v>
      </c>
      <c r="E16" s="499"/>
      <c r="F16" s="499"/>
      <c r="G16" s="499"/>
      <c r="H16" s="500" t="str">
        <f>IF(E16=F16+G16," ","ERROR")</f>
        <v xml:space="preserve"> </v>
      </c>
    </row>
    <row r="17" spans="1:8" ht="12" customHeight="1">
      <c r="A17" s="134">
        <v>7</v>
      </c>
      <c r="B17" s="126" t="s">
        <v>124</v>
      </c>
      <c r="E17" s="499"/>
      <c r="F17" s="499"/>
      <c r="G17" s="499"/>
      <c r="H17" s="500" t="str">
        <f>IF(E17=F17+G17," ","ERROR")</f>
        <v xml:space="preserve"> </v>
      </c>
    </row>
    <row r="18" spans="1:8" ht="12" customHeight="1">
      <c r="A18" s="134">
        <v>8</v>
      </c>
      <c r="B18" s="126" t="s">
        <v>125</v>
      </c>
      <c r="E18" s="501"/>
      <c r="F18" s="501"/>
      <c r="G18" s="501"/>
      <c r="H18" s="500" t="str">
        <f>IF(E18=F18+G18," ","ERROR")</f>
        <v xml:space="preserve"> </v>
      </c>
    </row>
    <row r="19" spans="1:8" ht="12" customHeight="1">
      <c r="A19" s="134">
        <v>9</v>
      </c>
      <c r="B19" s="126" t="s">
        <v>126</v>
      </c>
      <c r="E19" s="499">
        <f>SUM(E16:E18)</f>
        <v>0</v>
      </c>
      <c r="F19" s="499">
        <f>SUM(F16:F18)</f>
        <v>0</v>
      </c>
      <c r="G19" s="499">
        <f>SUM(G16:G18)</f>
        <v>0</v>
      </c>
      <c r="H19" s="500" t="str">
        <f>IF(E19=F19+G19," ","ERROR")</f>
        <v xml:space="preserve"> </v>
      </c>
    </row>
    <row r="20" spans="1:8" ht="12" customHeight="1">
      <c r="A20" s="134"/>
      <c r="B20" s="126" t="s">
        <v>71</v>
      </c>
      <c r="E20" s="499"/>
      <c r="F20" s="499"/>
      <c r="G20" s="499"/>
      <c r="H20" s="500"/>
    </row>
    <row r="21" spans="1:8" ht="12" customHeight="1">
      <c r="A21" s="134">
        <v>10</v>
      </c>
      <c r="B21" s="126" t="s">
        <v>127</v>
      </c>
      <c r="E21" s="499"/>
      <c r="F21" s="499"/>
      <c r="G21" s="499"/>
      <c r="H21" s="500" t="str">
        <f>IF(E21=F21+G21," ","ERROR")</f>
        <v xml:space="preserve"> </v>
      </c>
    </row>
    <row r="22" spans="1:8" ht="12" customHeight="1">
      <c r="A22" s="134">
        <v>11</v>
      </c>
      <c r="B22" s="126" t="s">
        <v>128</v>
      </c>
      <c r="E22" s="499"/>
      <c r="F22" s="499"/>
      <c r="G22" s="499"/>
      <c r="H22" s="500" t="str">
        <f>IF(E22=F22+G22," ","ERROR")</f>
        <v xml:space="preserve"> </v>
      </c>
    </row>
    <row r="23" spans="1:8" ht="12" customHeight="1">
      <c r="A23" s="134">
        <v>12</v>
      </c>
      <c r="B23" s="126" t="s">
        <v>129</v>
      </c>
      <c r="E23" s="501"/>
      <c r="F23" s="501"/>
      <c r="G23" s="501"/>
      <c r="H23" s="500" t="str">
        <f>IF(E23=F23+G23," ","ERROR")</f>
        <v xml:space="preserve"> </v>
      </c>
    </row>
    <row r="24" spans="1:8" ht="12" customHeight="1">
      <c r="A24" s="134">
        <v>13</v>
      </c>
      <c r="B24" s="126" t="s">
        <v>130</v>
      </c>
      <c r="E24" s="499">
        <f>SUM(E21:E23)</f>
        <v>0</v>
      </c>
      <c r="F24" s="499">
        <f>SUM(F21:F23)</f>
        <v>0</v>
      </c>
      <c r="G24" s="499">
        <f>SUM(G21:G23)</f>
        <v>0</v>
      </c>
      <c r="H24" s="500" t="str">
        <f>IF(E24=F24+G24," ","ERROR")</f>
        <v xml:space="preserve"> </v>
      </c>
    </row>
    <row r="25" spans="1:8" ht="12" customHeight="1">
      <c r="A25" s="134"/>
      <c r="B25" s="126" t="s">
        <v>75</v>
      </c>
      <c r="E25" s="499"/>
      <c r="F25" s="499"/>
      <c r="G25" s="499"/>
      <c r="H25" s="500"/>
    </row>
    <row r="26" spans="1:8" ht="12" customHeight="1">
      <c r="A26" s="134">
        <v>14</v>
      </c>
      <c r="B26" s="126" t="s">
        <v>127</v>
      </c>
      <c r="E26" s="499"/>
      <c r="F26" s="499"/>
      <c r="G26" s="499"/>
      <c r="H26" s="500" t="str">
        <f>IF(E26=F26+G26," ","ERROR")</f>
        <v xml:space="preserve"> </v>
      </c>
    </row>
    <row r="27" spans="1:8" ht="12" customHeight="1">
      <c r="A27" s="134">
        <v>15</v>
      </c>
      <c r="B27" s="126" t="s">
        <v>128</v>
      </c>
      <c r="E27" s="499"/>
      <c r="F27" s="737"/>
      <c r="G27" s="737"/>
      <c r="H27" s="500" t="str">
        <f>IF(E27=F27+G27," ","ERROR")</f>
        <v xml:space="preserve"> </v>
      </c>
    </row>
    <row r="28" spans="1:8" ht="12" customHeight="1">
      <c r="A28" s="134">
        <v>16</v>
      </c>
      <c r="B28" s="126" t="s">
        <v>129</v>
      </c>
      <c r="E28" s="137">
        <f>F28+G28</f>
        <v>-96</v>
      </c>
      <c r="F28" s="738">
        <v>-96</v>
      </c>
      <c r="G28" s="739">
        <v>0</v>
      </c>
      <c r="H28" s="500" t="str">
        <f>IF(E28=F28+G28," ","ERROR")</f>
        <v xml:space="preserve"> </v>
      </c>
    </row>
    <row r="29" spans="1:8" ht="12" customHeight="1">
      <c r="A29" s="134">
        <v>17</v>
      </c>
      <c r="B29" s="126" t="s">
        <v>131</v>
      </c>
      <c r="E29" s="533">
        <f>SUM(E26:E28)</f>
        <v>-96</v>
      </c>
      <c r="F29" s="534">
        <f>SUM(F26:F28)</f>
        <v>-96</v>
      </c>
      <c r="G29" s="533">
        <f>SUM(G26:G28)</f>
        <v>0</v>
      </c>
      <c r="H29" s="500" t="str">
        <f>IF(E29=F29+G29," ","ERROR")</f>
        <v xml:space="preserve"> </v>
      </c>
    </row>
    <row r="30" spans="1:8" ht="12" customHeight="1">
      <c r="A30" s="134"/>
      <c r="E30" s="502"/>
      <c r="F30" s="502"/>
      <c r="G30" s="502"/>
      <c r="H30" s="500"/>
    </row>
    <row r="31" spans="1:8" ht="12" customHeight="1">
      <c r="A31" s="134">
        <v>18</v>
      </c>
      <c r="B31" s="126" t="s">
        <v>77</v>
      </c>
      <c r="E31" s="502"/>
      <c r="F31" s="502"/>
      <c r="G31" s="502"/>
      <c r="H31" s="500" t="str">
        <f>IF(E31=F31+G31," ","ERROR")</f>
        <v xml:space="preserve"> </v>
      </c>
    </row>
    <row r="32" spans="1:8" ht="12" customHeight="1">
      <c r="A32" s="134">
        <v>19</v>
      </c>
      <c r="B32" s="126" t="s">
        <v>78</v>
      </c>
      <c r="E32" s="502"/>
      <c r="F32" s="502"/>
      <c r="G32" s="502"/>
      <c r="H32" s="500" t="str">
        <f>IF(E32=F32+G32," ","ERROR")</f>
        <v xml:space="preserve"> </v>
      </c>
    </row>
    <row r="33" spans="1:8" ht="12" customHeight="1">
      <c r="A33" s="134">
        <v>20</v>
      </c>
      <c r="B33" s="126" t="s">
        <v>132</v>
      </c>
      <c r="E33" s="502"/>
      <c r="F33" s="502"/>
      <c r="G33" s="502"/>
      <c r="H33" s="500" t="str">
        <f>IF(E33=F33+G33," ","ERROR")</f>
        <v xml:space="preserve"> </v>
      </c>
    </row>
    <row r="34" spans="1:8" ht="12" customHeight="1">
      <c r="A34" s="134"/>
      <c r="B34" s="126" t="s">
        <v>133</v>
      </c>
      <c r="E34" s="502"/>
      <c r="F34" s="502"/>
      <c r="G34" s="502"/>
      <c r="H34" s="500"/>
    </row>
    <row r="35" spans="1:8" ht="12" customHeight="1">
      <c r="A35" s="134">
        <v>21</v>
      </c>
      <c r="B35" s="126" t="s">
        <v>127</v>
      </c>
      <c r="E35" s="138"/>
      <c r="F35" s="499"/>
      <c r="G35" s="499"/>
      <c r="H35" s="500" t="str">
        <f>IF(E35=F35+G35," ","ERROR")</f>
        <v xml:space="preserve"> </v>
      </c>
    </row>
    <row r="36" spans="1:8" ht="12" customHeight="1">
      <c r="A36" s="134">
        <v>22</v>
      </c>
      <c r="B36" s="126" t="s">
        <v>128</v>
      </c>
      <c r="E36" s="502"/>
      <c r="F36" s="502"/>
      <c r="G36" s="502"/>
      <c r="H36" s="500" t="str">
        <f>IF(E36=F36+G36," ","ERROR")</f>
        <v xml:space="preserve"> </v>
      </c>
    </row>
    <row r="37" spans="1:8" ht="12" customHeight="1">
      <c r="A37" s="134">
        <v>23</v>
      </c>
      <c r="B37" s="126" t="s">
        <v>129</v>
      </c>
      <c r="E37" s="503"/>
      <c r="F37" s="503"/>
      <c r="G37" s="503"/>
      <c r="H37" s="500" t="str">
        <f>IF(E37=F37+G37," ","ERROR")</f>
        <v xml:space="preserve"> </v>
      </c>
    </row>
    <row r="38" spans="1:8" ht="12" customHeight="1">
      <c r="A38" s="134">
        <v>24</v>
      </c>
      <c r="B38" s="126" t="s">
        <v>134</v>
      </c>
      <c r="E38" s="501">
        <f>SUM(E35:E37)</f>
        <v>0</v>
      </c>
      <c r="F38" s="501">
        <f>SUM(F35:F37)</f>
        <v>0</v>
      </c>
      <c r="G38" s="501">
        <f>SUM(G35:G37)</f>
        <v>0</v>
      </c>
      <c r="H38" s="500" t="str">
        <f>IF(E38=F38+G38," ","ERROR")</f>
        <v xml:space="preserve"> </v>
      </c>
    </row>
    <row r="39" spans="1:8" ht="12" customHeight="1">
      <c r="A39" s="134">
        <v>25</v>
      </c>
      <c r="B39" s="126" t="s">
        <v>82</v>
      </c>
      <c r="E39" s="501">
        <f>E19+E24+E29+E31+E32+E33+E38+E14</f>
        <v>-96</v>
      </c>
      <c r="F39" s="501">
        <f>F19+F24+F29+F31+F32+F33+F38+F14</f>
        <v>-96</v>
      </c>
      <c r="G39" s="501">
        <f>G19+G24+G29+G31+G32+G33+G38+G14</f>
        <v>0</v>
      </c>
      <c r="H39" s="500" t="str">
        <f>IF(E39=F39+G39," ","ERROR")</f>
        <v xml:space="preserve"> </v>
      </c>
    </row>
    <row r="40" spans="1:8" ht="12" customHeight="1">
      <c r="A40" s="134"/>
      <c r="E40" s="499"/>
      <c r="F40" s="499"/>
      <c r="G40" s="499"/>
      <c r="H40" s="500"/>
    </row>
    <row r="41" spans="1:8" ht="12" customHeight="1">
      <c r="A41" s="134">
        <v>26</v>
      </c>
      <c r="B41" s="126" t="s">
        <v>135</v>
      </c>
      <c r="E41" s="499">
        <f>E11-E39</f>
        <v>96</v>
      </c>
      <c r="F41" s="499">
        <f>F11-F39</f>
        <v>96</v>
      </c>
      <c r="G41" s="499">
        <f>G11-G39</f>
        <v>0</v>
      </c>
      <c r="H41" s="500" t="str">
        <f>IF(E41=F41+G41," ","ERROR")</f>
        <v xml:space="preserve"> </v>
      </c>
    </row>
    <row r="42" spans="1:8" ht="12" customHeight="1">
      <c r="A42" s="134"/>
      <c r="E42" s="499"/>
      <c r="F42" s="499"/>
      <c r="G42" s="499"/>
      <c r="H42" s="500"/>
    </row>
    <row r="43" spans="1:8" ht="12" customHeight="1">
      <c r="A43" s="134"/>
      <c r="B43" s="126" t="s">
        <v>136</v>
      </c>
      <c r="E43" s="499"/>
      <c r="F43" s="499"/>
      <c r="G43" s="499"/>
      <c r="H43" s="500"/>
    </row>
    <row r="44" spans="1:8" ht="12" customHeight="1">
      <c r="A44" s="134">
        <v>27</v>
      </c>
      <c r="B44" s="504" t="s">
        <v>150</v>
      </c>
      <c r="E44" s="499">
        <f>F44+G44</f>
        <v>34</v>
      </c>
      <c r="F44" s="499">
        <f>ROUND(F41*0.35,0)</f>
        <v>34</v>
      </c>
      <c r="G44" s="499">
        <f>ROUND(G41*0.35,0)</f>
        <v>0</v>
      </c>
      <c r="H44" s="500" t="str">
        <f>IF(E44=F44+G44," ","ERROR")</f>
        <v xml:space="preserve"> </v>
      </c>
    </row>
    <row r="45" spans="1:8" ht="12" customHeight="1">
      <c r="A45" s="134">
        <v>28</v>
      </c>
      <c r="B45" s="126" t="s">
        <v>139</v>
      </c>
      <c r="E45" s="499"/>
      <c r="F45" s="499"/>
      <c r="G45" s="499"/>
      <c r="H45" s="500" t="str">
        <f>IF(E45=F45+G45," ","ERROR")</f>
        <v xml:space="preserve"> </v>
      </c>
    </row>
    <row r="46" spans="1:8" ht="12" customHeight="1">
      <c r="A46" s="134">
        <v>29</v>
      </c>
      <c r="B46" s="126" t="s">
        <v>138</v>
      </c>
      <c r="E46" s="501"/>
      <c r="F46" s="501"/>
      <c r="G46" s="501"/>
      <c r="H46" s="500" t="str">
        <f>IF(E46=F46+G46," ","ERROR")</f>
        <v xml:space="preserve"> </v>
      </c>
    </row>
    <row r="47" spans="1:8" ht="12" customHeight="1">
      <c r="A47" s="134"/>
      <c r="E47" s="499"/>
      <c r="F47" s="499"/>
      <c r="G47" s="499"/>
      <c r="H47" s="500"/>
    </row>
    <row r="48" spans="1:8" ht="12" customHeight="1">
      <c r="A48" s="134">
        <v>30</v>
      </c>
      <c r="B48" s="505" t="s">
        <v>88</v>
      </c>
      <c r="E48" s="499">
        <f>E41-(+E44+E45+E46)</f>
        <v>62</v>
      </c>
      <c r="F48" s="499">
        <f>F41-F44+F45+F46</f>
        <v>62</v>
      </c>
      <c r="G48" s="499">
        <f>G41-SUM(G44:G46)</f>
        <v>0</v>
      </c>
      <c r="H48" s="500" t="str">
        <f>IF(E48=F48+G48," ","ERROR")</f>
        <v xml:space="preserve"> </v>
      </c>
    </row>
    <row r="49" spans="1:8" ht="12" customHeight="1">
      <c r="A49" s="134"/>
      <c r="E49" s="499"/>
      <c r="F49" s="499"/>
      <c r="G49" s="499"/>
      <c r="H49" s="500"/>
    </row>
    <row r="50" spans="1:8" ht="12" customHeight="1">
      <c r="A50" s="134"/>
      <c r="B50" s="504" t="s">
        <v>140</v>
      </c>
      <c r="E50" s="499"/>
      <c r="F50" s="499"/>
      <c r="G50" s="499"/>
      <c r="H50" s="500"/>
    </row>
    <row r="51" spans="1:8" ht="12" customHeight="1">
      <c r="A51" s="134"/>
      <c r="B51" s="504" t="s">
        <v>141</v>
      </c>
      <c r="E51" s="499"/>
      <c r="F51" s="499"/>
      <c r="G51" s="499"/>
      <c r="H51" s="500"/>
    </row>
    <row r="52" spans="1:8" ht="12" customHeight="1">
      <c r="A52" s="134">
        <v>31</v>
      </c>
      <c r="B52" s="126" t="s">
        <v>142</v>
      </c>
      <c r="E52" s="499"/>
      <c r="F52" s="499"/>
      <c r="G52" s="499"/>
      <c r="H52" s="500" t="str">
        <f t="shared" ref="H52:H64" si="0">IF(E52=F52+G52," ","ERROR")</f>
        <v xml:space="preserve"> </v>
      </c>
    </row>
    <row r="53" spans="1:8" ht="12" customHeight="1">
      <c r="A53" s="134">
        <v>32</v>
      </c>
      <c r="B53" s="126" t="s">
        <v>143</v>
      </c>
      <c r="E53" s="499"/>
      <c r="F53" s="499"/>
      <c r="G53" s="499"/>
      <c r="H53" s="500" t="str">
        <f t="shared" si="0"/>
        <v xml:space="preserve"> </v>
      </c>
    </row>
    <row r="54" spans="1:8" ht="12" customHeight="1">
      <c r="A54" s="134">
        <v>33</v>
      </c>
      <c r="B54" s="126" t="s">
        <v>151</v>
      </c>
      <c r="E54" s="501"/>
      <c r="F54" s="501"/>
      <c r="G54" s="501"/>
      <c r="H54" s="500" t="str">
        <f t="shared" si="0"/>
        <v xml:space="preserve"> </v>
      </c>
    </row>
    <row r="55" spans="1:8" ht="12" customHeight="1">
      <c r="A55" s="134">
        <v>34</v>
      </c>
      <c r="B55" s="126" t="s">
        <v>145</v>
      </c>
      <c r="E55" s="499">
        <f>SUM(E52:E54)</f>
        <v>0</v>
      </c>
      <c r="F55" s="499">
        <f>SUM(F52:F54)</f>
        <v>0</v>
      </c>
      <c r="G55" s="499">
        <f>SUM(G52:G54)</f>
        <v>0</v>
      </c>
      <c r="H55" s="500" t="str">
        <f t="shared" si="0"/>
        <v xml:space="preserve"> </v>
      </c>
    </row>
    <row r="56" spans="1:8" ht="12" customHeight="1">
      <c r="A56" s="134"/>
      <c r="B56" s="126" t="s">
        <v>93</v>
      </c>
      <c r="E56" s="499"/>
      <c r="F56" s="499"/>
      <c r="G56" s="499"/>
      <c r="H56" s="500" t="str">
        <f t="shared" si="0"/>
        <v xml:space="preserve"> </v>
      </c>
    </row>
    <row r="57" spans="1:8" ht="12" customHeight="1">
      <c r="A57" s="134">
        <v>35</v>
      </c>
      <c r="B57" s="126" t="s">
        <v>142</v>
      </c>
      <c r="E57" s="499"/>
      <c r="F57" s="499"/>
      <c r="G57" s="499"/>
      <c r="H57" s="500" t="str">
        <f t="shared" si="0"/>
        <v xml:space="preserve"> </v>
      </c>
    </row>
    <row r="58" spans="1:8" ht="12" customHeight="1">
      <c r="A58" s="134">
        <v>36</v>
      </c>
      <c r="B58" s="126" t="s">
        <v>143</v>
      </c>
      <c r="E58" s="499"/>
      <c r="F58" s="499"/>
      <c r="G58" s="499"/>
      <c r="H58" s="500" t="str">
        <f t="shared" si="0"/>
        <v xml:space="preserve"> </v>
      </c>
    </row>
    <row r="59" spans="1:8" ht="12" customHeight="1">
      <c r="A59" s="134">
        <v>37</v>
      </c>
      <c r="B59" s="126" t="s">
        <v>151</v>
      </c>
      <c r="E59" s="501"/>
      <c r="F59" s="501"/>
      <c r="G59" s="501"/>
      <c r="H59" s="500" t="str">
        <f t="shared" si="0"/>
        <v xml:space="preserve"> </v>
      </c>
    </row>
    <row r="60" spans="1:8" ht="12" customHeight="1">
      <c r="A60" s="134">
        <v>38</v>
      </c>
      <c r="B60" s="126" t="s">
        <v>146</v>
      </c>
      <c r="E60" s="499">
        <f>SUM(E57:E59)</f>
        <v>0</v>
      </c>
      <c r="F60" s="499">
        <f>SUM(F57:F59)</f>
        <v>0</v>
      </c>
      <c r="G60" s="499">
        <f>SUM(G57:G59)</f>
        <v>0</v>
      </c>
      <c r="H60" s="500" t="str">
        <f t="shared" si="0"/>
        <v xml:space="preserve"> </v>
      </c>
    </row>
    <row r="61" spans="1:8" ht="12" customHeight="1">
      <c r="A61" s="134">
        <v>39</v>
      </c>
      <c r="B61" s="504" t="s">
        <v>147</v>
      </c>
      <c r="E61" s="499"/>
      <c r="F61" s="499"/>
      <c r="G61" s="499"/>
      <c r="H61" s="500" t="str">
        <f t="shared" si="0"/>
        <v xml:space="preserve"> </v>
      </c>
    </row>
    <row r="62" spans="1:8" ht="12" customHeight="1">
      <c r="A62" s="134">
        <v>40</v>
      </c>
      <c r="B62" s="126" t="s">
        <v>96</v>
      </c>
      <c r="E62" s="499"/>
      <c r="F62" s="499"/>
      <c r="G62" s="499"/>
      <c r="H62" s="500" t="str">
        <f t="shared" si="0"/>
        <v xml:space="preserve"> </v>
      </c>
    </row>
    <row r="63" spans="1:8" ht="12" customHeight="1">
      <c r="A63" s="134">
        <v>41</v>
      </c>
      <c r="B63" s="126" t="s">
        <v>289</v>
      </c>
      <c r="E63" s="499"/>
      <c r="F63" s="499"/>
      <c r="G63" s="499"/>
      <c r="H63" s="500"/>
    </row>
    <row r="64" spans="1:8" ht="12" customHeight="1">
      <c r="A64" s="134">
        <v>42</v>
      </c>
      <c r="B64" s="504" t="s">
        <v>97</v>
      </c>
      <c r="E64" s="501"/>
      <c r="F64" s="501"/>
      <c r="G64" s="501"/>
      <c r="H64" s="500" t="str">
        <f t="shared" si="0"/>
        <v xml:space="preserve"> </v>
      </c>
    </row>
    <row r="65" spans="1:8" ht="12" customHeight="1">
      <c r="A65" s="134"/>
      <c r="B65" s="126" t="s">
        <v>148</v>
      </c>
      <c r="E65" s="499"/>
      <c r="F65" s="499"/>
      <c r="G65" s="499"/>
      <c r="H65" s="500"/>
    </row>
    <row r="66" spans="1:8" ht="12" customHeight="1" thickBot="1">
      <c r="A66" s="134">
        <v>43</v>
      </c>
      <c r="B66" s="505" t="s">
        <v>98</v>
      </c>
      <c r="E66" s="506">
        <f>E55-E60+E61+E62+E64+E63</f>
        <v>0</v>
      </c>
      <c r="F66" s="506">
        <f t="shared" ref="F66:G66" si="1">F55-F60+F61+F62+F64+F63</f>
        <v>0</v>
      </c>
      <c r="G66" s="506">
        <f t="shared" si="1"/>
        <v>0</v>
      </c>
      <c r="H66" s="500" t="str">
        <f>IF(E66=F66+G66," ","ERROR")</f>
        <v xml:space="preserve"> </v>
      </c>
    </row>
    <row r="67" spans="1:8" ht="12" customHeight="1" thickTop="1">
      <c r="A67" s="134"/>
      <c r="E67" s="499"/>
      <c r="F67" s="499"/>
      <c r="G67" s="499"/>
    </row>
  </sheetData>
  <customSheetViews>
    <customSheetView guid="{A15D1964-B049-11D2-8670-0000832CEEE8}" showRuler="0" topLeftCell="A53">
      <selection sqref="A1:C1"/>
      <rowBreaks count="1" manualBreakCount="1">
        <brk id="65" max="65535" man="1"/>
      </rowBreaks>
      <pageMargins left="0.75" right="0.75" top="0.8" bottom="0.5" header="0.66" footer="0.45"/>
      <printOptions horizontalCentered="1"/>
      <pageSetup scale="82" orientation="portrait" horizontalDpi="300" verticalDpi="300" r:id="rId1"/>
      <headerFooter alignWithMargins="0"/>
    </customSheetView>
    <customSheetView guid="{5BE913A1-B14F-11D2-B0DC-0000832CDFF0}" showRuler="0" topLeftCell="A53">
      <selection sqref="A1:C1"/>
      <rowBreaks count="1" manualBreakCount="1">
        <brk id="65" max="65535" man="1"/>
      </rowBreaks>
      <pageMargins left="0.75" right="0.75" top="0.8" bottom="0.5" header="0.66" footer="0.45"/>
      <printOptions horizontalCentered="1"/>
      <pageSetup scale="82" orientation="portrait" horizontalDpi="300" verticalDpi="300" r:id="rId2"/>
      <headerFooter alignWithMargins="0"/>
    </customSheetView>
  </customSheetViews>
  <phoneticPr fontId="0" type="noConversion"/>
  <hyperlinks>
    <hyperlink ref="H1" location="WAGas_09!Y10" display="Results Summary"/>
  </hyperlinks>
  <printOptions horizontalCentered="1"/>
  <pageMargins left="1" right="0.75" top="0.75" bottom="0.5" header="0.66" footer="0.45"/>
  <pageSetup scale="90" orientation="portrait" horizontalDpi="300" verticalDpi="300" r:id="rId3"/>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I113"/>
  <sheetViews>
    <sheetView view="pageBreakPreview" zoomScale="130" zoomScaleNormal="100" zoomScaleSheetLayoutView="130" workbookViewId="0">
      <selection activeCell="I31" sqref="I31"/>
    </sheetView>
  </sheetViews>
  <sheetFormatPr defaultColWidth="12.42578125" defaultRowHeight="11.1" customHeight="1"/>
  <cols>
    <col min="1" max="1" width="5.5703125" style="460" customWidth="1"/>
    <col min="2" max="2" width="26.140625" style="460" customWidth="1"/>
    <col min="3" max="3" width="12.42578125" style="460" customWidth="1"/>
    <col min="4" max="4" width="6.7109375" style="460" customWidth="1"/>
    <col min="5" max="5" width="12.42578125" style="478" customWidth="1"/>
    <col min="6" max="6" width="12.42578125" style="479" customWidth="1"/>
    <col min="7" max="7" width="12.42578125" style="478" customWidth="1"/>
    <col min="8" max="16384" width="12.42578125" style="460"/>
  </cols>
  <sheetData>
    <row r="1" spans="1:8" ht="12">
      <c r="A1" s="459" t="str">
        <f>Inputs!$D$6</f>
        <v>AVISTA UTILITIES</v>
      </c>
      <c r="B1" s="459"/>
      <c r="C1" s="459"/>
      <c r="E1" s="461"/>
      <c r="F1" s="462"/>
      <c r="G1" s="461"/>
    </row>
    <row r="2" spans="1:8" ht="12">
      <c r="A2" s="459" t="s">
        <v>110</v>
      </c>
      <c r="B2" s="459"/>
      <c r="C2" s="459"/>
      <c r="E2" s="461"/>
      <c r="F2" s="463" t="s">
        <v>266</v>
      </c>
      <c r="G2" s="461"/>
    </row>
    <row r="3" spans="1:8" ht="12">
      <c r="A3" s="459" t="str">
        <f>Inputs!$D$2</f>
        <v>TWELVE MONTHS ENDED DECEMBER 31, 2010</v>
      </c>
      <c r="B3" s="459"/>
      <c r="C3" s="459"/>
      <c r="E3" s="461"/>
      <c r="F3" s="463" t="s">
        <v>270</v>
      </c>
      <c r="G3" s="460"/>
    </row>
    <row r="4" spans="1:8" ht="12">
      <c r="A4" s="459" t="s">
        <v>113</v>
      </c>
      <c r="B4" s="459"/>
      <c r="C4" s="459"/>
      <c r="E4" s="464"/>
      <c r="F4" s="465" t="s">
        <v>114</v>
      </c>
      <c r="G4" s="464"/>
    </row>
    <row r="5" spans="1:8" ht="12">
      <c r="A5" s="466" t="s">
        <v>9</v>
      </c>
      <c r="E5" s="461"/>
      <c r="F5" s="463"/>
      <c r="G5" s="461"/>
    </row>
    <row r="6" spans="1:8" ht="12">
      <c r="A6" s="467" t="s">
        <v>25</v>
      </c>
      <c r="B6" s="468" t="s">
        <v>103</v>
      </c>
      <c r="C6" s="468"/>
      <c r="E6" s="469" t="s">
        <v>115</v>
      </c>
      <c r="F6" s="470" t="s">
        <v>116</v>
      </c>
      <c r="G6" s="469" t="s">
        <v>117</v>
      </c>
      <c r="H6" s="471" t="s">
        <v>118</v>
      </c>
    </row>
    <row r="7" spans="1:8" ht="12">
      <c r="A7" s="466"/>
      <c r="B7" s="460" t="s">
        <v>59</v>
      </c>
      <c r="E7" s="472"/>
      <c r="F7" s="463"/>
      <c r="G7" s="472"/>
    </row>
    <row r="8" spans="1:8" ht="12">
      <c r="A8" s="466">
        <v>1</v>
      </c>
      <c r="B8" s="460" t="s">
        <v>119</v>
      </c>
      <c r="E8" s="473"/>
      <c r="F8" s="473"/>
      <c r="G8" s="473"/>
      <c r="H8" s="474" t="str">
        <f>IF(E8=F8+G8," ","ERROR")</f>
        <v xml:space="preserve"> </v>
      </c>
    </row>
    <row r="9" spans="1:8" ht="12">
      <c r="A9" s="466">
        <v>2</v>
      </c>
      <c r="B9" s="460" t="s">
        <v>120</v>
      </c>
      <c r="E9" s="475"/>
      <c r="F9" s="475"/>
      <c r="G9" s="475"/>
      <c r="H9" s="474" t="str">
        <f>IF(E9=F9+G9," ","ERROR")</f>
        <v xml:space="preserve"> </v>
      </c>
    </row>
    <row r="10" spans="1:8" ht="12">
      <c r="A10" s="466">
        <v>3</v>
      </c>
      <c r="B10" s="460" t="s">
        <v>62</v>
      </c>
      <c r="E10" s="476"/>
      <c r="F10" s="476"/>
      <c r="G10" s="476"/>
      <c r="H10" s="474" t="str">
        <f>IF(E10=F10+G10," ","ERROR")</f>
        <v xml:space="preserve"> </v>
      </c>
    </row>
    <row r="11" spans="1:8" ht="12">
      <c r="A11" s="466">
        <v>4</v>
      </c>
      <c r="B11" s="460" t="s">
        <v>121</v>
      </c>
      <c r="E11" s="475">
        <f>SUM(E8:E10)</f>
        <v>0</v>
      </c>
      <c r="F11" s="475">
        <f>SUM(F8:F10)</f>
        <v>0</v>
      </c>
      <c r="G11" s="475">
        <f>SUM(G8:G10)</f>
        <v>0</v>
      </c>
      <c r="H11" s="474" t="str">
        <f>IF(E11=F11+G11," ","ERROR")</f>
        <v xml:space="preserve"> </v>
      </c>
    </row>
    <row r="12" spans="1:8" ht="12">
      <c r="A12" s="466"/>
      <c r="E12" s="475"/>
      <c r="F12" s="475"/>
      <c r="G12" s="475"/>
      <c r="H12" s="474"/>
    </row>
    <row r="13" spans="1:8" ht="12">
      <c r="A13" s="466"/>
      <c r="B13" s="460" t="s">
        <v>64</v>
      </c>
      <c r="E13" s="475"/>
      <c r="F13" s="475"/>
      <c r="G13" s="475"/>
      <c r="H13" s="474"/>
    </row>
    <row r="14" spans="1:8" ht="12">
      <c r="A14" s="466">
        <v>5</v>
      </c>
      <c r="B14" s="460" t="s">
        <v>122</v>
      </c>
      <c r="E14" s="475"/>
      <c r="F14" s="475"/>
      <c r="G14" s="475"/>
      <c r="H14" s="474" t="str">
        <f>IF(E14=F14+G14," ","ERROR")</f>
        <v xml:space="preserve"> </v>
      </c>
    </row>
    <row r="15" spans="1:8" ht="12">
      <c r="A15" s="466"/>
      <c r="B15" s="460" t="s">
        <v>66</v>
      </c>
      <c r="E15" s="475"/>
      <c r="F15" s="475"/>
      <c r="G15" s="475"/>
      <c r="H15" s="474"/>
    </row>
    <row r="16" spans="1:8" ht="12">
      <c r="A16" s="466">
        <v>6</v>
      </c>
      <c r="B16" s="460" t="s">
        <v>123</v>
      </c>
      <c r="E16" s="475"/>
      <c r="F16" s="475"/>
      <c r="G16" s="475"/>
      <c r="H16" s="474" t="str">
        <f>IF(E16=F16+G16," ","ERROR")</f>
        <v xml:space="preserve"> </v>
      </c>
    </row>
    <row r="17" spans="1:8" ht="12">
      <c r="A17" s="466">
        <v>7</v>
      </c>
      <c r="B17" s="460" t="s">
        <v>124</v>
      </c>
      <c r="E17" s="684">
        <f t="shared" ref="E17" si="0">F17+G17</f>
        <v>-1</v>
      </c>
      <c r="F17" s="475">
        <v>-1</v>
      </c>
      <c r="G17" s="475"/>
      <c r="H17" s="474" t="str">
        <f>IF(E17=F17+G17," ","ERROR")</f>
        <v xml:space="preserve"> </v>
      </c>
    </row>
    <row r="18" spans="1:8" ht="12">
      <c r="A18" s="466">
        <v>8</v>
      </c>
      <c r="B18" s="460" t="s">
        <v>125</v>
      </c>
      <c r="E18" s="476"/>
      <c r="F18" s="476"/>
      <c r="G18" s="476"/>
      <c r="H18" s="474" t="str">
        <f>IF(E18=F18+G18," ","ERROR")</f>
        <v xml:space="preserve"> </v>
      </c>
    </row>
    <row r="19" spans="1:8" ht="12">
      <c r="A19" s="466">
        <v>9</v>
      </c>
      <c r="B19" s="460" t="s">
        <v>126</v>
      </c>
      <c r="E19" s="475">
        <f>SUM(E16:E18)</f>
        <v>-1</v>
      </c>
      <c r="F19" s="475">
        <f>SUM(F16:F18)</f>
        <v>-1</v>
      </c>
      <c r="G19" s="475">
        <f>SUM(G16:G18)</f>
        <v>0</v>
      </c>
      <c r="H19" s="474" t="str">
        <f>IF(E19=F19+G19," ","ERROR")</f>
        <v xml:space="preserve"> </v>
      </c>
    </row>
    <row r="20" spans="1:8" ht="12">
      <c r="A20" s="466"/>
      <c r="B20" s="460" t="s">
        <v>71</v>
      </c>
      <c r="E20" s="475"/>
      <c r="F20" s="475"/>
      <c r="G20" s="475"/>
      <c r="H20" s="474"/>
    </row>
    <row r="21" spans="1:8" ht="12">
      <c r="A21" s="466">
        <v>10</v>
      </c>
      <c r="B21" s="460" t="s">
        <v>127</v>
      </c>
      <c r="E21" s="475"/>
      <c r="F21" s="475"/>
      <c r="G21" s="475"/>
      <c r="H21" s="474" t="str">
        <f>IF(E21=F21+G21," ","ERROR")</f>
        <v xml:space="preserve"> </v>
      </c>
    </row>
    <row r="22" spans="1:8" ht="12">
      <c r="A22" s="466">
        <v>11</v>
      </c>
      <c r="B22" s="460" t="s">
        <v>128</v>
      </c>
      <c r="E22" s="475"/>
      <c r="F22" s="475"/>
      <c r="G22" s="475"/>
      <c r="H22" s="474" t="str">
        <f>IF(E22=F22+G22," ","ERROR")</f>
        <v xml:space="preserve"> </v>
      </c>
    </row>
    <row r="23" spans="1:8" ht="12">
      <c r="A23" s="466">
        <v>12</v>
      </c>
      <c r="B23" s="460" t="s">
        <v>129</v>
      </c>
      <c r="E23" s="476"/>
      <c r="F23" s="476"/>
      <c r="G23" s="476"/>
      <c r="H23" s="474" t="str">
        <f>IF(E23=F23+G23," ","ERROR")</f>
        <v xml:space="preserve"> </v>
      </c>
    </row>
    <row r="24" spans="1:8" ht="12">
      <c r="A24" s="466">
        <v>13</v>
      </c>
      <c r="B24" s="460" t="s">
        <v>130</v>
      </c>
      <c r="E24" s="475">
        <f>SUM(E21:E23)</f>
        <v>0</v>
      </c>
      <c r="F24" s="475">
        <f>SUM(F21:F23)</f>
        <v>0</v>
      </c>
      <c r="G24" s="475">
        <f>SUM(G21:G23)</f>
        <v>0</v>
      </c>
      <c r="H24" s="474" t="str">
        <f>IF(E24=F24+G24," ","ERROR")</f>
        <v xml:space="preserve"> </v>
      </c>
    </row>
    <row r="25" spans="1:8" ht="12">
      <c r="A25" s="466"/>
      <c r="B25" s="460" t="s">
        <v>75</v>
      </c>
      <c r="E25" s="475"/>
      <c r="F25" s="475"/>
      <c r="G25" s="475"/>
      <c r="H25" s="474"/>
    </row>
    <row r="26" spans="1:8" ht="12">
      <c r="A26" s="466">
        <v>14</v>
      </c>
      <c r="B26" s="460" t="s">
        <v>127</v>
      </c>
      <c r="E26" s="684">
        <f t="shared" ref="E26" si="1">F26+G26</f>
        <v>-9</v>
      </c>
      <c r="F26" s="475">
        <v>-9</v>
      </c>
      <c r="G26" s="475"/>
      <c r="H26" s="474" t="str">
        <f>IF(E26=F26+G26," ","ERROR")</f>
        <v xml:space="preserve"> </v>
      </c>
    </row>
    <row r="27" spans="1:8" ht="12">
      <c r="A27" s="466">
        <v>15</v>
      </c>
      <c r="B27" s="460" t="s">
        <v>128</v>
      </c>
      <c r="E27" s="475"/>
      <c r="F27" s="475"/>
      <c r="G27" s="475"/>
      <c r="H27" s="474" t="str">
        <f>IF(E27=F27+G27," ","ERROR")</f>
        <v xml:space="preserve"> </v>
      </c>
    </row>
    <row r="28" spans="1:8" ht="12">
      <c r="A28" s="466">
        <v>16</v>
      </c>
      <c r="B28" s="460" t="s">
        <v>129</v>
      </c>
      <c r="E28" s="476">
        <f>F28+G28</f>
        <v>0</v>
      </c>
      <c r="F28" s="476"/>
      <c r="G28" s="476">
        <f>F112</f>
        <v>0</v>
      </c>
      <c r="H28" s="474" t="str">
        <f>IF(E28=F28+G28," ","ERROR")</f>
        <v xml:space="preserve"> </v>
      </c>
    </row>
    <row r="29" spans="1:8" ht="12">
      <c r="A29" s="466">
        <v>17</v>
      </c>
      <c r="B29" s="460" t="s">
        <v>131</v>
      </c>
      <c r="E29" s="475">
        <f>SUM(E26:E28)</f>
        <v>-9</v>
      </c>
      <c r="F29" s="475">
        <f>SUM(F26:F28)</f>
        <v>-9</v>
      </c>
      <c r="G29" s="475">
        <f>SUM(G26:G28)</f>
        <v>0</v>
      </c>
      <c r="H29" s="474" t="str">
        <f>IF(E29=F29+G29," ","ERROR")</f>
        <v xml:space="preserve"> </v>
      </c>
    </row>
    <row r="30" spans="1:8" ht="12">
      <c r="A30" s="466"/>
      <c r="E30" s="475"/>
      <c r="F30" s="475"/>
      <c r="G30" s="475"/>
      <c r="H30" s="474"/>
    </row>
    <row r="31" spans="1:8" ht="12">
      <c r="A31" s="466">
        <v>18</v>
      </c>
      <c r="B31" s="460" t="s">
        <v>77</v>
      </c>
      <c r="E31" s="684">
        <f t="shared" ref="E31:E33" si="2">F31+G31</f>
        <v>-2</v>
      </c>
      <c r="F31" s="475">
        <v>-2</v>
      </c>
      <c r="G31" s="475"/>
      <c r="H31" s="474" t="str">
        <f>IF(E31=F31+G31," ","ERROR")</f>
        <v xml:space="preserve"> </v>
      </c>
    </row>
    <row r="32" spans="1:8" ht="12">
      <c r="A32" s="466">
        <v>19</v>
      </c>
      <c r="B32" s="460" t="s">
        <v>78</v>
      </c>
      <c r="E32" s="684">
        <f t="shared" si="2"/>
        <v>34</v>
      </c>
      <c r="F32" s="475">
        <v>34</v>
      </c>
      <c r="G32" s="475"/>
      <c r="H32" s="474" t="str">
        <f>IF(E32=F32+G32," ","ERROR")</f>
        <v xml:space="preserve"> </v>
      </c>
    </row>
    <row r="33" spans="1:9" ht="12">
      <c r="A33" s="466">
        <v>20</v>
      </c>
      <c r="B33" s="460" t="s">
        <v>132</v>
      </c>
      <c r="E33" s="684">
        <f t="shared" si="2"/>
        <v>0</v>
      </c>
      <c r="F33" s="475">
        <v>0</v>
      </c>
      <c r="G33" s="475"/>
      <c r="H33" s="474" t="str">
        <f>IF(E33=F33+G33," ","ERROR")</f>
        <v xml:space="preserve"> </v>
      </c>
    </row>
    <row r="34" spans="1:9" ht="12">
      <c r="A34" s="466"/>
      <c r="B34" s="460" t="s">
        <v>133</v>
      </c>
      <c r="E34" s="684"/>
      <c r="F34" s="475"/>
      <c r="G34" s="475"/>
      <c r="H34" s="474"/>
    </row>
    <row r="35" spans="1:9" ht="12">
      <c r="A35" s="466">
        <v>21</v>
      </c>
      <c r="B35" s="460" t="s">
        <v>127</v>
      </c>
      <c r="E35" s="684">
        <f>F35+G35</f>
        <v>-78</v>
      </c>
      <c r="F35" s="475">
        <f>-66-11-1</f>
        <v>-78</v>
      </c>
      <c r="G35" s="475"/>
      <c r="H35" s="474"/>
    </row>
    <row r="36" spans="1:9" ht="12">
      <c r="A36" s="466">
        <v>22</v>
      </c>
      <c r="B36" s="460" t="s">
        <v>128</v>
      </c>
      <c r="E36" s="475"/>
      <c r="F36" s="475"/>
      <c r="G36" s="475"/>
      <c r="H36" s="474" t="str">
        <f>IF(E36=F36+G36," ","ERROR")</f>
        <v xml:space="preserve"> </v>
      </c>
    </row>
    <row r="37" spans="1:9" ht="12">
      <c r="A37" s="466">
        <v>23</v>
      </c>
      <c r="B37" s="460" t="s">
        <v>129</v>
      </c>
      <c r="E37" s="476"/>
      <c r="F37" s="476"/>
      <c r="G37" s="476"/>
      <c r="H37" s="474" t="str">
        <f>IF(E37=F37+G37," ","ERROR")</f>
        <v xml:space="preserve"> </v>
      </c>
    </row>
    <row r="38" spans="1:9" ht="12">
      <c r="A38" s="466">
        <v>24</v>
      </c>
      <c r="B38" s="460" t="s">
        <v>134</v>
      </c>
      <c r="E38" s="476">
        <f>SUM(E35:E37)</f>
        <v>-78</v>
      </c>
      <c r="F38" s="476">
        <f>SUM(F35:F37)</f>
        <v>-78</v>
      </c>
      <c r="G38" s="476">
        <f>SUM(G35:G37)</f>
        <v>0</v>
      </c>
      <c r="H38" s="474" t="str">
        <f>IF(E38=F38+G38," ","ERROR")</f>
        <v xml:space="preserve"> </v>
      </c>
    </row>
    <row r="39" spans="1:9" ht="12">
      <c r="A39" s="466">
        <v>25</v>
      </c>
      <c r="B39" s="460" t="s">
        <v>82</v>
      </c>
      <c r="E39" s="476">
        <f>E19+E24+E29+E31+E32+E33+E38+E14</f>
        <v>-56</v>
      </c>
      <c r="F39" s="476">
        <f>F19+F24+F29+F31+F32+F33+F38+F14</f>
        <v>-56</v>
      </c>
      <c r="G39" s="476">
        <f>G19+G24+G29+G31+G32+G33+G38+G14</f>
        <v>0</v>
      </c>
      <c r="H39" s="474" t="str">
        <f>IF(E39=F39+G39," ","ERROR")</f>
        <v xml:space="preserve"> </v>
      </c>
    </row>
    <row r="40" spans="1:9" ht="12">
      <c r="A40" s="466"/>
      <c r="E40" s="475"/>
      <c r="F40" s="475"/>
      <c r="G40" s="475"/>
      <c r="H40" s="474"/>
    </row>
    <row r="41" spans="1:9" ht="12">
      <c r="A41" s="466">
        <v>26</v>
      </c>
      <c r="B41" s="460" t="s">
        <v>135</v>
      </c>
      <c r="E41" s="475">
        <f>E11-E39</f>
        <v>56</v>
      </c>
      <c r="F41" s="475">
        <f>F11-F39</f>
        <v>56</v>
      </c>
      <c r="G41" s="475">
        <f>G11-G39</f>
        <v>0</v>
      </c>
      <c r="H41" s="474" t="str">
        <f>IF(E41=F41+G41," ","ERROR")</f>
        <v xml:space="preserve"> </v>
      </c>
    </row>
    <row r="42" spans="1:9" ht="12">
      <c r="A42" s="466"/>
      <c r="E42" s="475"/>
      <c r="F42" s="475"/>
      <c r="G42" s="475"/>
      <c r="H42" s="474"/>
    </row>
    <row r="43" spans="1:9" ht="12">
      <c r="A43" s="466"/>
      <c r="B43" s="460" t="s">
        <v>136</v>
      </c>
      <c r="E43" s="475"/>
      <c r="F43" s="475"/>
      <c r="G43" s="475"/>
      <c r="H43" s="474"/>
    </row>
    <row r="44" spans="1:9" ht="12">
      <c r="A44" s="466">
        <v>27</v>
      </c>
      <c r="B44" s="477" t="s">
        <v>150</v>
      </c>
      <c r="D44" s="269">
        <v>0.35</v>
      </c>
      <c r="E44" s="266">
        <f>F44+G44</f>
        <v>20</v>
      </c>
      <c r="F44" s="266">
        <f>ROUND(F41*D44,0)</f>
        <v>20</v>
      </c>
      <c r="G44" s="266">
        <f>ROUND(G41*D44,0)</f>
        <v>0</v>
      </c>
      <c r="H44" s="567"/>
      <c r="I44" s="568"/>
    </row>
    <row r="45" spans="1:9" ht="12">
      <c r="A45" s="466">
        <v>28</v>
      </c>
      <c r="B45" s="460" t="s">
        <v>139</v>
      </c>
      <c r="E45" s="475"/>
      <c r="F45" s="475"/>
      <c r="G45" s="475"/>
      <c r="H45" s="474" t="str">
        <f>IF(E45=F45+G45," ","ERROR")</f>
        <v xml:space="preserve"> </v>
      </c>
    </row>
    <row r="46" spans="1:9" ht="12">
      <c r="A46" s="466">
        <v>29</v>
      </c>
      <c r="B46" s="460" t="s">
        <v>138</v>
      </c>
      <c r="E46" s="476"/>
      <c r="F46" s="476"/>
      <c r="G46" s="476"/>
      <c r="H46" s="474" t="str">
        <f>IF(E46=F46+G46," ","ERROR")</f>
        <v xml:space="preserve"> </v>
      </c>
    </row>
    <row r="47" spans="1:9" ht="12">
      <c r="A47" s="466"/>
      <c r="H47" s="474"/>
    </row>
    <row r="48" spans="1:9" ht="12">
      <c r="A48" s="466">
        <v>30</v>
      </c>
      <c r="B48" s="480" t="s">
        <v>88</v>
      </c>
      <c r="E48" s="473">
        <f>E41-(+E44+E45+E46)</f>
        <v>36</v>
      </c>
      <c r="F48" s="473">
        <f>F41-F44+F45+F46</f>
        <v>36</v>
      </c>
      <c r="G48" s="473">
        <f>G41-SUM(G44:G46)</f>
        <v>0</v>
      </c>
      <c r="H48" s="474" t="str">
        <f>IF(E48=F48+G48," ","ERROR")</f>
        <v xml:space="preserve"> </v>
      </c>
    </row>
    <row r="49" spans="1:8" ht="12">
      <c r="A49" s="466"/>
      <c r="H49" s="474"/>
    </row>
    <row r="50" spans="1:8" ht="12">
      <c r="A50" s="466"/>
      <c r="B50" s="477" t="s">
        <v>140</v>
      </c>
      <c r="H50" s="474"/>
    </row>
    <row r="51" spans="1:8" ht="12">
      <c r="A51" s="466"/>
      <c r="B51" s="477" t="s">
        <v>141</v>
      </c>
      <c r="H51" s="474"/>
    </row>
    <row r="52" spans="1:8" ht="12">
      <c r="A52" s="466">
        <v>31</v>
      </c>
      <c r="B52" s="460" t="s">
        <v>142</v>
      </c>
      <c r="E52" s="473"/>
      <c r="F52" s="473"/>
      <c r="G52" s="473"/>
      <c r="H52" s="474" t="str">
        <f t="shared" ref="H52:H64" si="3">IF(E52=F52+G52," ","ERROR")</f>
        <v xml:space="preserve"> </v>
      </c>
    </row>
    <row r="53" spans="1:8" ht="12">
      <c r="A53" s="466">
        <v>32</v>
      </c>
      <c r="B53" s="460" t="s">
        <v>143</v>
      </c>
      <c r="E53" s="475"/>
      <c r="F53" s="475"/>
      <c r="G53" s="475"/>
      <c r="H53" s="474" t="str">
        <f t="shared" si="3"/>
        <v xml:space="preserve"> </v>
      </c>
    </row>
    <row r="54" spans="1:8" ht="12">
      <c r="A54" s="466">
        <v>33</v>
      </c>
      <c r="B54" s="460" t="s">
        <v>151</v>
      </c>
      <c r="E54" s="476"/>
      <c r="F54" s="476"/>
      <c r="G54" s="476"/>
      <c r="H54" s="474" t="str">
        <f t="shared" si="3"/>
        <v xml:space="preserve"> </v>
      </c>
    </row>
    <row r="55" spans="1:8" ht="12">
      <c r="A55" s="466">
        <v>34</v>
      </c>
      <c r="B55" s="460" t="s">
        <v>145</v>
      </c>
      <c r="E55" s="475">
        <f>SUM(E52:E54)</f>
        <v>0</v>
      </c>
      <c r="F55" s="475">
        <f>SUM(F52:F54)</f>
        <v>0</v>
      </c>
      <c r="G55" s="475">
        <f>SUM(G52:G54)</f>
        <v>0</v>
      </c>
      <c r="H55" s="474" t="str">
        <f t="shared" si="3"/>
        <v xml:space="preserve"> </v>
      </c>
    </row>
    <row r="56" spans="1:8" ht="12">
      <c r="A56" s="466"/>
      <c r="B56" s="460" t="s">
        <v>93</v>
      </c>
      <c r="E56" s="475"/>
      <c r="F56" s="475"/>
      <c r="G56" s="475"/>
      <c r="H56" s="474" t="str">
        <f t="shared" si="3"/>
        <v xml:space="preserve"> </v>
      </c>
    </row>
    <row r="57" spans="1:8" ht="12">
      <c r="A57" s="466">
        <v>35</v>
      </c>
      <c r="B57" s="460" t="s">
        <v>142</v>
      </c>
      <c r="E57" s="475"/>
      <c r="F57" s="475"/>
      <c r="G57" s="475"/>
      <c r="H57" s="474" t="str">
        <f t="shared" si="3"/>
        <v xml:space="preserve"> </v>
      </c>
    </row>
    <row r="58" spans="1:8" ht="12">
      <c r="A58" s="466">
        <v>36</v>
      </c>
      <c r="B58" s="460" t="s">
        <v>143</v>
      </c>
      <c r="E58" s="475"/>
      <c r="F58" s="475"/>
      <c r="G58" s="475"/>
      <c r="H58" s="474" t="str">
        <f t="shared" si="3"/>
        <v xml:space="preserve"> </v>
      </c>
    </row>
    <row r="59" spans="1:8" ht="12">
      <c r="A59" s="466">
        <v>37</v>
      </c>
      <c r="B59" s="460" t="s">
        <v>151</v>
      </c>
      <c r="E59" s="476"/>
      <c r="F59" s="476"/>
      <c r="G59" s="476"/>
      <c r="H59" s="474" t="str">
        <f t="shared" si="3"/>
        <v xml:space="preserve"> </v>
      </c>
    </row>
    <row r="60" spans="1:8" ht="12">
      <c r="A60" s="466">
        <v>38</v>
      </c>
      <c r="B60" s="460" t="s">
        <v>146</v>
      </c>
      <c r="E60" s="475">
        <f>SUM(E57:E59)</f>
        <v>0</v>
      </c>
      <c r="F60" s="475">
        <f>SUM(F57:F59)</f>
        <v>0</v>
      </c>
      <c r="G60" s="475">
        <f>SUM(G57:G59)</f>
        <v>0</v>
      </c>
      <c r="H60" s="474" t="str">
        <f t="shared" si="3"/>
        <v xml:space="preserve"> </v>
      </c>
    </row>
    <row r="61" spans="1:8" ht="12">
      <c r="A61" s="466">
        <v>39</v>
      </c>
      <c r="B61" s="477" t="s">
        <v>147</v>
      </c>
      <c r="E61" s="475"/>
      <c r="F61" s="475"/>
      <c r="G61" s="475"/>
      <c r="H61" s="474" t="str">
        <f t="shared" si="3"/>
        <v xml:space="preserve"> </v>
      </c>
    </row>
    <row r="62" spans="1:8" ht="12">
      <c r="A62" s="466">
        <v>40</v>
      </c>
      <c r="B62" s="460" t="s">
        <v>96</v>
      </c>
      <c r="E62" s="475"/>
      <c r="F62" s="475"/>
      <c r="G62" s="475"/>
      <c r="H62" s="474" t="str">
        <f t="shared" si="3"/>
        <v xml:space="preserve"> </v>
      </c>
    </row>
    <row r="63" spans="1:8" s="251" customFormat="1" ht="12" customHeight="1">
      <c r="A63" s="257">
        <v>41</v>
      </c>
      <c r="B63" s="251" t="s">
        <v>289</v>
      </c>
      <c r="E63" s="266"/>
      <c r="F63" s="266"/>
      <c r="G63" s="266"/>
      <c r="H63" s="265"/>
    </row>
    <row r="64" spans="1:8" ht="12">
      <c r="A64" s="466">
        <v>42</v>
      </c>
      <c r="B64" s="477" t="s">
        <v>97</v>
      </c>
      <c r="E64" s="476"/>
      <c r="F64" s="476"/>
      <c r="G64" s="476"/>
      <c r="H64" s="474" t="str">
        <f t="shared" si="3"/>
        <v xml:space="preserve"> </v>
      </c>
    </row>
    <row r="65" spans="1:8" ht="12">
      <c r="A65" s="466"/>
      <c r="B65" s="460" t="s">
        <v>148</v>
      </c>
      <c r="H65" s="474"/>
    </row>
    <row r="66" spans="1:8" ht="12.75" thickBot="1">
      <c r="A66" s="466">
        <v>43</v>
      </c>
      <c r="B66" s="480" t="s">
        <v>98</v>
      </c>
      <c r="E66" s="481">
        <f>E55-E60+E61+E62+E64+E63</f>
        <v>0</v>
      </c>
      <c r="F66" s="481">
        <f t="shared" ref="F66:G66" si="4">F55-F60+F61+F62+F64+F63</f>
        <v>0</v>
      </c>
      <c r="G66" s="481">
        <f t="shared" si="4"/>
        <v>0</v>
      </c>
      <c r="H66" s="474" t="str">
        <f>IF(E66=F66+G66," ","ERROR")</f>
        <v xml:space="preserve"> </v>
      </c>
    </row>
    <row r="67" spans="1:8" ht="12.75" thickTop="1">
      <c r="A67" s="459" t="str">
        <f>Inputs!$D$6</f>
        <v>AVISTA UTILITIES</v>
      </c>
      <c r="B67" s="459"/>
      <c r="C67" s="459"/>
      <c r="G67" s="460"/>
    </row>
    <row r="68" spans="1:8" ht="12">
      <c r="A68" s="459" t="s">
        <v>154</v>
      </c>
      <c r="B68" s="459"/>
      <c r="C68" s="459"/>
      <c r="G68" s="460"/>
    </row>
    <row r="69" spans="1:8" ht="12">
      <c r="A69" s="459" t="str">
        <f>A3</f>
        <v>TWELVE MONTHS ENDED DECEMBER 31, 2010</v>
      </c>
      <c r="B69" s="459"/>
      <c r="C69" s="459"/>
      <c r="F69" s="463" t="str">
        <f>F2</f>
        <v>MISCELLANEOUS</v>
      </c>
      <c r="G69" s="460"/>
    </row>
    <row r="70" spans="1:8" ht="12">
      <c r="A70" s="459" t="s">
        <v>155</v>
      </c>
      <c r="B70" s="459"/>
      <c r="C70" s="459"/>
      <c r="F70" s="463" t="str">
        <f>F3</f>
        <v>RESTATING ADJUSTMENTS</v>
      </c>
      <c r="G70" s="460"/>
    </row>
    <row r="71" spans="1:8" ht="12">
      <c r="E71" s="482"/>
      <c r="F71" s="470" t="str">
        <f>F4</f>
        <v>GAS</v>
      </c>
      <c r="G71" s="483"/>
    </row>
    <row r="72" spans="1:8" ht="12">
      <c r="A72" s="466" t="s">
        <v>9</v>
      </c>
      <c r="F72" s="463"/>
    </row>
    <row r="73" spans="1:8" ht="12">
      <c r="A73" s="484" t="s">
        <v>25</v>
      </c>
      <c r="B73" s="468" t="s">
        <v>103</v>
      </c>
      <c r="C73" s="468"/>
      <c r="F73" s="470" t="s">
        <v>117</v>
      </c>
    </row>
    <row r="74" spans="1:8" ht="12">
      <c r="A74" s="466"/>
      <c r="B74" s="460" t="s">
        <v>59</v>
      </c>
      <c r="E74" s="460"/>
      <c r="G74" s="460"/>
    </row>
    <row r="75" spans="1:8" ht="12">
      <c r="A75" s="466">
        <v>1</v>
      </c>
      <c r="B75" s="460" t="s">
        <v>119</v>
      </c>
      <c r="E75" s="460"/>
      <c r="F75" s="473">
        <f>G8</f>
        <v>0</v>
      </c>
      <c r="G75" s="460"/>
    </row>
    <row r="76" spans="1:8" ht="12">
      <c r="A76" s="466">
        <v>2</v>
      </c>
      <c r="B76" s="460" t="s">
        <v>120</v>
      </c>
      <c r="E76" s="460"/>
      <c r="F76" s="475">
        <f>G9</f>
        <v>0</v>
      </c>
      <c r="G76" s="460"/>
    </row>
    <row r="77" spans="1:8" ht="12">
      <c r="A77" s="466">
        <v>3</v>
      </c>
      <c r="B77" s="460" t="s">
        <v>62</v>
      </c>
      <c r="E77" s="460"/>
      <c r="F77" s="476">
        <f>G10</f>
        <v>0</v>
      </c>
      <c r="G77" s="460"/>
    </row>
    <row r="78" spans="1:8" ht="12">
      <c r="A78" s="466"/>
      <c r="E78" s="460"/>
      <c r="F78" s="475"/>
      <c r="G78" s="460"/>
    </row>
    <row r="79" spans="1:8" ht="12">
      <c r="A79" s="466">
        <v>4</v>
      </c>
      <c r="B79" s="460" t="s">
        <v>121</v>
      </c>
      <c r="E79" s="460"/>
      <c r="F79" s="475">
        <f>F75+F76+F77</f>
        <v>0</v>
      </c>
      <c r="G79" s="460"/>
    </row>
    <row r="80" spans="1:8" ht="12">
      <c r="A80" s="466"/>
      <c r="E80" s="460"/>
      <c r="F80" s="475"/>
      <c r="G80" s="460"/>
    </row>
    <row r="81" spans="1:7" ht="12">
      <c r="A81" s="466"/>
      <c r="B81" s="460" t="s">
        <v>64</v>
      </c>
      <c r="E81" s="460"/>
      <c r="F81" s="475"/>
      <c r="G81" s="460"/>
    </row>
    <row r="82" spans="1:7" ht="12">
      <c r="A82" s="466">
        <v>5</v>
      </c>
      <c r="B82" s="460" t="s">
        <v>122</v>
      </c>
      <c r="E82" s="460"/>
      <c r="F82" s="475">
        <f>G14</f>
        <v>0</v>
      </c>
      <c r="G82" s="460"/>
    </row>
    <row r="83" spans="1:7" ht="12">
      <c r="A83" s="466"/>
      <c r="B83" s="460" t="s">
        <v>66</v>
      </c>
      <c r="E83" s="460"/>
      <c r="F83" s="475"/>
      <c r="G83" s="460"/>
    </row>
    <row r="84" spans="1:7" ht="12">
      <c r="A84" s="466">
        <v>6</v>
      </c>
      <c r="B84" s="460" t="s">
        <v>123</v>
      </c>
      <c r="E84" s="460"/>
      <c r="F84" s="475">
        <f>G16</f>
        <v>0</v>
      </c>
      <c r="G84" s="460"/>
    </row>
    <row r="85" spans="1:7" ht="12">
      <c r="A85" s="466">
        <v>7</v>
      </c>
      <c r="B85" s="460" t="s">
        <v>124</v>
      </c>
      <c r="E85" s="460"/>
      <c r="F85" s="475">
        <f>G17</f>
        <v>0</v>
      </c>
      <c r="G85" s="460"/>
    </row>
    <row r="86" spans="1:7" ht="12">
      <c r="A86" s="466">
        <v>8</v>
      </c>
      <c r="B86" s="460" t="s">
        <v>125</v>
      </c>
      <c r="E86" s="460"/>
      <c r="F86" s="476">
        <f>G18</f>
        <v>0</v>
      </c>
      <c r="G86" s="460"/>
    </row>
    <row r="87" spans="1:7" ht="12">
      <c r="A87" s="466">
        <v>9</v>
      </c>
      <c r="B87" s="460" t="s">
        <v>126</v>
      </c>
      <c r="E87" s="460"/>
      <c r="F87" s="475">
        <f>F84+F85+F86</f>
        <v>0</v>
      </c>
      <c r="G87" s="460"/>
    </row>
    <row r="88" spans="1:7" ht="12">
      <c r="A88" s="466"/>
      <c r="B88" s="460" t="s">
        <v>71</v>
      </c>
      <c r="E88" s="460"/>
      <c r="F88" s="475"/>
      <c r="G88" s="460"/>
    </row>
    <row r="89" spans="1:7" ht="12">
      <c r="A89" s="466">
        <v>10</v>
      </c>
      <c r="B89" s="460" t="s">
        <v>127</v>
      </c>
      <c r="E89" s="460"/>
      <c r="F89" s="475">
        <f>G21</f>
        <v>0</v>
      </c>
      <c r="G89" s="460"/>
    </row>
    <row r="90" spans="1:7" ht="12">
      <c r="A90" s="466">
        <v>11</v>
      </c>
      <c r="B90" s="460" t="s">
        <v>128</v>
      </c>
      <c r="E90" s="460"/>
      <c r="F90" s="475">
        <f>G22</f>
        <v>0</v>
      </c>
      <c r="G90" s="460"/>
    </row>
    <row r="91" spans="1:7" ht="12">
      <c r="A91" s="466">
        <v>12</v>
      </c>
      <c r="B91" s="460" t="s">
        <v>129</v>
      </c>
      <c r="E91" s="460"/>
      <c r="F91" s="476">
        <f>G23</f>
        <v>0</v>
      </c>
      <c r="G91" s="460"/>
    </row>
    <row r="92" spans="1:7" ht="12">
      <c r="A92" s="466">
        <v>13</v>
      </c>
      <c r="B92" s="460" t="s">
        <v>130</v>
      </c>
      <c r="E92" s="460"/>
      <c r="F92" s="475">
        <f>F89+F90+F91</f>
        <v>0</v>
      </c>
      <c r="G92" s="460"/>
    </row>
    <row r="93" spans="1:7" ht="12">
      <c r="A93" s="466"/>
      <c r="B93" s="460" t="s">
        <v>75</v>
      </c>
      <c r="E93" s="460"/>
      <c r="F93" s="475"/>
      <c r="G93" s="460"/>
    </row>
    <row r="94" spans="1:7" ht="12">
      <c r="A94" s="466">
        <v>14</v>
      </c>
      <c r="B94" s="460" t="s">
        <v>127</v>
      </c>
      <c r="E94" s="460"/>
      <c r="F94" s="475">
        <f>G26</f>
        <v>0</v>
      </c>
      <c r="G94" s="460"/>
    </row>
    <row r="95" spans="1:7" ht="12">
      <c r="A95" s="466">
        <v>15</v>
      </c>
      <c r="B95" s="460" t="s">
        <v>128</v>
      </c>
      <c r="E95" s="460"/>
      <c r="F95" s="475">
        <f>G27</f>
        <v>0</v>
      </c>
      <c r="G95" s="460"/>
    </row>
    <row r="96" spans="1:7" ht="12">
      <c r="A96" s="466">
        <v>16</v>
      </c>
      <c r="B96" s="460" t="s">
        <v>129</v>
      </c>
      <c r="E96" s="460"/>
      <c r="F96" s="476"/>
      <c r="G96" s="460"/>
    </row>
    <row r="97" spans="1:7" ht="12">
      <c r="A97" s="466">
        <v>17</v>
      </c>
      <c r="B97" s="460" t="s">
        <v>131</v>
      </c>
      <c r="E97" s="460"/>
      <c r="F97" s="475">
        <f>F94+F95+F96</f>
        <v>0</v>
      </c>
      <c r="G97" s="460"/>
    </row>
    <row r="98" spans="1:7" ht="12">
      <c r="A98" s="466">
        <v>18</v>
      </c>
      <c r="B98" s="460" t="s">
        <v>77</v>
      </c>
      <c r="E98" s="460"/>
      <c r="F98" s="475">
        <f>G31</f>
        <v>0</v>
      </c>
      <c r="G98" s="460"/>
    </row>
    <row r="99" spans="1:7" ht="12">
      <c r="A99" s="466">
        <v>19</v>
      </c>
      <c r="B99" s="460" t="s">
        <v>78</v>
      </c>
      <c r="E99" s="460"/>
      <c r="F99" s="475">
        <f>G32</f>
        <v>0</v>
      </c>
      <c r="G99" s="460"/>
    </row>
    <row r="100" spans="1:7" ht="12">
      <c r="A100" s="466">
        <v>20</v>
      </c>
      <c r="B100" s="460" t="s">
        <v>132</v>
      </c>
      <c r="E100" s="460"/>
      <c r="F100" s="475">
        <f>G33</f>
        <v>0</v>
      </c>
      <c r="G100" s="460"/>
    </row>
    <row r="101" spans="1:7" ht="12">
      <c r="A101" s="466"/>
      <c r="B101" s="460" t="s">
        <v>133</v>
      </c>
      <c r="E101" s="460"/>
      <c r="F101" s="475"/>
      <c r="G101" s="460"/>
    </row>
    <row r="102" spans="1:7" ht="12">
      <c r="A102" s="466">
        <v>21</v>
      </c>
      <c r="B102" s="460" t="s">
        <v>127</v>
      </c>
      <c r="E102" s="460"/>
      <c r="F102" s="475">
        <f>G35</f>
        <v>0</v>
      </c>
      <c r="G102" s="460"/>
    </row>
    <row r="103" spans="1:7" ht="12">
      <c r="A103" s="466">
        <v>22</v>
      </c>
      <c r="B103" s="460" t="s">
        <v>128</v>
      </c>
      <c r="E103" s="460"/>
      <c r="F103" s="475">
        <f>G36</f>
        <v>0</v>
      </c>
      <c r="G103" s="460"/>
    </row>
    <row r="104" spans="1:7" ht="12">
      <c r="A104" s="466">
        <v>23</v>
      </c>
      <c r="B104" s="460" t="s">
        <v>129</v>
      </c>
      <c r="E104" s="460"/>
      <c r="F104" s="476">
        <f>G37</f>
        <v>0</v>
      </c>
      <c r="G104" s="460"/>
    </row>
    <row r="105" spans="1:7" ht="12">
      <c r="A105" s="466">
        <v>24</v>
      </c>
      <c r="B105" s="460" t="s">
        <v>134</v>
      </c>
      <c r="E105" s="460"/>
      <c r="F105" s="476">
        <f>F102+F103+F104</f>
        <v>0</v>
      </c>
      <c r="G105" s="460"/>
    </row>
    <row r="106" spans="1:7" ht="12">
      <c r="A106" s="466"/>
      <c r="E106" s="460"/>
      <c r="F106" s="475"/>
      <c r="G106" s="460"/>
    </row>
    <row r="107" spans="1:7" ht="12">
      <c r="A107" s="466">
        <v>25</v>
      </c>
      <c r="B107" s="460" t="s">
        <v>82</v>
      </c>
      <c r="E107" s="460"/>
      <c r="F107" s="476">
        <f>F105+F100+F99+F98+F97+F92+F87+F82</f>
        <v>0</v>
      </c>
      <c r="G107" s="460"/>
    </row>
    <row r="108" spans="1:7" ht="12">
      <c r="A108" s="466"/>
      <c r="E108" s="460"/>
      <c r="F108" s="475"/>
      <c r="G108" s="460"/>
    </row>
    <row r="109" spans="1:7" ht="12">
      <c r="A109" s="466">
        <v>26</v>
      </c>
      <c r="B109" s="460" t="s">
        <v>156</v>
      </c>
      <c r="E109" s="460"/>
      <c r="F109" s="476">
        <f>F79-F107</f>
        <v>0</v>
      </c>
      <c r="G109" s="460"/>
    </row>
    <row r="110" spans="1:7" ht="12">
      <c r="A110" s="466"/>
      <c r="E110" s="460"/>
      <c r="G110" s="460"/>
    </row>
    <row r="111" spans="1:7" ht="12">
      <c r="A111" s="466">
        <v>27</v>
      </c>
      <c r="B111" s="460" t="s">
        <v>157</v>
      </c>
      <c r="G111" s="460"/>
    </row>
    <row r="112" spans="1:7" ht="12.75" thickBot="1">
      <c r="A112" s="466"/>
      <c r="B112" s="485" t="s">
        <v>158</v>
      </c>
      <c r="C112" s="486">
        <f>Inputs!$D$4</f>
        <v>1.5093000000000001E-2</v>
      </c>
      <c r="F112" s="481">
        <f>ROUND(F109*C112,0)</f>
        <v>0</v>
      </c>
      <c r="G112" s="460"/>
    </row>
    <row r="113" spans="1:7" ht="12.75" thickTop="1">
      <c r="A113" s="466"/>
      <c r="G113" s="460"/>
    </row>
  </sheetData>
  <phoneticPr fontId="0" type="noConversion"/>
  <pageMargins left="1" right="0.5" top="0.5" bottom="0.5" header="0.5" footer="0.5"/>
  <pageSetup scale="9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113"/>
  <sheetViews>
    <sheetView view="pageBreakPreview" topLeftCell="A19" zoomScale="115" zoomScaleNormal="100" zoomScaleSheetLayoutView="115" workbookViewId="0">
      <selection activeCell="F1" sqref="F1"/>
    </sheetView>
  </sheetViews>
  <sheetFormatPr defaultColWidth="12.42578125" defaultRowHeight="11.1" customHeight="1"/>
  <cols>
    <col min="1" max="1" width="5.5703125" style="460" customWidth="1"/>
    <col min="2" max="2" width="26.140625" style="460" customWidth="1"/>
    <col min="3" max="3" width="12.42578125" style="460" customWidth="1"/>
    <col min="4" max="4" width="6.7109375" style="460" customWidth="1"/>
    <col min="5" max="5" width="12.42578125" style="478" customWidth="1"/>
    <col min="6" max="6" width="12.42578125" style="479" customWidth="1"/>
    <col min="7" max="7" width="12.42578125" style="478" customWidth="1"/>
    <col min="8" max="16384" width="12.42578125" style="460"/>
  </cols>
  <sheetData>
    <row r="1" spans="1:8" ht="12">
      <c r="A1" s="459" t="str">
        <f>Inputs!$D$6</f>
        <v>AVISTA UTILITIES</v>
      </c>
      <c r="B1" s="459"/>
      <c r="C1" s="459"/>
      <c r="E1" s="461"/>
      <c r="F1" s="898" t="s">
        <v>322</v>
      </c>
      <c r="G1" s="461"/>
    </row>
    <row r="2" spans="1:8" ht="12">
      <c r="A2" s="459" t="s">
        <v>110</v>
      </c>
      <c r="B2" s="459"/>
      <c r="C2" s="459"/>
      <c r="E2" s="461"/>
      <c r="F2" s="463" t="s">
        <v>172</v>
      </c>
      <c r="G2" s="461"/>
    </row>
    <row r="3" spans="1:8" ht="12">
      <c r="A3" s="459" t="str">
        <f>Inputs!$D$2</f>
        <v>TWELVE MONTHS ENDED DECEMBER 31, 2010</v>
      </c>
      <c r="B3" s="459"/>
      <c r="C3" s="459"/>
      <c r="E3" s="461"/>
      <c r="F3" s="463" t="s">
        <v>173</v>
      </c>
      <c r="G3" s="460"/>
    </row>
    <row r="4" spans="1:8" ht="12">
      <c r="A4" s="459" t="s">
        <v>113</v>
      </c>
      <c r="B4" s="459"/>
      <c r="C4" s="459"/>
      <c r="E4" s="464"/>
      <c r="F4" s="465" t="s">
        <v>114</v>
      </c>
      <c r="G4" s="464"/>
    </row>
    <row r="5" spans="1:8" ht="12">
      <c r="A5" s="466" t="s">
        <v>9</v>
      </c>
      <c r="E5" s="461"/>
      <c r="F5" s="463"/>
      <c r="G5" s="461"/>
    </row>
    <row r="6" spans="1:8" ht="12">
      <c r="A6" s="467" t="s">
        <v>25</v>
      </c>
      <c r="B6" s="468" t="s">
        <v>103</v>
      </c>
      <c r="C6" s="468"/>
      <c r="E6" s="469" t="s">
        <v>115</v>
      </c>
      <c r="F6" s="470" t="s">
        <v>116</v>
      </c>
      <c r="G6" s="469" t="s">
        <v>117</v>
      </c>
      <c r="H6" s="471" t="s">
        <v>118</v>
      </c>
    </row>
    <row r="7" spans="1:8" ht="12">
      <c r="A7" s="466"/>
      <c r="B7" s="460" t="s">
        <v>59</v>
      </c>
      <c r="E7" s="472"/>
      <c r="F7" s="463"/>
      <c r="G7" s="472"/>
    </row>
    <row r="8" spans="1:8" ht="12">
      <c r="A8" s="466">
        <v>1</v>
      </c>
      <c r="B8" s="460" t="s">
        <v>119</v>
      </c>
      <c r="E8" s="473"/>
      <c r="F8" s="473"/>
      <c r="G8" s="473"/>
      <c r="H8" s="474" t="str">
        <f>IF(E8=F8+G8," ","ERROR")</f>
        <v xml:space="preserve"> </v>
      </c>
    </row>
    <row r="9" spans="1:8" ht="12">
      <c r="A9" s="466">
        <v>2</v>
      </c>
      <c r="B9" s="460" t="s">
        <v>120</v>
      </c>
      <c r="E9" s="475"/>
      <c r="F9" s="475"/>
      <c r="G9" s="475"/>
      <c r="H9" s="474" t="str">
        <f>IF(E9=F9+G9," ","ERROR")</f>
        <v xml:space="preserve"> </v>
      </c>
    </row>
    <row r="10" spans="1:8" ht="12">
      <c r="A10" s="466">
        <v>3</v>
      </c>
      <c r="B10" s="460" t="s">
        <v>62</v>
      </c>
      <c r="E10" s="476"/>
      <c r="F10" s="476"/>
      <c r="G10" s="476"/>
      <c r="H10" s="474" t="str">
        <f>IF(E10=F10+G10," ","ERROR")</f>
        <v xml:space="preserve"> </v>
      </c>
    </row>
    <row r="11" spans="1:8" ht="12">
      <c r="A11" s="466">
        <v>4</v>
      </c>
      <c r="B11" s="460" t="s">
        <v>121</v>
      </c>
      <c r="E11" s="475">
        <f>SUM(E8:E10)</f>
        <v>0</v>
      </c>
      <c r="F11" s="475">
        <f>SUM(F8:F10)</f>
        <v>0</v>
      </c>
      <c r="G11" s="475">
        <f>SUM(G8:G10)</f>
        <v>0</v>
      </c>
      <c r="H11" s="474" t="str">
        <f>IF(E11=F11+G11," ","ERROR")</f>
        <v xml:space="preserve"> </v>
      </c>
    </row>
    <row r="12" spans="1:8" ht="12">
      <c r="A12" s="466"/>
      <c r="E12" s="475"/>
      <c r="F12" s="475"/>
      <c r="G12" s="475"/>
      <c r="H12" s="474"/>
    </row>
    <row r="13" spans="1:8" ht="12">
      <c r="A13" s="466"/>
      <c r="B13" s="460" t="s">
        <v>64</v>
      </c>
      <c r="E13" s="475"/>
      <c r="F13" s="475"/>
      <c r="G13" s="475"/>
      <c r="H13" s="474"/>
    </row>
    <row r="14" spans="1:8" ht="12">
      <c r="A14" s="466">
        <v>5</v>
      </c>
      <c r="B14" s="460" t="s">
        <v>122</v>
      </c>
      <c r="E14" s="475"/>
      <c r="F14" s="475"/>
      <c r="G14" s="475"/>
      <c r="H14" s="474" t="str">
        <f>IF(E14=F14+G14," ","ERROR")</f>
        <v xml:space="preserve"> </v>
      </c>
    </row>
    <row r="15" spans="1:8" ht="12">
      <c r="A15" s="466"/>
      <c r="B15" s="460" t="s">
        <v>66</v>
      </c>
      <c r="E15" s="475"/>
      <c r="F15" s="475"/>
      <c r="G15" s="475"/>
      <c r="H15" s="474"/>
    </row>
    <row r="16" spans="1:8" ht="12">
      <c r="A16" s="466">
        <v>6</v>
      </c>
      <c r="B16" s="460" t="s">
        <v>123</v>
      </c>
      <c r="E16" s="475"/>
      <c r="F16" s="475"/>
      <c r="G16" s="475"/>
      <c r="H16" s="474" t="str">
        <f>IF(E16=F16+G16," ","ERROR")</f>
        <v xml:space="preserve"> </v>
      </c>
    </row>
    <row r="17" spans="1:8" ht="12">
      <c r="A17" s="466">
        <v>7</v>
      </c>
      <c r="B17" s="460" t="s">
        <v>124</v>
      </c>
      <c r="E17" s="475"/>
      <c r="F17" s="475"/>
      <c r="G17" s="475"/>
      <c r="H17" s="474" t="str">
        <f>IF(E17=F17+G17," ","ERROR")</f>
        <v xml:space="preserve"> </v>
      </c>
    </row>
    <row r="18" spans="1:8" ht="12">
      <c r="A18" s="466">
        <v>8</v>
      </c>
      <c r="B18" s="460" t="s">
        <v>125</v>
      </c>
      <c r="E18" s="476"/>
      <c r="F18" s="476"/>
      <c r="G18" s="476"/>
      <c r="H18" s="474" t="str">
        <f>IF(E18=F18+G18," ","ERROR")</f>
        <v xml:space="preserve"> </v>
      </c>
    </row>
    <row r="19" spans="1:8" ht="12">
      <c r="A19" s="466">
        <v>9</v>
      </c>
      <c r="B19" s="460" t="s">
        <v>126</v>
      </c>
      <c r="E19" s="475">
        <f>SUM(E16:E18)</f>
        <v>0</v>
      </c>
      <c r="F19" s="475">
        <f>SUM(F16:F18)</f>
        <v>0</v>
      </c>
      <c r="G19" s="475">
        <f>SUM(G16:G18)</f>
        <v>0</v>
      </c>
      <c r="H19" s="474" t="str">
        <f>IF(E19=F19+G19," ","ERROR")</f>
        <v xml:space="preserve"> </v>
      </c>
    </row>
    <row r="20" spans="1:8" ht="12">
      <c r="A20" s="466"/>
      <c r="B20" s="460" t="s">
        <v>71</v>
      </c>
      <c r="E20" s="475"/>
      <c r="F20" s="475"/>
      <c r="G20" s="475"/>
      <c r="H20" s="474"/>
    </row>
    <row r="21" spans="1:8" ht="12">
      <c r="A21" s="466">
        <v>10</v>
      </c>
      <c r="B21" s="460" t="s">
        <v>127</v>
      </c>
      <c r="E21" s="475"/>
      <c r="F21" s="475"/>
      <c r="G21" s="475"/>
      <c r="H21" s="474" t="str">
        <f>IF(E21=F21+G21," ","ERROR")</f>
        <v xml:space="preserve"> </v>
      </c>
    </row>
    <row r="22" spans="1:8" ht="12">
      <c r="A22" s="466">
        <v>11</v>
      </c>
      <c r="B22" s="460" t="s">
        <v>128</v>
      </c>
      <c r="E22" s="475"/>
      <c r="F22" s="475"/>
      <c r="G22" s="475"/>
      <c r="H22" s="474" t="str">
        <f>IF(E22=F22+G22," ","ERROR")</f>
        <v xml:space="preserve"> </v>
      </c>
    </row>
    <row r="23" spans="1:8" ht="12">
      <c r="A23" s="466">
        <v>12</v>
      </c>
      <c r="B23" s="460" t="s">
        <v>129</v>
      </c>
      <c r="E23" s="476"/>
      <c r="F23" s="476"/>
      <c r="G23" s="476"/>
      <c r="H23" s="474" t="str">
        <f>IF(E23=F23+G23," ","ERROR")</f>
        <v xml:space="preserve"> </v>
      </c>
    </row>
    <row r="24" spans="1:8" ht="12">
      <c r="A24" s="466">
        <v>13</v>
      </c>
      <c r="B24" s="460" t="s">
        <v>130</v>
      </c>
      <c r="E24" s="475">
        <f>SUM(E21:E23)</f>
        <v>0</v>
      </c>
      <c r="F24" s="475">
        <f>SUM(F21:F23)</f>
        <v>0</v>
      </c>
      <c r="G24" s="475">
        <f>SUM(G21:G23)</f>
        <v>0</v>
      </c>
      <c r="H24" s="474" t="str">
        <f>IF(E24=F24+G24," ","ERROR")</f>
        <v xml:space="preserve"> </v>
      </c>
    </row>
    <row r="25" spans="1:8" ht="12">
      <c r="A25" s="466"/>
      <c r="B25" s="460" t="s">
        <v>75</v>
      </c>
      <c r="E25" s="475"/>
      <c r="F25" s="475"/>
      <c r="G25" s="475"/>
      <c r="H25" s="474"/>
    </row>
    <row r="26" spans="1:8" ht="12">
      <c r="A26" s="466">
        <v>14</v>
      </c>
      <c r="B26" s="460" t="s">
        <v>127</v>
      </c>
      <c r="E26" s="475"/>
      <c r="F26" s="475"/>
      <c r="G26" s="475"/>
      <c r="H26" s="474" t="str">
        <f>IF(E26=F26+G26," ","ERROR")</f>
        <v xml:space="preserve"> </v>
      </c>
    </row>
    <row r="27" spans="1:8" ht="12">
      <c r="A27" s="466">
        <v>15</v>
      </c>
      <c r="B27" s="460" t="s">
        <v>128</v>
      </c>
      <c r="E27" s="475"/>
      <c r="F27" s="475"/>
      <c r="G27" s="475"/>
      <c r="H27" s="474" t="str">
        <f>IF(E27=F27+G27," ","ERROR")</f>
        <v xml:space="preserve"> </v>
      </c>
    </row>
    <row r="28" spans="1:8" ht="12">
      <c r="A28" s="466">
        <v>16</v>
      </c>
      <c r="B28" s="460" t="s">
        <v>129</v>
      </c>
      <c r="E28" s="476">
        <f>F28+G28</f>
        <v>0</v>
      </c>
      <c r="F28" s="476"/>
      <c r="G28" s="476">
        <f>F112</f>
        <v>0</v>
      </c>
      <c r="H28" s="474" t="str">
        <f>IF(E28=F28+G28," ","ERROR")</f>
        <v xml:space="preserve"> </v>
      </c>
    </row>
    <row r="29" spans="1:8" ht="12">
      <c r="A29" s="466">
        <v>17</v>
      </c>
      <c r="B29" s="460" t="s">
        <v>131</v>
      </c>
      <c r="E29" s="475">
        <f>SUM(E26:E28)</f>
        <v>0</v>
      </c>
      <c r="F29" s="475">
        <f>SUM(F26:F28)</f>
        <v>0</v>
      </c>
      <c r="G29" s="475">
        <f>SUM(G26:G28)</f>
        <v>0</v>
      </c>
      <c r="H29" s="474" t="str">
        <f>IF(E29=F29+G29," ","ERROR")</f>
        <v xml:space="preserve"> </v>
      </c>
    </row>
    <row r="30" spans="1:8" ht="12">
      <c r="A30" s="466"/>
      <c r="E30" s="475"/>
      <c r="F30" s="475"/>
      <c r="G30" s="475"/>
      <c r="H30" s="474"/>
    </row>
    <row r="31" spans="1:8" ht="12">
      <c r="A31" s="466">
        <v>18</v>
      </c>
      <c r="B31" s="460" t="s">
        <v>77</v>
      </c>
      <c r="E31" s="475"/>
      <c r="F31" s="475"/>
      <c r="G31" s="475"/>
      <c r="H31" s="474" t="str">
        <f>IF(E31=F31+G31," ","ERROR")</f>
        <v xml:space="preserve"> </v>
      </c>
    </row>
    <row r="32" spans="1:8" ht="12">
      <c r="A32" s="466">
        <v>19</v>
      </c>
      <c r="B32" s="460" t="s">
        <v>78</v>
      </c>
      <c r="E32" s="475"/>
      <c r="F32" s="475"/>
      <c r="G32" s="475"/>
      <c r="H32" s="474" t="str">
        <f>IF(E32=F32+G32," ","ERROR")</f>
        <v xml:space="preserve"> </v>
      </c>
    </row>
    <row r="33" spans="1:9" ht="12">
      <c r="A33" s="466">
        <v>20</v>
      </c>
      <c r="B33" s="460" t="s">
        <v>132</v>
      </c>
      <c r="E33" s="475"/>
      <c r="F33" s="475"/>
      <c r="G33" s="475"/>
      <c r="H33" s="474" t="str">
        <f>IF(E33=F33+G33," ","ERROR")</f>
        <v xml:space="preserve"> </v>
      </c>
    </row>
    <row r="34" spans="1:9" ht="12">
      <c r="A34" s="466"/>
      <c r="B34" s="460" t="s">
        <v>133</v>
      </c>
      <c r="E34" s="475"/>
      <c r="F34" s="475"/>
      <c r="G34" s="475"/>
      <c r="H34" s="474"/>
    </row>
    <row r="35" spans="1:9" ht="12">
      <c r="A35" s="466">
        <v>21</v>
      </c>
      <c r="B35" s="460" t="s">
        <v>127</v>
      </c>
      <c r="E35" s="475"/>
      <c r="F35" s="475"/>
      <c r="G35" s="475"/>
      <c r="H35" s="474" t="str">
        <f>IF(E35=F35+G35," ","ERROR")</f>
        <v xml:space="preserve"> </v>
      </c>
    </row>
    <row r="36" spans="1:9" ht="12">
      <c r="A36" s="466">
        <v>22</v>
      </c>
      <c r="B36" s="460" t="s">
        <v>128</v>
      </c>
      <c r="E36" s="475"/>
      <c r="F36" s="475"/>
      <c r="G36" s="475"/>
      <c r="H36" s="474" t="str">
        <f>IF(E36=F36+G36," ","ERROR")</f>
        <v xml:space="preserve"> </v>
      </c>
    </row>
    <row r="37" spans="1:9" ht="12">
      <c r="A37" s="466">
        <v>23</v>
      </c>
      <c r="B37" s="460" t="s">
        <v>129</v>
      </c>
      <c r="E37" s="476"/>
      <c r="F37" s="476"/>
      <c r="G37" s="476"/>
      <c r="H37" s="474" t="str">
        <f>IF(E37=F37+G37," ","ERROR")</f>
        <v xml:space="preserve"> </v>
      </c>
    </row>
    <row r="38" spans="1:9" ht="12">
      <c r="A38" s="466">
        <v>24</v>
      </c>
      <c r="B38" s="460" t="s">
        <v>134</v>
      </c>
      <c r="E38" s="476">
        <f>SUM(E35:E37)</f>
        <v>0</v>
      </c>
      <c r="F38" s="476">
        <f>SUM(F35:F37)</f>
        <v>0</v>
      </c>
      <c r="G38" s="476">
        <f>SUM(G35:G37)</f>
        <v>0</v>
      </c>
      <c r="H38" s="474" t="str">
        <f>IF(E38=F38+G38," ","ERROR")</f>
        <v xml:space="preserve"> </v>
      </c>
    </row>
    <row r="39" spans="1:9" ht="12">
      <c r="A39" s="466">
        <v>25</v>
      </c>
      <c r="B39" s="460" t="s">
        <v>82</v>
      </c>
      <c r="E39" s="476">
        <f>E19+E24+E29+E31+E32+E33+E38+E14</f>
        <v>0</v>
      </c>
      <c r="F39" s="476">
        <f>F19+F24+F29+F31+F32+F33+F38+F14</f>
        <v>0</v>
      </c>
      <c r="G39" s="476">
        <f>G19+G24+G29+G31+G32+G33+G38+G14</f>
        <v>0</v>
      </c>
      <c r="H39" s="474" t="str">
        <f>IF(E39=F39+G39," ","ERROR")</f>
        <v xml:space="preserve"> </v>
      </c>
    </row>
    <row r="40" spans="1:9" ht="12">
      <c r="A40" s="466"/>
      <c r="E40" s="475"/>
      <c r="F40" s="475"/>
      <c r="G40" s="475"/>
      <c r="H40" s="474"/>
    </row>
    <row r="41" spans="1:9" ht="12">
      <c r="A41" s="466">
        <v>26</v>
      </c>
      <c r="B41" s="460" t="s">
        <v>135</v>
      </c>
      <c r="E41" s="475">
        <f>E11-E39</f>
        <v>0</v>
      </c>
      <c r="F41" s="475">
        <f>F11-F39</f>
        <v>0</v>
      </c>
      <c r="G41" s="475">
        <f>G11-G39</f>
        <v>0</v>
      </c>
      <c r="H41" s="474" t="str">
        <f>IF(E41=F41+G41," ","ERROR")</f>
        <v xml:space="preserve"> </v>
      </c>
    </row>
    <row r="42" spans="1:9" ht="12">
      <c r="A42" s="466"/>
      <c r="E42" s="475"/>
      <c r="F42" s="475"/>
      <c r="G42" s="475"/>
      <c r="H42" s="474"/>
    </row>
    <row r="43" spans="1:9" ht="12">
      <c r="A43" s="466"/>
      <c r="B43" s="460" t="s">
        <v>136</v>
      </c>
      <c r="E43" s="475"/>
      <c r="F43" s="475"/>
      <c r="G43" s="475"/>
      <c r="H43" s="474"/>
    </row>
    <row r="44" spans="1:9" ht="12">
      <c r="A44" s="466">
        <v>27</v>
      </c>
      <c r="B44" s="477" t="s">
        <v>150</v>
      </c>
      <c r="E44" s="475">
        <f>F44+G44</f>
        <v>63.550479999999965</v>
      </c>
      <c r="F44" s="566">
        <f>DebtCalc!F42</f>
        <v>63.550479999999965</v>
      </c>
      <c r="G44" s="566">
        <v>0</v>
      </c>
      <c r="H44" s="567" t="s">
        <v>148</v>
      </c>
      <c r="I44" s="568" t="s">
        <v>200</v>
      </c>
    </row>
    <row r="45" spans="1:9" ht="12">
      <c r="A45" s="466">
        <v>28</v>
      </c>
      <c r="B45" s="460" t="s">
        <v>139</v>
      </c>
      <c r="E45" s="475"/>
      <c r="F45" s="475"/>
      <c r="G45" s="475"/>
      <c r="H45" s="474" t="str">
        <f>IF(E45=F45+G45," ","ERROR")</f>
        <v xml:space="preserve"> </v>
      </c>
    </row>
    <row r="46" spans="1:9" ht="12">
      <c r="A46" s="466">
        <v>29</v>
      </c>
      <c r="B46" s="460" t="s">
        <v>138</v>
      </c>
      <c r="E46" s="476"/>
      <c r="F46" s="476"/>
      <c r="G46" s="476"/>
      <c r="H46" s="474" t="str">
        <f>IF(E46=F46+G46," ","ERROR")</f>
        <v xml:space="preserve"> </v>
      </c>
    </row>
    <row r="47" spans="1:9" ht="12">
      <c r="A47" s="466"/>
      <c r="H47" s="474"/>
    </row>
    <row r="48" spans="1:9" ht="12">
      <c r="A48" s="466">
        <v>30</v>
      </c>
      <c r="B48" s="480" t="s">
        <v>88</v>
      </c>
      <c r="E48" s="473">
        <f>E41-(+E44+E45+E46)</f>
        <v>-63.550479999999965</v>
      </c>
      <c r="F48" s="473">
        <f>F41-F44+F45+F46</f>
        <v>-63.550479999999965</v>
      </c>
      <c r="G48" s="473">
        <f>G41-SUM(G44:G46)</f>
        <v>0</v>
      </c>
      <c r="H48" s="474" t="str">
        <f>IF(E48=F48+G48," ","ERROR")</f>
        <v xml:space="preserve"> </v>
      </c>
    </row>
    <row r="49" spans="1:8" ht="12">
      <c r="A49" s="466"/>
      <c r="H49" s="474"/>
    </row>
    <row r="50" spans="1:8" ht="12">
      <c r="A50" s="466"/>
      <c r="B50" s="477" t="s">
        <v>140</v>
      </c>
      <c r="H50" s="474"/>
    </row>
    <row r="51" spans="1:8" ht="12">
      <c r="A51" s="466"/>
      <c r="B51" s="477" t="s">
        <v>141</v>
      </c>
      <c r="H51" s="474"/>
    </row>
    <row r="52" spans="1:8" ht="12">
      <c r="A52" s="466">
        <v>31</v>
      </c>
      <c r="B52" s="460" t="s">
        <v>142</v>
      </c>
      <c r="E52" s="473"/>
      <c r="F52" s="473"/>
      <c r="G52" s="473"/>
      <c r="H52" s="474" t="str">
        <f t="shared" ref="H52:H64" si="0">IF(E52=F52+G52," ","ERROR")</f>
        <v xml:space="preserve"> </v>
      </c>
    </row>
    <row r="53" spans="1:8" ht="12">
      <c r="A53" s="466">
        <v>32</v>
      </c>
      <c r="B53" s="460" t="s">
        <v>143</v>
      </c>
      <c r="E53" s="475"/>
      <c r="F53" s="475"/>
      <c r="G53" s="475"/>
      <c r="H53" s="474" t="str">
        <f t="shared" si="0"/>
        <v xml:space="preserve"> </v>
      </c>
    </row>
    <row r="54" spans="1:8" ht="12">
      <c r="A54" s="466">
        <v>33</v>
      </c>
      <c r="B54" s="460" t="s">
        <v>151</v>
      </c>
      <c r="E54" s="476"/>
      <c r="F54" s="476"/>
      <c r="G54" s="476"/>
      <c r="H54" s="474" t="str">
        <f t="shared" si="0"/>
        <v xml:space="preserve"> </v>
      </c>
    </row>
    <row r="55" spans="1:8" ht="12">
      <c r="A55" s="466">
        <v>34</v>
      </c>
      <c r="B55" s="460" t="s">
        <v>145</v>
      </c>
      <c r="E55" s="475">
        <f>SUM(E52:E54)</f>
        <v>0</v>
      </c>
      <c r="F55" s="475">
        <f>SUM(F52:F54)</f>
        <v>0</v>
      </c>
      <c r="G55" s="475">
        <f>SUM(G52:G54)</f>
        <v>0</v>
      </c>
      <c r="H55" s="474" t="str">
        <f t="shared" si="0"/>
        <v xml:space="preserve"> </v>
      </c>
    </row>
    <row r="56" spans="1:8" ht="12">
      <c r="A56" s="466"/>
      <c r="B56" s="460" t="s">
        <v>93</v>
      </c>
      <c r="E56" s="475"/>
      <c r="F56" s="475"/>
      <c r="G56" s="475"/>
      <c r="H56" s="474" t="str">
        <f t="shared" si="0"/>
        <v xml:space="preserve"> </v>
      </c>
    </row>
    <row r="57" spans="1:8" ht="12">
      <c r="A57" s="466">
        <v>35</v>
      </c>
      <c r="B57" s="460" t="s">
        <v>142</v>
      </c>
      <c r="E57" s="475"/>
      <c r="F57" s="475"/>
      <c r="G57" s="475"/>
      <c r="H57" s="474" t="str">
        <f t="shared" si="0"/>
        <v xml:space="preserve"> </v>
      </c>
    </row>
    <row r="58" spans="1:8" ht="12">
      <c r="A58" s="466">
        <v>36</v>
      </c>
      <c r="B58" s="460" t="s">
        <v>143</v>
      </c>
      <c r="E58" s="475"/>
      <c r="F58" s="475"/>
      <c r="G58" s="475"/>
      <c r="H58" s="474" t="str">
        <f t="shared" si="0"/>
        <v xml:space="preserve"> </v>
      </c>
    </row>
    <row r="59" spans="1:8" ht="12">
      <c r="A59" s="466">
        <v>37</v>
      </c>
      <c r="B59" s="460" t="s">
        <v>151</v>
      </c>
      <c r="E59" s="476"/>
      <c r="F59" s="476"/>
      <c r="G59" s="476"/>
      <c r="H59" s="474" t="str">
        <f t="shared" si="0"/>
        <v xml:space="preserve"> </v>
      </c>
    </row>
    <row r="60" spans="1:8" ht="12">
      <c r="A60" s="466">
        <v>38</v>
      </c>
      <c r="B60" s="460" t="s">
        <v>146</v>
      </c>
      <c r="E60" s="475">
        <f>SUM(E57:E59)</f>
        <v>0</v>
      </c>
      <c r="F60" s="475">
        <f>SUM(F57:F59)</f>
        <v>0</v>
      </c>
      <c r="G60" s="475">
        <f>SUM(G57:G59)</f>
        <v>0</v>
      </c>
      <c r="H60" s="474" t="str">
        <f t="shared" si="0"/>
        <v xml:space="preserve"> </v>
      </c>
    </row>
    <row r="61" spans="1:8" ht="12">
      <c r="A61" s="466">
        <v>39</v>
      </c>
      <c r="B61" s="477" t="s">
        <v>147</v>
      </c>
      <c r="E61" s="475"/>
      <c r="F61" s="475"/>
      <c r="G61" s="475"/>
      <c r="H61" s="474" t="str">
        <f t="shared" si="0"/>
        <v xml:space="preserve"> </v>
      </c>
    </row>
    <row r="62" spans="1:8" ht="12">
      <c r="A62" s="466">
        <v>40</v>
      </c>
      <c r="B62" s="460" t="s">
        <v>96</v>
      </c>
      <c r="E62" s="475"/>
      <c r="F62" s="475"/>
      <c r="G62" s="475"/>
      <c r="H62" s="474" t="str">
        <f t="shared" si="0"/>
        <v xml:space="preserve"> </v>
      </c>
    </row>
    <row r="63" spans="1:8" ht="12">
      <c r="A63" s="466">
        <v>41</v>
      </c>
      <c r="B63" s="460" t="s">
        <v>289</v>
      </c>
      <c r="E63" s="475"/>
      <c r="F63" s="475"/>
      <c r="G63" s="475"/>
      <c r="H63" s="474"/>
    </row>
    <row r="64" spans="1:8" ht="12">
      <c r="A64" s="466">
        <v>42</v>
      </c>
      <c r="B64" s="477" t="s">
        <v>97</v>
      </c>
      <c r="E64" s="476"/>
      <c r="F64" s="476"/>
      <c r="G64" s="476"/>
      <c r="H64" s="474" t="str">
        <f t="shared" si="0"/>
        <v xml:space="preserve"> </v>
      </c>
    </row>
    <row r="65" spans="1:8" ht="12">
      <c r="A65" s="466"/>
      <c r="B65" s="460" t="s">
        <v>148</v>
      </c>
      <c r="H65" s="474"/>
    </row>
    <row r="66" spans="1:8" ht="12.75" thickBot="1">
      <c r="A66" s="466">
        <v>43</v>
      </c>
      <c r="B66" s="480" t="s">
        <v>98</v>
      </c>
      <c r="E66" s="481">
        <f>E55-E60+E61+E62+E64+E63</f>
        <v>0</v>
      </c>
      <c r="F66" s="481">
        <f t="shared" ref="F66:G66" si="1">F55-F60+F61+F62+F64+F63</f>
        <v>0</v>
      </c>
      <c r="G66" s="481">
        <f t="shared" si="1"/>
        <v>0</v>
      </c>
      <c r="H66" s="474" t="str">
        <f>IF(E66=F66+G66," ","ERROR")</f>
        <v xml:space="preserve"> </v>
      </c>
    </row>
    <row r="67" spans="1:8" ht="12.75" thickTop="1">
      <c r="A67" s="459" t="str">
        <f>Inputs!$D$6</f>
        <v>AVISTA UTILITIES</v>
      </c>
      <c r="B67" s="459"/>
      <c r="C67" s="459"/>
      <c r="G67" s="460"/>
    </row>
    <row r="68" spans="1:8" ht="12">
      <c r="A68" s="459" t="s">
        <v>154</v>
      </c>
      <c r="B68" s="459"/>
      <c r="C68" s="459"/>
      <c r="G68" s="460"/>
    </row>
    <row r="69" spans="1:8" ht="12">
      <c r="A69" s="459" t="str">
        <f>A3</f>
        <v>TWELVE MONTHS ENDED DECEMBER 31, 2010</v>
      </c>
      <c r="B69" s="459"/>
      <c r="C69" s="459"/>
      <c r="F69" s="463" t="str">
        <f>F2</f>
        <v>RESTATE</v>
      </c>
      <c r="G69" s="460"/>
    </row>
    <row r="70" spans="1:8" ht="12">
      <c r="A70" s="459" t="s">
        <v>155</v>
      </c>
      <c r="B70" s="459"/>
      <c r="C70" s="459"/>
      <c r="F70" s="463" t="str">
        <f>F3</f>
        <v>DEBT INTEREST</v>
      </c>
      <c r="G70" s="460"/>
    </row>
    <row r="71" spans="1:8" ht="12">
      <c r="E71" s="482"/>
      <c r="F71" s="470" t="str">
        <f>F4</f>
        <v>GAS</v>
      </c>
      <c r="G71" s="483"/>
    </row>
    <row r="72" spans="1:8" ht="12">
      <c r="A72" s="466" t="s">
        <v>9</v>
      </c>
      <c r="F72" s="463"/>
    </row>
    <row r="73" spans="1:8" ht="12">
      <c r="A73" s="484" t="s">
        <v>25</v>
      </c>
      <c r="B73" s="468" t="s">
        <v>103</v>
      </c>
      <c r="C73" s="468"/>
      <c r="F73" s="470" t="s">
        <v>117</v>
      </c>
    </row>
    <row r="74" spans="1:8" ht="12">
      <c r="A74" s="466"/>
      <c r="B74" s="460" t="s">
        <v>59</v>
      </c>
      <c r="E74" s="460"/>
      <c r="G74" s="460"/>
    </row>
    <row r="75" spans="1:8" ht="12">
      <c r="A75" s="466">
        <v>1</v>
      </c>
      <c r="B75" s="460" t="s">
        <v>119</v>
      </c>
      <c r="E75" s="460"/>
      <c r="F75" s="473">
        <f>G8</f>
        <v>0</v>
      </c>
      <c r="G75" s="460"/>
    </row>
    <row r="76" spans="1:8" ht="12">
      <c r="A76" s="466">
        <v>2</v>
      </c>
      <c r="B76" s="460" t="s">
        <v>120</v>
      </c>
      <c r="E76" s="460"/>
      <c r="F76" s="475">
        <f>G9</f>
        <v>0</v>
      </c>
      <c r="G76" s="460"/>
    </row>
    <row r="77" spans="1:8" ht="12">
      <c r="A77" s="466">
        <v>3</v>
      </c>
      <c r="B77" s="460" t="s">
        <v>62</v>
      </c>
      <c r="E77" s="460"/>
      <c r="F77" s="476">
        <f>G10</f>
        <v>0</v>
      </c>
      <c r="G77" s="460"/>
    </row>
    <row r="78" spans="1:8" ht="12">
      <c r="A78" s="466"/>
      <c r="E78" s="460"/>
      <c r="F78" s="475"/>
      <c r="G78" s="460"/>
    </row>
    <row r="79" spans="1:8" ht="12">
      <c r="A79" s="466">
        <v>4</v>
      </c>
      <c r="B79" s="460" t="s">
        <v>121</v>
      </c>
      <c r="E79" s="460"/>
      <c r="F79" s="475">
        <f>F75+F76+F77</f>
        <v>0</v>
      </c>
      <c r="G79" s="460"/>
    </row>
    <row r="80" spans="1:8" ht="12">
      <c r="A80" s="466"/>
      <c r="E80" s="460"/>
      <c r="F80" s="475"/>
      <c r="G80" s="460"/>
    </row>
    <row r="81" spans="1:7" ht="12">
      <c r="A81" s="466"/>
      <c r="B81" s="460" t="s">
        <v>64</v>
      </c>
      <c r="E81" s="460"/>
      <c r="F81" s="475"/>
      <c r="G81" s="460"/>
    </row>
    <row r="82" spans="1:7" ht="12">
      <c r="A82" s="466">
        <v>5</v>
      </c>
      <c r="B82" s="460" t="s">
        <v>122</v>
      </c>
      <c r="E82" s="460"/>
      <c r="F82" s="475">
        <f>G14</f>
        <v>0</v>
      </c>
      <c r="G82" s="460"/>
    </row>
    <row r="83" spans="1:7" ht="12">
      <c r="A83" s="466"/>
      <c r="B83" s="460" t="s">
        <v>66</v>
      </c>
      <c r="E83" s="460"/>
      <c r="F83" s="475"/>
      <c r="G83" s="460"/>
    </row>
    <row r="84" spans="1:7" ht="12">
      <c r="A84" s="466">
        <v>6</v>
      </c>
      <c r="B84" s="460" t="s">
        <v>123</v>
      </c>
      <c r="E84" s="460"/>
      <c r="F84" s="475">
        <f>G16</f>
        <v>0</v>
      </c>
      <c r="G84" s="460"/>
    </row>
    <row r="85" spans="1:7" ht="12">
      <c r="A85" s="466">
        <v>7</v>
      </c>
      <c r="B85" s="460" t="s">
        <v>124</v>
      </c>
      <c r="E85" s="460"/>
      <c r="F85" s="475">
        <f>G17</f>
        <v>0</v>
      </c>
      <c r="G85" s="460"/>
    </row>
    <row r="86" spans="1:7" ht="12">
      <c r="A86" s="466">
        <v>8</v>
      </c>
      <c r="B86" s="460" t="s">
        <v>125</v>
      </c>
      <c r="E86" s="460"/>
      <c r="F86" s="476">
        <f>G18</f>
        <v>0</v>
      </c>
      <c r="G86" s="460"/>
    </row>
    <row r="87" spans="1:7" ht="12">
      <c r="A87" s="466">
        <v>9</v>
      </c>
      <c r="B87" s="460" t="s">
        <v>126</v>
      </c>
      <c r="E87" s="460"/>
      <c r="F87" s="475">
        <f>F84+F85+F86</f>
        <v>0</v>
      </c>
      <c r="G87" s="460"/>
    </row>
    <row r="88" spans="1:7" ht="12">
      <c r="A88" s="466"/>
      <c r="B88" s="460" t="s">
        <v>71</v>
      </c>
      <c r="E88" s="460"/>
      <c r="F88" s="475"/>
      <c r="G88" s="460"/>
    </row>
    <row r="89" spans="1:7" ht="12">
      <c r="A89" s="466">
        <v>10</v>
      </c>
      <c r="B89" s="460" t="s">
        <v>127</v>
      </c>
      <c r="E89" s="460"/>
      <c r="F89" s="475">
        <f>G21</f>
        <v>0</v>
      </c>
      <c r="G89" s="460"/>
    </row>
    <row r="90" spans="1:7" ht="12">
      <c r="A90" s="466">
        <v>11</v>
      </c>
      <c r="B90" s="460" t="s">
        <v>128</v>
      </c>
      <c r="E90" s="460"/>
      <c r="F90" s="475">
        <f>G22</f>
        <v>0</v>
      </c>
      <c r="G90" s="460"/>
    </row>
    <row r="91" spans="1:7" ht="12">
      <c r="A91" s="466">
        <v>12</v>
      </c>
      <c r="B91" s="460" t="s">
        <v>129</v>
      </c>
      <c r="E91" s="460"/>
      <c r="F91" s="476">
        <f>G23</f>
        <v>0</v>
      </c>
      <c r="G91" s="460"/>
    </row>
    <row r="92" spans="1:7" ht="12">
      <c r="A92" s="466">
        <v>13</v>
      </c>
      <c r="B92" s="460" t="s">
        <v>130</v>
      </c>
      <c r="E92" s="460"/>
      <c r="F92" s="475">
        <f>F89+F90+F91</f>
        <v>0</v>
      </c>
      <c r="G92" s="460"/>
    </row>
    <row r="93" spans="1:7" ht="12">
      <c r="A93" s="466"/>
      <c r="B93" s="460" t="s">
        <v>75</v>
      </c>
      <c r="E93" s="460"/>
      <c r="F93" s="475"/>
      <c r="G93" s="460"/>
    </row>
    <row r="94" spans="1:7" ht="12">
      <c r="A94" s="466">
        <v>14</v>
      </c>
      <c r="B94" s="460" t="s">
        <v>127</v>
      </c>
      <c r="E94" s="460"/>
      <c r="F94" s="475">
        <f>G26</f>
        <v>0</v>
      </c>
      <c r="G94" s="460"/>
    </row>
    <row r="95" spans="1:7" ht="12">
      <c r="A95" s="466">
        <v>15</v>
      </c>
      <c r="B95" s="460" t="s">
        <v>128</v>
      </c>
      <c r="E95" s="460"/>
      <c r="F95" s="475">
        <f>G27</f>
        <v>0</v>
      </c>
      <c r="G95" s="460"/>
    </row>
    <row r="96" spans="1:7" ht="12">
      <c r="A96" s="466">
        <v>16</v>
      </c>
      <c r="B96" s="460" t="s">
        <v>129</v>
      </c>
      <c r="E96" s="460"/>
      <c r="F96" s="476"/>
      <c r="G96" s="460"/>
    </row>
    <row r="97" spans="1:7" ht="12">
      <c r="A97" s="466">
        <v>17</v>
      </c>
      <c r="B97" s="460" t="s">
        <v>131</v>
      </c>
      <c r="E97" s="460"/>
      <c r="F97" s="475">
        <f>F94+F95+F96</f>
        <v>0</v>
      </c>
      <c r="G97" s="460"/>
    </row>
    <row r="98" spans="1:7" ht="12">
      <c r="A98" s="466">
        <v>18</v>
      </c>
      <c r="B98" s="460" t="s">
        <v>77</v>
      </c>
      <c r="E98" s="460"/>
      <c r="F98" s="475">
        <f>G31</f>
        <v>0</v>
      </c>
      <c r="G98" s="460"/>
    </row>
    <row r="99" spans="1:7" ht="12">
      <c r="A99" s="466">
        <v>19</v>
      </c>
      <c r="B99" s="460" t="s">
        <v>78</v>
      </c>
      <c r="E99" s="460"/>
      <c r="F99" s="475">
        <f>G32</f>
        <v>0</v>
      </c>
      <c r="G99" s="460"/>
    </row>
    <row r="100" spans="1:7" ht="12">
      <c r="A100" s="466">
        <v>20</v>
      </c>
      <c r="B100" s="460" t="s">
        <v>132</v>
      </c>
      <c r="E100" s="460"/>
      <c r="F100" s="475">
        <f>G33</f>
        <v>0</v>
      </c>
      <c r="G100" s="460"/>
    </row>
    <row r="101" spans="1:7" ht="12">
      <c r="A101" s="466"/>
      <c r="B101" s="460" t="s">
        <v>133</v>
      </c>
      <c r="E101" s="460"/>
      <c r="F101" s="475"/>
      <c r="G101" s="460"/>
    </row>
    <row r="102" spans="1:7" ht="12">
      <c r="A102" s="466">
        <v>21</v>
      </c>
      <c r="B102" s="460" t="s">
        <v>127</v>
      </c>
      <c r="E102" s="460"/>
      <c r="F102" s="475">
        <f>G35</f>
        <v>0</v>
      </c>
      <c r="G102" s="460"/>
    </row>
    <row r="103" spans="1:7" ht="12">
      <c r="A103" s="466">
        <v>22</v>
      </c>
      <c r="B103" s="460" t="s">
        <v>128</v>
      </c>
      <c r="E103" s="460"/>
      <c r="F103" s="475">
        <f>G36</f>
        <v>0</v>
      </c>
      <c r="G103" s="460"/>
    </row>
    <row r="104" spans="1:7" ht="12">
      <c r="A104" s="466">
        <v>23</v>
      </c>
      <c r="B104" s="460" t="s">
        <v>129</v>
      </c>
      <c r="E104" s="460"/>
      <c r="F104" s="476">
        <f>G37</f>
        <v>0</v>
      </c>
      <c r="G104" s="460"/>
    </row>
    <row r="105" spans="1:7" ht="12">
      <c r="A105" s="466">
        <v>24</v>
      </c>
      <c r="B105" s="460" t="s">
        <v>134</v>
      </c>
      <c r="E105" s="460"/>
      <c r="F105" s="476">
        <f>F102+F103+F104</f>
        <v>0</v>
      </c>
      <c r="G105" s="460"/>
    </row>
    <row r="106" spans="1:7" ht="12">
      <c r="A106" s="466"/>
      <c r="E106" s="460"/>
      <c r="F106" s="475"/>
      <c r="G106" s="460"/>
    </row>
    <row r="107" spans="1:7" ht="12">
      <c r="A107" s="466">
        <v>25</v>
      </c>
      <c r="B107" s="460" t="s">
        <v>82</v>
      </c>
      <c r="E107" s="460"/>
      <c r="F107" s="476">
        <f>F105+F100+F99+F98+F97+F92+F87+F82</f>
        <v>0</v>
      </c>
      <c r="G107" s="460"/>
    </row>
    <row r="108" spans="1:7" ht="12">
      <c r="A108" s="466"/>
      <c r="E108" s="460"/>
      <c r="F108" s="475"/>
      <c r="G108" s="460"/>
    </row>
    <row r="109" spans="1:7" ht="12">
      <c r="A109" s="466">
        <v>26</v>
      </c>
      <c r="B109" s="460" t="s">
        <v>156</v>
      </c>
      <c r="E109" s="460"/>
      <c r="F109" s="476">
        <f>F79-F107</f>
        <v>0</v>
      </c>
      <c r="G109" s="460"/>
    </row>
    <row r="110" spans="1:7" ht="12">
      <c r="A110" s="466"/>
      <c r="E110" s="460"/>
      <c r="G110" s="460"/>
    </row>
    <row r="111" spans="1:7" ht="12">
      <c r="A111" s="466">
        <v>27</v>
      </c>
      <c r="B111" s="460" t="s">
        <v>157</v>
      </c>
      <c r="G111" s="460"/>
    </row>
    <row r="112" spans="1:7" ht="12.75" thickBot="1">
      <c r="A112" s="466"/>
      <c r="B112" s="485" t="s">
        <v>158</v>
      </c>
      <c r="C112" s="486">
        <f>Inputs!$D$4</f>
        <v>1.5093000000000001E-2</v>
      </c>
      <c r="F112" s="481">
        <f>ROUND(F109*C112,0)</f>
        <v>0</v>
      </c>
      <c r="G112" s="460"/>
    </row>
    <row r="113" spans="1:7" ht="12.75" thickTop="1">
      <c r="A113" s="466"/>
      <c r="G113" s="460"/>
    </row>
  </sheetData>
  <customSheetViews>
    <customSheetView guid="{A15D1964-B049-11D2-8670-0000832CEEE8}" scale="75" showPageBreaks="1" printArea="1" showRuler="0" topLeftCell="A86">
      <selection activeCell="C111" sqref="C111"/>
      <rowBreaks count="1" manualBreakCount="1">
        <brk id="65" max="65535" man="1"/>
      </rowBreaks>
      <pageMargins left="1.24" right="0.5" top="0.5" bottom="0.5" header="0.5" footer="0.5"/>
      <pageSetup scale="83" orientation="portrait" horizontalDpi="300" verticalDpi="300" r:id="rId1"/>
      <headerFooter alignWithMargins="0"/>
    </customSheetView>
    <customSheetView guid="{5BE913A1-B14F-11D2-B0DC-0000832CDFF0}" scale="75" showPageBreaks="1" printArea="1" showRuler="0" topLeftCell="A86">
      <selection activeCell="C111" sqref="C111"/>
      <rowBreaks count="1" manualBreakCount="1">
        <brk id="65" max="65535" man="1"/>
      </rowBreaks>
      <pageMargins left="1.24" right="0.5" top="0.5" bottom="0.5" header="0.5" footer="0.5"/>
      <pageSetup scale="83" orientation="portrait" horizontalDpi="300" verticalDpi="300" r:id="rId2"/>
      <headerFooter alignWithMargins="0"/>
    </customSheetView>
  </customSheetViews>
  <phoneticPr fontId="0" type="noConversion"/>
  <pageMargins left="1" right="0.5" top="0.5" bottom="0.5" header="0.5" footer="0.5"/>
  <pageSetup scale="90" orientation="portrait" horizontalDpi="300" verticalDpi="300" r:id="rId3"/>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FFFF00"/>
    <pageSetUpPr fitToPage="1"/>
  </sheetPr>
  <dimension ref="A1:P43"/>
  <sheetViews>
    <sheetView view="pageBreakPreview" zoomScale="115" zoomScaleNormal="100" zoomScaleSheetLayoutView="115" workbookViewId="0">
      <selection activeCell="M34" sqref="M34"/>
    </sheetView>
  </sheetViews>
  <sheetFormatPr defaultColWidth="10.7109375" defaultRowHeight="12.75"/>
  <cols>
    <col min="1" max="1" width="4.85546875" style="541" customWidth="1"/>
    <col min="2" max="2" width="18.7109375" style="537" customWidth="1"/>
    <col min="3" max="4" width="10.7109375" style="537" customWidth="1"/>
    <col min="5" max="5" width="10.140625" style="537" customWidth="1"/>
    <col min="6" max="6" width="14.7109375" style="540" customWidth="1"/>
    <col min="7" max="7" width="5.85546875" style="537" customWidth="1"/>
    <col min="8" max="16384" width="10.7109375" style="537"/>
  </cols>
  <sheetData>
    <row r="1" spans="1:16">
      <c r="A1" s="564" t="str">
        <f>Inputs!D6</f>
        <v>AVISTA UTILITIES</v>
      </c>
      <c r="B1" s="535"/>
      <c r="C1" s="536"/>
      <c r="D1" s="536"/>
      <c r="E1" s="535"/>
      <c r="F1" s="536"/>
    </row>
    <row r="2" spans="1:16">
      <c r="A2" s="564" t="s">
        <v>201</v>
      </c>
      <c r="B2" s="535"/>
      <c r="C2" s="536"/>
      <c r="D2" s="536"/>
      <c r="E2" s="535"/>
      <c r="F2" s="536"/>
    </row>
    <row r="3" spans="1:16">
      <c r="A3" s="535" t="s">
        <v>185</v>
      </c>
      <c r="B3" s="535"/>
      <c r="C3" s="536"/>
      <c r="D3" s="536"/>
      <c r="E3" s="535"/>
      <c r="F3" s="536"/>
    </row>
    <row r="4" spans="1:16">
      <c r="A4" s="565" t="str">
        <f>Inputs!D2</f>
        <v>TWELVE MONTHS ENDED DECEMBER 31, 2010</v>
      </c>
      <c r="B4" s="535"/>
      <c r="C4" s="536"/>
      <c r="D4" s="536"/>
      <c r="E4" s="538"/>
      <c r="F4" s="536"/>
    </row>
    <row r="5" spans="1:16">
      <c r="A5" s="538" t="s">
        <v>186</v>
      </c>
      <c r="B5" s="535"/>
      <c r="C5" s="536"/>
      <c r="D5" s="536"/>
      <c r="E5" s="539"/>
      <c r="F5" s="897" t="s">
        <v>322</v>
      </c>
      <c r="G5" s="540"/>
      <c r="H5" s="540"/>
      <c r="I5" s="540"/>
      <c r="J5" s="540"/>
    </row>
    <row r="6" spans="1:16">
      <c r="C6" s="540"/>
      <c r="D6" s="540"/>
      <c r="E6" s="542"/>
      <c r="F6" s="541" t="s">
        <v>28</v>
      </c>
      <c r="G6" s="542"/>
      <c r="H6" s="540"/>
      <c r="I6" s="540"/>
      <c r="J6" s="540"/>
    </row>
    <row r="7" spans="1:16">
      <c r="B7" s="543" t="s">
        <v>187</v>
      </c>
      <c r="C7" s="540"/>
      <c r="D7" s="540"/>
      <c r="E7" s="542"/>
      <c r="F7" s="544" t="s">
        <v>188</v>
      </c>
      <c r="G7" s="542"/>
      <c r="H7" s="542"/>
      <c r="I7" s="540"/>
      <c r="J7" s="540"/>
    </row>
    <row r="8" spans="1:16">
      <c r="A8" s="559" t="str">
        <f>PFRstmtSheet!A10</f>
        <v>b</v>
      </c>
      <c r="B8" s="560" t="str">
        <f>PFRstmtSheet!B10</f>
        <v>Per Results Report</v>
      </c>
      <c r="C8" s="540"/>
      <c r="D8" s="540"/>
      <c r="E8" s="545"/>
      <c r="F8" s="572">
        <f>PFRstmtSheet!G10</f>
        <v>214663</v>
      </c>
      <c r="G8" s="545"/>
      <c r="H8" s="545"/>
      <c r="I8" s="545"/>
      <c r="J8" s="545"/>
    </row>
    <row r="9" spans="1:16">
      <c r="A9" s="559" t="str">
        <f>PFRstmtSheet!A11</f>
        <v>c</v>
      </c>
      <c r="B9" s="560" t="str">
        <f>PFRstmtSheet!B11</f>
        <v>Deferred FIT Rate Base</v>
      </c>
      <c r="C9" s="540"/>
      <c r="D9" s="540"/>
      <c r="F9" s="569">
        <f>PFRstmtSheet!G11</f>
        <v>-36762</v>
      </c>
      <c r="J9" s="914" t="s">
        <v>181</v>
      </c>
      <c r="K9" s="914"/>
      <c r="L9" s="914"/>
      <c r="M9" s="914"/>
      <c r="N9" s="914"/>
      <c r="O9" s="914"/>
      <c r="P9" s="914"/>
    </row>
    <row r="10" spans="1:16">
      <c r="A10" s="559" t="str">
        <f>PFRstmtSheet!A12</f>
        <v>d</v>
      </c>
      <c r="B10" s="560" t="str">
        <f>PFRstmtSheet!B12</f>
        <v>Deferred Gain on Office Building</v>
      </c>
      <c r="C10" s="540"/>
      <c r="D10" s="540"/>
      <c r="F10" s="569">
        <f>PFRstmtSheet!G12</f>
        <v>-44</v>
      </c>
      <c r="J10" s="914" t="s">
        <v>314</v>
      </c>
      <c r="K10" s="914"/>
      <c r="L10" s="914"/>
      <c r="M10" s="914"/>
      <c r="N10" s="914"/>
      <c r="O10" s="914"/>
      <c r="P10" s="914"/>
    </row>
    <row r="11" spans="1:16">
      <c r="A11" s="559" t="str">
        <f>PFRstmtSheet!A13</f>
        <v>e</v>
      </c>
      <c r="B11" s="560" t="str">
        <f>PFRstmtSheet!B13</f>
        <v>Gas Inventory</v>
      </c>
      <c r="C11" s="540"/>
      <c r="D11" s="540"/>
      <c r="F11" s="569">
        <f>PFRstmtSheet!G13</f>
        <v>10226</v>
      </c>
      <c r="J11" s="914" t="s">
        <v>315</v>
      </c>
      <c r="K11" s="914"/>
      <c r="L11" s="914"/>
      <c r="M11" s="914"/>
      <c r="N11" s="914"/>
      <c r="O11" s="914"/>
      <c r="P11" s="914"/>
    </row>
    <row r="12" spans="1:16">
      <c r="A12" s="559" t="str">
        <f>PFRstmtSheet!A14</f>
        <v>f</v>
      </c>
      <c r="B12" s="560" t="str">
        <f>PFRstmtSheet!B14</f>
        <v>Customer Advances</v>
      </c>
      <c r="C12" s="540"/>
      <c r="D12" s="540"/>
      <c r="F12" s="569">
        <f>PFRstmtSheet!G14</f>
        <v>-31</v>
      </c>
      <c r="J12" s="917" t="s">
        <v>311</v>
      </c>
      <c r="K12" s="917"/>
      <c r="L12" s="917"/>
      <c r="M12" s="917"/>
      <c r="N12" s="917"/>
      <c r="O12" s="917"/>
      <c r="P12" s="917"/>
    </row>
    <row r="13" spans="1:16" ht="13.5">
      <c r="A13" s="559" t="str">
        <f>PFRstmtSheet!A15</f>
        <v>g</v>
      </c>
      <c r="B13" s="560" t="str">
        <f>PFRstmtSheet!B15</f>
        <v>Customer Deposits</v>
      </c>
      <c r="C13" s="540"/>
      <c r="D13" s="540"/>
      <c r="F13" s="569">
        <f>PFRstmtSheet!G15</f>
        <v>-1132</v>
      </c>
      <c r="J13" s="874"/>
      <c r="K13" s="874"/>
      <c r="L13" s="874"/>
      <c r="M13" s="874"/>
      <c r="N13" s="874"/>
      <c r="O13" s="874"/>
      <c r="P13" s="874"/>
    </row>
    <row r="14" spans="1:16" ht="13.5">
      <c r="A14" s="559" t="str">
        <f>PFRstmtSheet!A19</f>
        <v>h</v>
      </c>
      <c r="B14" s="560" t="str">
        <f>PFRstmtSheet!B19</f>
        <v>Weather Normalize Revenue &amp; Gas Cost Adjust</v>
      </c>
      <c r="C14" s="540"/>
      <c r="D14" s="540"/>
      <c r="F14" s="569">
        <f>PFRstmtSheet!G19</f>
        <v>0</v>
      </c>
      <c r="J14" s="875"/>
      <c r="K14" s="876"/>
      <c r="L14" s="877"/>
      <c r="M14" s="878"/>
      <c r="N14" s="879"/>
      <c r="O14" s="878" t="s">
        <v>316</v>
      </c>
      <c r="P14" s="876"/>
    </row>
    <row r="15" spans="1:16" ht="13.5">
      <c r="A15" s="559" t="str">
        <f>PFRstmtSheet!A20</f>
        <v>i</v>
      </c>
      <c r="B15" s="560" t="str">
        <f>PFRstmtSheet!B20</f>
        <v>Eliminate B &amp; O Taxes</v>
      </c>
      <c r="C15" s="540"/>
      <c r="D15" s="540"/>
      <c r="F15" s="569">
        <f>PFRstmtSheet!G20</f>
        <v>0</v>
      </c>
      <c r="J15" s="875"/>
      <c r="K15" s="668"/>
      <c r="L15" s="880"/>
      <c r="M15" s="878" t="s">
        <v>210</v>
      </c>
      <c r="N15" s="881"/>
      <c r="O15" s="878" t="s">
        <v>211</v>
      </c>
      <c r="P15" s="876"/>
    </row>
    <row r="16" spans="1:16" ht="13.5">
      <c r="A16" s="559" t="str">
        <f>PFRstmtSheet!A21</f>
        <v>j</v>
      </c>
      <c r="B16" s="560" t="str">
        <f>PFRstmtSheet!B21</f>
        <v>Property Tax</v>
      </c>
      <c r="C16" s="540"/>
      <c r="D16" s="540"/>
      <c r="F16" s="569">
        <f>PFRstmtSheet!G21</f>
        <v>0</v>
      </c>
      <c r="J16" s="875"/>
      <c r="K16" s="874" t="s">
        <v>212</v>
      </c>
      <c r="L16" s="880"/>
      <c r="M16" s="874" t="s">
        <v>213</v>
      </c>
      <c r="N16" s="882" t="s">
        <v>214</v>
      </c>
      <c r="O16" s="874" t="s">
        <v>214</v>
      </c>
      <c r="P16" s="876"/>
    </row>
    <row r="17" spans="1:16">
      <c r="A17" s="559" t="str">
        <f>PFRstmtSheet!A22</f>
        <v>k</v>
      </c>
      <c r="B17" s="560" t="str">
        <f>PFRstmtSheet!B22</f>
        <v>Uncollectible Expense</v>
      </c>
      <c r="C17" s="540"/>
      <c r="D17" s="540"/>
      <c r="F17" s="569">
        <f>PFRstmtSheet!G22</f>
        <v>0</v>
      </c>
      <c r="J17" s="875"/>
      <c r="K17" s="876"/>
      <c r="L17" s="877"/>
      <c r="M17" s="876"/>
      <c r="N17" s="879"/>
      <c r="O17" s="876"/>
      <c r="P17" s="117"/>
    </row>
    <row r="18" spans="1:16" ht="13.5">
      <c r="A18" s="559" t="str">
        <f>PFRstmtSheet!A23</f>
        <v>l</v>
      </c>
      <c r="B18" s="560" t="str">
        <f>PFRstmtSheet!B23</f>
        <v>Regulatory Expense Adjustment</v>
      </c>
      <c r="C18" s="540"/>
      <c r="D18" s="540"/>
      <c r="F18" s="569">
        <f>PFRstmtSheet!G23</f>
        <v>0</v>
      </c>
      <c r="J18" s="875"/>
      <c r="K18" s="883" t="s">
        <v>317</v>
      </c>
      <c r="L18" s="884"/>
      <c r="M18" s="885">
        <v>0.52190000000000003</v>
      </c>
      <c r="N18" s="886">
        <v>5.9709999999999999E-2</v>
      </c>
      <c r="O18" s="887">
        <f>ROUND(M18*N18,5)</f>
        <v>3.116E-2</v>
      </c>
      <c r="P18" s="117"/>
    </row>
    <row r="19" spans="1:16" ht="13.5">
      <c r="A19" s="559" t="str">
        <f>PFRstmtSheet!A24</f>
        <v>m</v>
      </c>
      <c r="B19" s="560" t="str">
        <f>PFRstmtSheet!B24</f>
        <v>Injuries and Damages</v>
      </c>
      <c r="C19" s="540"/>
      <c r="D19" s="540"/>
      <c r="F19" s="569">
        <f>PFRstmtSheet!G24</f>
        <v>0</v>
      </c>
      <c r="J19" s="875"/>
      <c r="K19" s="883"/>
      <c r="L19" s="888"/>
      <c r="M19" s="885"/>
      <c r="N19" s="889"/>
      <c r="O19" s="885"/>
      <c r="P19" s="890" t="s">
        <v>318</v>
      </c>
    </row>
    <row r="20" spans="1:16" ht="13.5">
      <c r="A20" s="559" t="str">
        <f>PFRstmtSheet!A25</f>
        <v>n</v>
      </c>
      <c r="B20" s="560" t="str">
        <f>PFRstmtSheet!B25</f>
        <v>FIT</v>
      </c>
      <c r="C20" s="540"/>
      <c r="D20" s="540"/>
      <c r="F20" s="569">
        <f>PFRstmtSheet!G25</f>
        <v>0</v>
      </c>
      <c r="J20" s="875"/>
      <c r="K20" s="883" t="s">
        <v>319</v>
      </c>
      <c r="L20" s="888"/>
      <c r="M20" s="885">
        <v>0</v>
      </c>
      <c r="N20" s="889">
        <v>0</v>
      </c>
      <c r="O20" s="885">
        <f>ROUND(M20*N20,4)</f>
        <v>0</v>
      </c>
      <c r="P20" s="891">
        <f>SUM(O18:O20)</f>
        <v>3.116E-2</v>
      </c>
    </row>
    <row r="21" spans="1:16" ht="13.5">
      <c r="A21" s="559" t="str">
        <f>PFRstmtSheet!A26</f>
        <v>o</v>
      </c>
      <c r="B21" s="560" t="str">
        <f>PFRstmtSheet!B26</f>
        <v>Net Gains/losses</v>
      </c>
      <c r="C21" s="540"/>
      <c r="D21" s="540"/>
      <c r="F21" s="569">
        <f>PFRstmtSheet!G26</f>
        <v>0</v>
      </c>
      <c r="J21" s="875"/>
      <c r="K21" s="883"/>
      <c r="L21" s="888"/>
      <c r="M21" s="885"/>
      <c r="N21" s="889"/>
      <c r="O21" s="885"/>
      <c r="P21" s="668"/>
    </row>
    <row r="22" spans="1:16" ht="13.5">
      <c r="A22" s="559" t="str">
        <f>PFRstmtSheet!A27</f>
        <v>p</v>
      </c>
      <c r="B22" s="560" t="str">
        <f>PFRstmtSheet!B27</f>
        <v>Eliminate A/R Expenses</v>
      </c>
      <c r="C22" s="540"/>
      <c r="D22" s="540"/>
      <c r="F22" s="569">
        <f>PFRstmtSheet!G27</f>
        <v>0</v>
      </c>
      <c r="J22" s="875"/>
      <c r="K22" s="883" t="s">
        <v>320</v>
      </c>
      <c r="L22" s="888"/>
      <c r="M22" s="885">
        <v>0.47810000000000002</v>
      </c>
      <c r="N22" s="892">
        <v>0.10199999999999999</v>
      </c>
      <c r="O22" s="885">
        <f>ROUND(M22*N22,4)</f>
        <v>4.8800000000000003E-2</v>
      </c>
      <c r="P22" s="668"/>
    </row>
    <row r="23" spans="1:16" ht="13.5">
      <c r="A23" s="559" t="str">
        <f>PFRstmtSheet!A28</f>
        <v>q</v>
      </c>
      <c r="B23" s="560" t="str">
        <f>PFRstmtSheet!B28</f>
        <v>Office Space Charges to Subs</v>
      </c>
      <c r="C23" s="540"/>
      <c r="D23" s="540"/>
      <c r="F23" s="569">
        <f>PFRstmtSheet!G28</f>
        <v>0</v>
      </c>
      <c r="J23" s="875"/>
      <c r="K23" s="883"/>
      <c r="L23" s="888"/>
      <c r="M23" s="887"/>
      <c r="N23" s="886"/>
      <c r="O23" s="885"/>
      <c r="P23" s="876"/>
    </row>
    <row r="24" spans="1:16" ht="14.25" thickBot="1">
      <c r="A24" s="559" t="str">
        <f>PFRstmtSheet!A29</f>
        <v xml:space="preserve">r </v>
      </c>
      <c r="B24" s="560" t="str">
        <f>PFRstmtSheet!B29</f>
        <v>Restate Excise Taxes</v>
      </c>
      <c r="C24" s="540"/>
      <c r="D24" s="540"/>
      <c r="F24" s="569">
        <f>PFRstmtSheet!G29</f>
        <v>0</v>
      </c>
      <c r="J24" s="875"/>
      <c r="K24" s="883" t="s">
        <v>41</v>
      </c>
      <c r="L24" s="884"/>
      <c r="M24" s="893">
        <f>SUM(M18:M22)</f>
        <v>1</v>
      </c>
      <c r="N24" s="886"/>
      <c r="O24" s="893">
        <f>SUM(O18:O22)</f>
        <v>7.9960000000000003E-2</v>
      </c>
      <c r="P24" s="876"/>
    </row>
    <row r="25" spans="1:16" ht="13.5" thickTop="1">
      <c r="A25" s="559" t="str">
        <f>PFRstmtSheet!A30</f>
        <v>s</v>
      </c>
      <c r="B25" s="560" t="str">
        <f>PFRstmtSheet!B30</f>
        <v>Misc Restating Adjustments</v>
      </c>
      <c r="C25" s="540"/>
      <c r="D25" s="540"/>
      <c r="F25" s="569">
        <f>PFRstmtSheet!G30</f>
        <v>0</v>
      </c>
    </row>
    <row r="26" spans="1:16">
      <c r="A26" s="559" t="str">
        <f>PFRstmtSheet!A31</f>
        <v>t</v>
      </c>
      <c r="B26" s="560" t="str">
        <f>PFRstmtSheet!B31</f>
        <v>Restate Debt Interest</v>
      </c>
      <c r="C26" s="540"/>
      <c r="D26" s="540"/>
      <c r="F26" s="569">
        <f>PFRstmtSheet!G31</f>
        <v>0</v>
      </c>
    </row>
    <row r="27" spans="1:16" hidden="1">
      <c r="A27" s="559"/>
      <c r="B27" s="560"/>
      <c r="C27" s="540"/>
      <c r="D27" s="540"/>
      <c r="F27" s="569"/>
    </row>
    <row r="28" spans="1:16" hidden="1">
      <c r="A28" s="559"/>
      <c r="B28" s="560"/>
      <c r="C28" s="540"/>
      <c r="D28" s="540"/>
      <c r="F28" s="569"/>
    </row>
    <row r="29" spans="1:16" s="676" customFormat="1" hidden="1">
      <c r="A29" s="680"/>
      <c r="B29" s="681"/>
      <c r="C29" s="682"/>
      <c r="D29" s="682"/>
      <c r="F29" s="571"/>
    </row>
    <row r="30" spans="1:16">
      <c r="A30" s="542"/>
      <c r="B30" s="540" t="s">
        <v>189</v>
      </c>
      <c r="C30" s="540"/>
      <c r="D30" s="540"/>
      <c r="F30" s="573">
        <f>SUM(F8:F29)</f>
        <v>186920</v>
      </c>
      <c r="G30" s="683">
        <f>F30-PFRstmtSheet!G33</f>
        <v>0</v>
      </c>
      <c r="H30" s="662" t="s">
        <v>271</v>
      </c>
    </row>
    <row r="31" spans="1:16">
      <c r="A31" s="542"/>
      <c r="B31" s="540"/>
      <c r="C31" s="540"/>
      <c r="D31" s="540"/>
      <c r="F31" s="537"/>
    </row>
    <row r="32" spans="1:16">
      <c r="C32" s="540"/>
      <c r="D32" s="540"/>
      <c r="E32" s="540"/>
      <c r="F32" s="537"/>
      <c r="G32" s="540"/>
      <c r="H32" s="540"/>
      <c r="I32" s="540"/>
      <c r="J32" s="540"/>
    </row>
    <row r="33" spans="2:10" ht="13.5">
      <c r="B33" s="551" t="s">
        <v>198</v>
      </c>
      <c r="C33" s="552"/>
      <c r="D33" s="552"/>
      <c r="E33" s="553"/>
      <c r="F33" s="894">
        <f>O18</f>
        <v>3.116E-2</v>
      </c>
      <c r="G33" s="546"/>
      <c r="H33" s="581"/>
      <c r="I33" s="546"/>
      <c r="J33" s="546"/>
    </row>
    <row r="34" spans="2:10" ht="13.5">
      <c r="C34" s="540"/>
      <c r="D34" s="540"/>
      <c r="F34" s="537"/>
      <c r="H34" s="582"/>
    </row>
    <row r="35" spans="2:10" ht="13.5">
      <c r="B35" s="537" t="s">
        <v>190</v>
      </c>
      <c r="C35" s="540"/>
      <c r="D35" s="540"/>
      <c r="E35" s="545"/>
      <c r="F35" s="574">
        <f>F30*F33</f>
        <v>5824.4272000000001</v>
      </c>
      <c r="G35" s="545"/>
      <c r="H35" s="583"/>
      <c r="I35" s="545"/>
      <c r="J35" s="545"/>
    </row>
    <row r="36" spans="2:10">
      <c r="C36" s="540"/>
      <c r="D36" s="540"/>
      <c r="E36" s="540"/>
      <c r="F36" s="570"/>
      <c r="G36" s="540"/>
      <c r="H36" s="584"/>
      <c r="I36" s="540"/>
      <c r="J36" s="540"/>
    </row>
    <row r="37" spans="2:10">
      <c r="B37" s="537" t="s">
        <v>191</v>
      </c>
      <c r="C37" s="540"/>
      <c r="D37" s="540"/>
      <c r="F37" s="660">
        <v>6006</v>
      </c>
      <c r="H37" s="551" t="s">
        <v>295</v>
      </c>
    </row>
    <row r="38" spans="2:10">
      <c r="C38" s="540"/>
      <c r="D38" s="540"/>
      <c r="E38" s="540"/>
      <c r="F38" s="570"/>
      <c r="G38" s="540"/>
      <c r="H38" s="540"/>
      <c r="I38" s="540"/>
      <c r="J38" s="540"/>
    </row>
    <row r="39" spans="2:10">
      <c r="B39" s="537" t="s">
        <v>192</v>
      </c>
      <c r="C39" s="540"/>
      <c r="D39" s="540"/>
      <c r="E39" s="545"/>
      <c r="F39" s="574">
        <f>F35-F37</f>
        <v>-181.57279999999992</v>
      </c>
      <c r="G39" s="545"/>
      <c r="H39" s="545"/>
      <c r="I39" s="545"/>
      <c r="J39" s="545"/>
    </row>
    <row r="40" spans="2:10">
      <c r="B40" s="537" t="s">
        <v>193</v>
      </c>
      <c r="D40" s="540"/>
      <c r="E40" s="547"/>
      <c r="F40" s="548">
        <v>0.35</v>
      </c>
      <c r="G40" s="547"/>
      <c r="H40" s="547"/>
      <c r="I40" s="547"/>
      <c r="J40" s="547"/>
    </row>
    <row r="41" spans="2:10">
      <c r="D41" s="540"/>
      <c r="E41" s="540"/>
      <c r="F41" s="537"/>
      <c r="G41" s="584"/>
      <c r="H41" s="584"/>
      <c r="I41" s="540"/>
      <c r="J41" s="540"/>
    </row>
    <row r="42" spans="2:10" ht="13.5" thickBot="1">
      <c r="B42" s="537" t="s">
        <v>194</v>
      </c>
      <c r="D42" s="540"/>
      <c r="E42" s="545"/>
      <c r="F42" s="574">
        <f>F39*-F40</f>
        <v>63.550479999999965</v>
      </c>
      <c r="G42" s="674"/>
      <c r="H42" s="675"/>
      <c r="I42" s="545"/>
      <c r="J42" s="545"/>
    </row>
    <row r="43" spans="2:10" ht="13.5" thickTop="1">
      <c r="F43" s="549"/>
      <c r="H43" s="662"/>
    </row>
  </sheetData>
  <mergeCells count="4">
    <mergeCell ref="J9:P9"/>
    <mergeCell ref="J10:P10"/>
    <mergeCell ref="J11:P11"/>
    <mergeCell ref="J12:P12"/>
  </mergeCells>
  <phoneticPr fontId="0" type="noConversion"/>
  <printOptions horizontalCentered="1"/>
  <pageMargins left="0.75" right="0.75" top="0.5" bottom="0.5" header="0.5" footer="0.25"/>
  <pageSetup orientation="portrait" horizontalDpi="300" verticalDpi="300" r:id="rId1"/>
  <headerFooter alignWithMargins="0">
    <oddFooter>&amp;Lfile:  &amp;F&amp;RLMA &amp;D</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sheetPr>
  <dimension ref="A2:I6"/>
  <sheetViews>
    <sheetView workbookViewId="0">
      <selection activeCell="G5" sqref="G5"/>
    </sheetView>
  </sheetViews>
  <sheetFormatPr defaultRowHeight="12.75"/>
  <cols>
    <col min="1" max="1" width="18" style="121" customWidth="1"/>
    <col min="2" max="2" width="9.140625" style="121"/>
    <col min="3" max="3" width="9.28515625" style="121" customWidth="1"/>
    <col min="4" max="6" width="9.140625" style="121"/>
    <col min="7" max="7" width="10.7109375" style="121" customWidth="1"/>
    <col min="8" max="16384" width="9.140625" style="121"/>
  </cols>
  <sheetData>
    <row r="2" spans="1:9">
      <c r="A2" s="120" t="s">
        <v>178</v>
      </c>
      <c r="D2" s="124" t="s">
        <v>296</v>
      </c>
    </row>
    <row r="4" spans="1:9">
      <c r="A4" s="120" t="s">
        <v>179</v>
      </c>
      <c r="B4" s="120"/>
      <c r="D4" s="720">
        <v>1.5093000000000001E-2</v>
      </c>
      <c r="E4" s="721"/>
      <c r="F4" s="721"/>
      <c r="G4" s="759">
        <v>40604</v>
      </c>
      <c r="I4" s="121" t="s">
        <v>297</v>
      </c>
    </row>
    <row r="5" spans="1:9">
      <c r="A5" s="122"/>
    </row>
    <row r="6" spans="1:9">
      <c r="A6" s="123" t="s">
        <v>180</v>
      </c>
      <c r="D6" s="125" t="s">
        <v>181</v>
      </c>
    </row>
  </sheetData>
  <customSheetViews>
    <customSheetView guid="{A15D1964-B049-11D2-8670-0000832CEEE8}" showRuler="0">
      <selection activeCell="D6" sqref="D6"/>
      <pageMargins left="0.75" right="0.75" top="1" bottom="1" header="0.5" footer="0.5"/>
      <pageSetup orientation="portrait" horizontalDpi="4294967292" verticalDpi="0" r:id="rId1"/>
      <headerFooter alignWithMargins="0">
        <oddHeader>&amp;A</oddHeader>
        <oddFooter>Page &amp;P</oddFooter>
      </headerFooter>
    </customSheetView>
    <customSheetView guid="{5BE913A1-B14F-11D2-B0DC-0000832CDFF0}" showRuler="0">
      <selection activeCell="D6" sqref="D6"/>
      <pageMargins left="0.75" right="0.75" top="1" bottom="1" header="0.5" footer="0.5"/>
      <pageSetup orientation="portrait" horizontalDpi="4294967292" verticalDpi="0" r:id="rId2"/>
      <headerFooter alignWithMargins="0">
        <oddHeader>&amp;A</oddHeader>
        <oddFooter>Page &amp;P</oddFooter>
      </headerFooter>
    </customSheetView>
  </customSheetViews>
  <phoneticPr fontId="0" type="noConversion"/>
  <pageMargins left="0.75" right="0.75" top="1" bottom="1" header="0.5" footer="0.5"/>
  <pageSetup orientation="portrait" horizontalDpi="4294967292" r:id="rId3"/>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131"/>
  <sheetViews>
    <sheetView workbookViewId="0">
      <selection activeCell="F66" sqref="F66:G66"/>
    </sheetView>
  </sheetViews>
  <sheetFormatPr defaultRowHeight="12"/>
  <cols>
    <col min="1" max="1" width="5.5703125" style="251" customWidth="1"/>
    <col min="2" max="2" width="26.140625" style="251" customWidth="1"/>
    <col min="3" max="3" width="12.42578125" style="251" customWidth="1"/>
    <col min="4" max="4" width="6.7109375" style="251" customWidth="1"/>
    <col min="5" max="5" width="12.42578125" style="270" customWidth="1"/>
    <col min="6" max="6" width="12.42578125" style="271" customWidth="1"/>
    <col min="7" max="7" width="12.42578125" style="270" customWidth="1"/>
    <col min="8" max="8" width="12.42578125" style="251" customWidth="1"/>
    <col min="9" max="16384" width="9.140625" style="251"/>
  </cols>
  <sheetData>
    <row r="1" spans="1:8" ht="12" customHeight="1">
      <c r="A1" s="250" t="str">
        <f>Inputs!$D$6</f>
        <v>AVISTA UTILITIES</v>
      </c>
      <c r="B1" s="250"/>
      <c r="C1" s="250"/>
      <c r="E1" s="252"/>
      <c r="F1" s="253"/>
      <c r="G1" s="252"/>
    </row>
    <row r="2" spans="1:8" ht="12" customHeight="1">
      <c r="A2" s="250" t="s">
        <v>110</v>
      </c>
      <c r="B2" s="250"/>
      <c r="C2" s="250"/>
      <c r="E2" s="252"/>
      <c r="F2" s="254"/>
      <c r="G2" s="252"/>
    </row>
    <row r="3" spans="1:8" ht="12" customHeight="1">
      <c r="A3" s="250" t="str">
        <f>Inputs!$D$2</f>
        <v>TWELVE MONTHS ENDED DECEMBER 31, 2010</v>
      </c>
      <c r="B3" s="250"/>
      <c r="C3" s="250"/>
      <c r="E3" s="252"/>
      <c r="F3" s="254" t="s">
        <v>159</v>
      </c>
      <c r="G3" s="251"/>
    </row>
    <row r="4" spans="1:8" ht="12" customHeight="1">
      <c r="A4" s="250" t="s">
        <v>113</v>
      </c>
      <c r="B4" s="250"/>
      <c r="C4" s="250"/>
      <c r="E4" s="255"/>
      <c r="F4" s="256" t="s">
        <v>114</v>
      </c>
      <c r="G4" s="255"/>
    </row>
    <row r="5" spans="1:8" ht="12" customHeight="1">
      <c r="A5" s="257" t="s">
        <v>9</v>
      </c>
      <c r="E5" s="252"/>
      <c r="F5" s="254"/>
      <c r="G5" s="252"/>
    </row>
    <row r="6" spans="1:8" ht="12" customHeight="1">
      <c r="A6" s="258" t="s">
        <v>25</v>
      </c>
      <c r="B6" s="259" t="s">
        <v>103</v>
      </c>
      <c r="C6" s="259"/>
      <c r="E6" s="260" t="s">
        <v>115</v>
      </c>
      <c r="F6" s="261" t="s">
        <v>116</v>
      </c>
      <c r="G6" s="260" t="s">
        <v>117</v>
      </c>
      <c r="H6" s="262" t="s">
        <v>118</v>
      </c>
    </row>
    <row r="7" spans="1:8" ht="12" customHeight="1">
      <c r="A7" s="257"/>
      <c r="B7" s="251" t="s">
        <v>59</v>
      </c>
      <c r="E7" s="263"/>
      <c r="F7" s="254"/>
      <c r="G7" s="263"/>
    </row>
    <row r="8" spans="1:8" ht="12" customHeight="1">
      <c r="A8" s="257">
        <v>1</v>
      </c>
      <c r="B8" s="251" t="s">
        <v>119</v>
      </c>
      <c r="E8" s="264"/>
      <c r="F8" s="264"/>
      <c r="G8" s="264"/>
      <c r="H8" s="265" t="str">
        <f>IF(E8=F8+G8," ","ERROR")</f>
        <v xml:space="preserve"> </v>
      </c>
    </row>
    <row r="9" spans="1:8" ht="12" customHeight="1">
      <c r="A9" s="257">
        <v>2</v>
      </c>
      <c r="B9" s="251" t="s">
        <v>120</v>
      </c>
      <c r="E9" s="266"/>
      <c r="F9" s="266"/>
      <c r="G9" s="266"/>
      <c r="H9" s="265" t="str">
        <f>IF(E9=F9+G9," ","ERROR")</f>
        <v xml:space="preserve"> </v>
      </c>
    </row>
    <row r="10" spans="1:8" ht="12" customHeight="1">
      <c r="A10" s="257">
        <v>3</v>
      </c>
      <c r="B10" s="251" t="s">
        <v>62</v>
      </c>
      <c r="E10" s="267"/>
      <c r="F10" s="267"/>
      <c r="G10" s="267"/>
      <c r="H10" s="265" t="str">
        <f>IF(E10=F10+G10," ","ERROR")</f>
        <v xml:space="preserve"> </v>
      </c>
    </row>
    <row r="11" spans="1:8" ht="12" customHeight="1">
      <c r="A11" s="257">
        <v>4</v>
      </c>
      <c r="B11" s="251" t="s">
        <v>121</v>
      </c>
      <c r="E11" s="266">
        <f>SUM(E8:E10)</f>
        <v>0</v>
      </c>
      <c r="F11" s="266">
        <f>SUM(F8:F10)</f>
        <v>0</v>
      </c>
      <c r="G11" s="266">
        <f>SUM(G8:G10)</f>
        <v>0</v>
      </c>
      <c r="H11" s="265" t="str">
        <f>IF(E11=F11+G11," ","ERROR")</f>
        <v xml:space="preserve"> </v>
      </c>
    </row>
    <row r="12" spans="1:8" ht="12" customHeight="1">
      <c r="A12" s="257"/>
      <c r="E12" s="266"/>
      <c r="F12" s="266"/>
      <c r="G12" s="266"/>
      <c r="H12" s="265"/>
    </row>
    <row r="13" spans="1:8" ht="12" customHeight="1">
      <c r="A13" s="257"/>
      <c r="B13" s="251" t="s">
        <v>64</v>
      </c>
      <c r="E13" s="266"/>
      <c r="F13" s="266"/>
      <c r="G13" s="266"/>
      <c r="H13" s="265"/>
    </row>
    <row r="14" spans="1:8" ht="12" customHeight="1">
      <c r="A14" s="257">
        <v>5</v>
      </c>
      <c r="B14" s="251" t="s">
        <v>122</v>
      </c>
      <c r="E14" s="266"/>
      <c r="F14" s="266"/>
      <c r="G14" s="266"/>
      <c r="H14" s="265" t="str">
        <f>IF(E14=F14+G14," ","ERROR")</f>
        <v xml:space="preserve"> </v>
      </c>
    </row>
    <row r="15" spans="1:8" ht="12" customHeight="1">
      <c r="A15" s="257"/>
      <c r="B15" s="251" t="s">
        <v>66</v>
      </c>
      <c r="E15" s="266"/>
      <c r="F15" s="266"/>
      <c r="G15" s="266"/>
      <c r="H15" s="265"/>
    </row>
    <row r="16" spans="1:8" ht="12" customHeight="1">
      <c r="A16" s="257">
        <v>6</v>
      </c>
      <c r="B16" s="251" t="s">
        <v>123</v>
      </c>
      <c r="E16" s="266">
        <f>SUM(F16:G16)</f>
        <v>0</v>
      </c>
      <c r="F16" s="266">
        <v>0</v>
      </c>
      <c r="G16" s="266">
        <v>0</v>
      </c>
      <c r="H16" s="265" t="str">
        <f>IF(E16=F16+G16," ","ERROR")</f>
        <v xml:space="preserve"> </v>
      </c>
    </row>
    <row r="17" spans="1:8" ht="12" customHeight="1">
      <c r="A17" s="257">
        <v>7</v>
      </c>
      <c r="B17" s="251" t="s">
        <v>124</v>
      </c>
      <c r="E17" s="266"/>
      <c r="F17" s="266"/>
      <c r="G17" s="266"/>
      <c r="H17" s="265" t="str">
        <f>IF(E17=F17+G17," ","ERROR")</f>
        <v xml:space="preserve"> </v>
      </c>
    </row>
    <row r="18" spans="1:8" ht="12" customHeight="1">
      <c r="A18" s="257">
        <v>8</v>
      </c>
      <c r="B18" s="251" t="s">
        <v>125</v>
      </c>
      <c r="E18" s="267"/>
      <c r="F18" s="267"/>
      <c r="G18" s="267"/>
      <c r="H18" s="265" t="str">
        <f>IF(E18=F18+G18," ","ERROR")</f>
        <v xml:space="preserve"> </v>
      </c>
    </row>
    <row r="19" spans="1:8" ht="12" customHeight="1">
      <c r="A19" s="257">
        <v>9</v>
      </c>
      <c r="B19" s="251" t="s">
        <v>126</v>
      </c>
      <c r="E19" s="266">
        <f>SUM(E16:E18)</f>
        <v>0</v>
      </c>
      <c r="F19" s="266">
        <f>SUM(F16:F18)</f>
        <v>0</v>
      </c>
      <c r="G19" s="266">
        <f>SUM(G16:G18)</f>
        <v>0</v>
      </c>
      <c r="H19" s="265" t="str">
        <f>IF(E19=F19+G19," ","ERROR")</f>
        <v xml:space="preserve"> </v>
      </c>
    </row>
    <row r="20" spans="1:8" ht="12" customHeight="1">
      <c r="A20" s="257"/>
      <c r="B20" s="251" t="s">
        <v>71</v>
      </c>
      <c r="E20" s="266"/>
      <c r="F20" s="266"/>
      <c r="G20" s="266"/>
      <c r="H20" s="265"/>
    </row>
    <row r="21" spans="1:8" ht="12" customHeight="1">
      <c r="A21" s="257">
        <v>10</v>
      </c>
      <c r="B21" s="251" t="s">
        <v>127</v>
      </c>
      <c r="E21" s="266"/>
      <c r="F21" s="266"/>
      <c r="G21" s="266"/>
      <c r="H21" s="265" t="str">
        <f>IF(E21=F21+G21," ","ERROR")</f>
        <v xml:space="preserve"> </v>
      </c>
    </row>
    <row r="22" spans="1:8" ht="12" customHeight="1">
      <c r="A22" s="257">
        <v>11</v>
      </c>
      <c r="B22" s="251" t="s">
        <v>128</v>
      </c>
      <c r="E22" s="266"/>
      <c r="F22" s="266"/>
      <c r="G22" s="266"/>
      <c r="H22" s="265" t="str">
        <f>IF(E22=F22+G22," ","ERROR")</f>
        <v xml:space="preserve"> </v>
      </c>
    </row>
    <row r="23" spans="1:8" ht="12" customHeight="1">
      <c r="A23" s="257">
        <v>12</v>
      </c>
      <c r="B23" s="251" t="s">
        <v>129</v>
      </c>
      <c r="E23" s="267"/>
      <c r="F23" s="267"/>
      <c r="G23" s="267"/>
      <c r="H23" s="265" t="str">
        <f>IF(E23=F23+G23," ","ERROR")</f>
        <v xml:space="preserve"> </v>
      </c>
    </row>
    <row r="24" spans="1:8" ht="12" customHeight="1">
      <c r="A24" s="257">
        <v>13</v>
      </c>
      <c r="B24" s="251" t="s">
        <v>130</v>
      </c>
      <c r="E24" s="266">
        <f>SUM(E21:E23)</f>
        <v>0</v>
      </c>
      <c r="F24" s="266">
        <f>SUM(F21:F23)</f>
        <v>0</v>
      </c>
      <c r="G24" s="266">
        <f>SUM(G21:G23)</f>
        <v>0</v>
      </c>
      <c r="H24" s="265" t="str">
        <f>IF(E24=F24+G24," ","ERROR")</f>
        <v xml:space="preserve"> </v>
      </c>
    </row>
    <row r="25" spans="1:8" ht="12" customHeight="1">
      <c r="A25" s="257"/>
      <c r="B25" s="251" t="s">
        <v>75</v>
      </c>
      <c r="E25" s="266"/>
      <c r="F25" s="266"/>
      <c r="G25" s="266"/>
      <c r="H25" s="265"/>
    </row>
    <row r="26" spans="1:8" ht="12" customHeight="1">
      <c r="A26" s="257">
        <v>14</v>
      </c>
      <c r="B26" s="251" t="s">
        <v>127</v>
      </c>
      <c r="E26" s="266"/>
      <c r="F26" s="266"/>
      <c r="G26" s="266"/>
      <c r="H26" s="265" t="str">
        <f>IF(E26=F26+G26," ","ERROR")</f>
        <v xml:space="preserve"> </v>
      </c>
    </row>
    <row r="27" spans="1:8" ht="12" customHeight="1">
      <c r="A27" s="257">
        <v>15</v>
      </c>
      <c r="B27" s="251" t="s">
        <v>128</v>
      </c>
      <c r="E27" s="266"/>
      <c r="F27" s="266"/>
      <c r="G27" s="266"/>
      <c r="H27" s="265" t="str">
        <f>IF(E27=F27+G27," ","ERROR")</f>
        <v xml:space="preserve"> </v>
      </c>
    </row>
    <row r="28" spans="1:8" ht="12" customHeight="1">
      <c r="A28" s="257">
        <v>16</v>
      </c>
      <c r="B28" s="251" t="s">
        <v>129</v>
      </c>
      <c r="E28" s="267">
        <f>F28+G28</f>
        <v>0</v>
      </c>
      <c r="F28" s="267"/>
      <c r="G28" s="267">
        <v>0</v>
      </c>
      <c r="H28" s="265" t="str">
        <f>IF(E28=F28+G28," ","ERROR")</f>
        <v xml:space="preserve"> </v>
      </c>
    </row>
    <row r="29" spans="1:8" ht="12" customHeight="1">
      <c r="A29" s="257">
        <v>17</v>
      </c>
      <c r="B29" s="251" t="s">
        <v>131</v>
      </c>
      <c r="E29" s="266">
        <f>SUM(E26:E28)</f>
        <v>0</v>
      </c>
      <c r="F29" s="266">
        <f>SUM(F26:F28)</f>
        <v>0</v>
      </c>
      <c r="G29" s="266">
        <f>SUM(G26:G28)</f>
        <v>0</v>
      </c>
      <c r="H29" s="265" t="str">
        <f>IF(E29=F29+G29," ","ERROR")</f>
        <v xml:space="preserve"> </v>
      </c>
    </row>
    <row r="30" spans="1:8" ht="12" customHeight="1">
      <c r="A30" s="257"/>
      <c r="E30" s="266"/>
      <c r="F30" s="266"/>
      <c r="G30" s="266"/>
      <c r="H30" s="265"/>
    </row>
    <row r="31" spans="1:8" ht="12" customHeight="1">
      <c r="A31" s="257">
        <v>18</v>
      </c>
      <c r="B31" s="251" t="s">
        <v>77</v>
      </c>
      <c r="E31" s="266"/>
      <c r="F31" s="266"/>
      <c r="G31" s="266"/>
      <c r="H31" s="265" t="str">
        <f>IF(E31=F31+G31," ","ERROR")</f>
        <v xml:space="preserve"> </v>
      </c>
    </row>
    <row r="32" spans="1:8" ht="12" customHeight="1">
      <c r="A32" s="257">
        <v>19</v>
      </c>
      <c r="B32" s="251" t="s">
        <v>78</v>
      </c>
      <c r="E32" s="266"/>
      <c r="F32" s="266"/>
      <c r="G32" s="266"/>
      <c r="H32" s="265" t="str">
        <f>IF(E32=F32+G32," ","ERROR")</f>
        <v xml:space="preserve"> </v>
      </c>
    </row>
    <row r="33" spans="1:8" ht="12" customHeight="1">
      <c r="A33" s="257">
        <v>20</v>
      </c>
      <c r="B33" s="251" t="s">
        <v>132</v>
      </c>
      <c r="E33" s="266"/>
      <c r="F33" s="266"/>
      <c r="G33" s="266"/>
      <c r="H33" s="265" t="str">
        <f>IF(E33=F33+G33," ","ERROR")</f>
        <v xml:space="preserve"> </v>
      </c>
    </row>
    <row r="34" spans="1:8" ht="12" customHeight="1">
      <c r="A34" s="257"/>
      <c r="B34" s="251" t="s">
        <v>133</v>
      </c>
      <c r="E34" s="266"/>
      <c r="F34" s="266"/>
      <c r="G34" s="266"/>
      <c r="H34" s="265"/>
    </row>
    <row r="35" spans="1:8" ht="12" customHeight="1">
      <c r="A35" s="257">
        <v>21</v>
      </c>
      <c r="B35" s="251" t="s">
        <v>127</v>
      </c>
      <c r="E35" s="266"/>
      <c r="F35" s="266"/>
      <c r="G35" s="266"/>
      <c r="H35" s="265" t="str">
        <f>IF(E35=F35+G35," ","ERROR")</f>
        <v xml:space="preserve"> </v>
      </c>
    </row>
    <row r="36" spans="1:8" ht="12" customHeight="1">
      <c r="A36" s="257">
        <v>22</v>
      </c>
      <c r="B36" s="251" t="s">
        <v>128</v>
      </c>
      <c r="E36" s="266"/>
      <c r="F36" s="266"/>
      <c r="G36" s="266"/>
      <c r="H36" s="265" t="str">
        <f>IF(E36=F36+G36," ","ERROR")</f>
        <v xml:space="preserve"> </v>
      </c>
    </row>
    <row r="37" spans="1:8" ht="12" customHeight="1">
      <c r="A37" s="257">
        <v>23</v>
      </c>
      <c r="B37" s="251" t="s">
        <v>129</v>
      </c>
      <c r="E37" s="267"/>
      <c r="F37" s="267"/>
      <c r="G37" s="267"/>
      <c r="H37" s="265" t="str">
        <f>IF(E37=F37+G37," ","ERROR")</f>
        <v xml:space="preserve"> </v>
      </c>
    </row>
    <row r="38" spans="1:8" ht="12" customHeight="1">
      <c r="A38" s="257">
        <v>24</v>
      </c>
      <c r="B38" s="251" t="s">
        <v>134</v>
      </c>
      <c r="E38" s="267">
        <f>SUM(E35:E37)</f>
        <v>0</v>
      </c>
      <c r="F38" s="267">
        <f>SUM(F35:F37)</f>
        <v>0</v>
      </c>
      <c r="G38" s="267">
        <f>SUM(G35:G37)</f>
        <v>0</v>
      </c>
      <c r="H38" s="265" t="str">
        <f>IF(E38=F38+G38," ","ERROR")</f>
        <v xml:space="preserve"> </v>
      </c>
    </row>
    <row r="39" spans="1:8" ht="12" customHeight="1">
      <c r="A39" s="257">
        <v>25</v>
      </c>
      <c r="B39" s="251" t="s">
        <v>82</v>
      </c>
      <c r="E39" s="267">
        <f>E19+E24+E29+E31+E32+E33+E38+E14</f>
        <v>0</v>
      </c>
      <c r="F39" s="267">
        <f>F19+F24+F29+F31+F32+F33+F38+F14</f>
        <v>0</v>
      </c>
      <c r="G39" s="267">
        <f>G19+G24+G29+G31+G32+G33+G38+G14</f>
        <v>0</v>
      </c>
      <c r="H39" s="265" t="str">
        <f>IF(E39=F39+G39," ","ERROR")</f>
        <v xml:space="preserve"> </v>
      </c>
    </row>
    <row r="40" spans="1:8" ht="12" customHeight="1">
      <c r="A40" s="257"/>
      <c r="E40" s="266"/>
      <c r="F40" s="266"/>
      <c r="G40" s="266"/>
      <c r="H40" s="265"/>
    </row>
    <row r="41" spans="1:8" ht="12" customHeight="1">
      <c r="A41" s="257">
        <v>26</v>
      </c>
      <c r="B41" s="251" t="s">
        <v>135</v>
      </c>
      <c r="E41" s="266">
        <f>E11-E39</f>
        <v>0</v>
      </c>
      <c r="F41" s="266">
        <f>F11-F39</f>
        <v>0</v>
      </c>
      <c r="G41" s="266">
        <f>G11-G39</f>
        <v>0</v>
      </c>
      <c r="H41" s="265" t="str">
        <f>IF(E41=F41+G41," ","ERROR")</f>
        <v xml:space="preserve"> </v>
      </c>
    </row>
    <row r="42" spans="1:8" ht="12" customHeight="1">
      <c r="A42" s="257"/>
      <c r="E42" s="266"/>
      <c r="F42" s="266"/>
      <c r="G42" s="266"/>
      <c r="H42" s="265"/>
    </row>
    <row r="43" spans="1:8" ht="12" customHeight="1">
      <c r="A43" s="257"/>
      <c r="B43" s="251" t="s">
        <v>136</v>
      </c>
      <c r="E43" s="266"/>
      <c r="F43" s="266"/>
      <c r="G43" s="266"/>
      <c r="H43" s="265"/>
    </row>
    <row r="44" spans="1:8" ht="12" customHeight="1">
      <c r="A44" s="257">
        <v>27</v>
      </c>
      <c r="B44" s="268" t="s">
        <v>137</v>
      </c>
      <c r="D44" s="269">
        <v>0.35</v>
      </c>
      <c r="E44" s="266">
        <f>F44+G44</f>
        <v>0</v>
      </c>
      <c r="F44" s="266">
        <f>ROUND(F41*D44,0)</f>
        <v>0</v>
      </c>
      <c r="G44" s="266">
        <f>ROUND(G41*D44,0)</f>
        <v>0</v>
      </c>
      <c r="H44" s="265" t="str">
        <f>IF(E44=F44+G44," ","ERROR")</f>
        <v xml:space="preserve"> </v>
      </c>
    </row>
    <row r="45" spans="1:8" ht="12" customHeight="1">
      <c r="A45" s="257">
        <v>28</v>
      </c>
      <c r="B45" s="251" t="s">
        <v>139</v>
      </c>
      <c r="E45" s="266"/>
      <c r="F45" s="266"/>
      <c r="G45" s="266"/>
      <c r="H45" s="265" t="str">
        <f>IF(E45=F45+G45," ","ERROR")</f>
        <v xml:space="preserve"> </v>
      </c>
    </row>
    <row r="46" spans="1:8" ht="12" customHeight="1">
      <c r="A46" s="257">
        <v>29</v>
      </c>
      <c r="B46" s="251" t="s">
        <v>138</v>
      </c>
      <c r="E46" s="267"/>
      <c r="F46" s="267"/>
      <c r="G46" s="267"/>
      <c r="H46" s="265" t="str">
        <f>IF(E46=F46+G46," ","ERROR")</f>
        <v xml:space="preserve"> </v>
      </c>
    </row>
    <row r="47" spans="1:8" ht="12" customHeight="1">
      <c r="A47" s="257"/>
      <c r="H47" s="265"/>
    </row>
    <row r="48" spans="1:8" ht="12" customHeight="1" thickBot="1">
      <c r="A48" s="257">
        <v>30</v>
      </c>
      <c r="B48" s="272" t="s">
        <v>88</v>
      </c>
      <c r="E48" s="273">
        <f>E41-(+E44+E45+E46)</f>
        <v>0</v>
      </c>
      <c r="F48" s="273">
        <f>F41-F44+F45+F46</f>
        <v>0</v>
      </c>
      <c r="G48" s="273">
        <f>G41-SUM(G44:G46)</f>
        <v>0</v>
      </c>
      <c r="H48" s="265" t="str">
        <f>IF(E48=F48+G48," ","ERROR")</f>
        <v xml:space="preserve"> </v>
      </c>
    </row>
    <row r="49" spans="1:8" ht="12" customHeight="1" thickTop="1">
      <c r="A49" s="257"/>
      <c r="H49" s="265"/>
    </row>
    <row r="50" spans="1:8" ht="12" customHeight="1">
      <c r="A50" s="257"/>
      <c r="B50" s="268" t="s">
        <v>140</v>
      </c>
      <c r="H50" s="265"/>
    </row>
    <row r="51" spans="1:8" ht="12" customHeight="1">
      <c r="A51" s="257"/>
      <c r="B51" s="268" t="s">
        <v>141</v>
      </c>
      <c r="H51" s="265"/>
    </row>
    <row r="52" spans="1:8" ht="12" customHeight="1">
      <c r="A52" s="257">
        <v>31</v>
      </c>
      <c r="B52" s="251" t="s">
        <v>142</v>
      </c>
      <c r="E52" s="264"/>
      <c r="F52" s="264"/>
      <c r="G52" s="264"/>
      <c r="H52" s="265" t="str">
        <f t="shared" ref="H52:H64" si="0">IF(E52=F52+G52," ","ERROR")</f>
        <v xml:space="preserve"> </v>
      </c>
    </row>
    <row r="53" spans="1:8" ht="12" customHeight="1">
      <c r="A53" s="257">
        <v>32</v>
      </c>
      <c r="B53" s="251" t="s">
        <v>143</v>
      </c>
      <c r="E53" s="266"/>
      <c r="F53" s="266"/>
      <c r="G53" s="266"/>
      <c r="H53" s="265" t="str">
        <f t="shared" si="0"/>
        <v xml:space="preserve"> </v>
      </c>
    </row>
    <row r="54" spans="1:8" ht="12" customHeight="1">
      <c r="A54" s="257">
        <v>33</v>
      </c>
      <c r="B54" s="251" t="s">
        <v>151</v>
      </c>
      <c r="E54" s="267"/>
      <c r="F54" s="267"/>
      <c r="G54" s="267"/>
      <c r="H54" s="265" t="str">
        <f t="shared" si="0"/>
        <v xml:space="preserve"> </v>
      </c>
    </row>
    <row r="55" spans="1:8" ht="12" customHeight="1">
      <c r="A55" s="257">
        <v>34</v>
      </c>
      <c r="B55" s="251" t="s">
        <v>145</v>
      </c>
      <c r="E55" s="266">
        <f>SUM(E52:E54)</f>
        <v>0</v>
      </c>
      <c r="F55" s="266">
        <f>SUM(F52:F54)</f>
        <v>0</v>
      </c>
      <c r="G55" s="266">
        <f>SUM(G52:G54)</f>
        <v>0</v>
      </c>
      <c r="H55" s="265" t="str">
        <f t="shared" si="0"/>
        <v xml:space="preserve"> </v>
      </c>
    </row>
    <row r="56" spans="1:8" ht="12" customHeight="1">
      <c r="A56" s="257"/>
      <c r="B56" s="251" t="s">
        <v>93</v>
      </c>
      <c r="E56" s="266"/>
      <c r="F56" s="266"/>
      <c r="G56" s="266"/>
      <c r="H56" s="265" t="str">
        <f t="shared" si="0"/>
        <v xml:space="preserve"> </v>
      </c>
    </row>
    <row r="57" spans="1:8" ht="12" customHeight="1">
      <c r="A57" s="257">
        <v>35</v>
      </c>
      <c r="B57" s="251" t="s">
        <v>142</v>
      </c>
      <c r="E57" s="266"/>
      <c r="F57" s="266"/>
      <c r="G57" s="266"/>
      <c r="H57" s="265" t="str">
        <f t="shared" si="0"/>
        <v xml:space="preserve"> </v>
      </c>
    </row>
    <row r="58" spans="1:8" ht="12" customHeight="1">
      <c r="A58" s="257">
        <v>36</v>
      </c>
      <c r="B58" s="251" t="s">
        <v>143</v>
      </c>
      <c r="E58" s="266"/>
      <c r="F58" s="266"/>
      <c r="G58" s="266"/>
      <c r="H58" s="265" t="str">
        <f t="shared" si="0"/>
        <v xml:space="preserve"> </v>
      </c>
    </row>
    <row r="59" spans="1:8" ht="12" customHeight="1">
      <c r="A59" s="257">
        <v>37</v>
      </c>
      <c r="B59" s="251" t="s">
        <v>151</v>
      </c>
      <c r="E59" s="267"/>
      <c r="F59" s="267"/>
      <c r="G59" s="267"/>
      <c r="H59" s="265" t="str">
        <f t="shared" si="0"/>
        <v xml:space="preserve"> </v>
      </c>
    </row>
    <row r="60" spans="1:8" ht="12" customHeight="1">
      <c r="A60" s="257">
        <v>38</v>
      </c>
      <c r="B60" s="251" t="s">
        <v>146</v>
      </c>
      <c r="E60" s="266">
        <f>SUM(E57:E59)</f>
        <v>0</v>
      </c>
      <c r="F60" s="266">
        <f>SUM(F57:F59)</f>
        <v>0</v>
      </c>
      <c r="G60" s="266">
        <f>SUM(G57:G59)</f>
        <v>0</v>
      </c>
      <c r="H60" s="265" t="str">
        <f t="shared" si="0"/>
        <v xml:space="preserve"> </v>
      </c>
    </row>
    <row r="61" spans="1:8" ht="12" customHeight="1">
      <c r="A61" s="257">
        <v>39</v>
      </c>
      <c r="B61" s="268" t="s">
        <v>147</v>
      </c>
      <c r="E61" s="266"/>
      <c r="F61" s="266"/>
      <c r="G61" s="266"/>
      <c r="H61" s="265" t="str">
        <f t="shared" si="0"/>
        <v xml:space="preserve"> </v>
      </c>
    </row>
    <row r="62" spans="1:8" ht="12" customHeight="1">
      <c r="A62" s="257">
        <v>40</v>
      </c>
      <c r="B62" s="251" t="s">
        <v>96</v>
      </c>
      <c r="E62" s="266"/>
      <c r="F62" s="266"/>
      <c r="G62" s="266"/>
      <c r="H62" s="265" t="str">
        <f t="shared" si="0"/>
        <v xml:space="preserve"> </v>
      </c>
    </row>
    <row r="63" spans="1:8" ht="12" customHeight="1">
      <c r="A63" s="257">
        <v>41</v>
      </c>
      <c r="B63" s="251" t="s">
        <v>289</v>
      </c>
      <c r="E63" s="266"/>
      <c r="F63" s="266"/>
      <c r="G63" s="266"/>
      <c r="H63" s="265"/>
    </row>
    <row r="64" spans="1:8" ht="12" customHeight="1">
      <c r="A64" s="257">
        <v>42</v>
      </c>
      <c r="B64" s="268" t="s">
        <v>97</v>
      </c>
      <c r="E64" s="267"/>
      <c r="F64" s="267"/>
      <c r="G64" s="267"/>
      <c r="H64" s="265" t="str">
        <f t="shared" si="0"/>
        <v xml:space="preserve"> </v>
      </c>
    </row>
    <row r="65" spans="1:8" ht="12" customHeight="1">
      <c r="A65" s="257"/>
      <c r="B65" s="251" t="s">
        <v>148</v>
      </c>
      <c r="H65" s="265"/>
    </row>
    <row r="66" spans="1:8" ht="12" customHeight="1" thickBot="1">
      <c r="A66" s="257">
        <v>43</v>
      </c>
      <c r="B66" s="272" t="s">
        <v>98</v>
      </c>
      <c r="E66" s="273">
        <f>E55-E60+E61+E62+E64+E63</f>
        <v>0</v>
      </c>
      <c r="F66" s="273">
        <f t="shared" ref="F66:G66" si="1">F55-F60+F61+F62+F64+F63</f>
        <v>0</v>
      </c>
      <c r="G66" s="273">
        <f t="shared" si="1"/>
        <v>0</v>
      </c>
      <c r="H66" s="265" t="str">
        <f>IF(E66=F66+G66," ","ERROR")</f>
        <v xml:space="preserve"> </v>
      </c>
    </row>
    <row r="67" spans="1:8" ht="12" customHeight="1" thickTop="1">
      <c r="A67" s="257"/>
      <c r="B67" s="272"/>
      <c r="E67" s="274"/>
      <c r="F67" s="274"/>
      <c r="G67" s="274"/>
      <c r="H67" s="265"/>
    </row>
    <row r="68" spans="1:8" ht="12" customHeight="1">
      <c r="A68" s="257"/>
      <c r="B68" s="272"/>
      <c r="E68" s="274"/>
      <c r="F68" s="274"/>
      <c r="G68" s="274"/>
      <c r="H68" s="265"/>
    </row>
    <row r="69" spans="1:8" ht="12" customHeight="1">
      <c r="A69" s="250" t="str">
        <f>Inputs!$D$6</f>
        <v>AVISTA UTILITIES</v>
      </c>
      <c r="B69" s="250"/>
      <c r="C69" s="250"/>
      <c r="G69" s="251"/>
    </row>
    <row r="70" spans="1:8" ht="12" customHeight="1">
      <c r="A70" s="250" t="s">
        <v>154</v>
      </c>
      <c r="B70" s="250"/>
      <c r="C70" s="250"/>
      <c r="G70" s="251"/>
    </row>
    <row r="71" spans="1:8" ht="12" customHeight="1">
      <c r="A71" s="250" t="str">
        <f>A3</f>
        <v>TWELVE MONTHS ENDED DECEMBER 31, 2010</v>
      </c>
      <c r="B71" s="250"/>
      <c r="C71" s="250"/>
      <c r="F71" s="254">
        <f>F2</f>
        <v>0</v>
      </c>
      <c r="G71" s="251"/>
    </row>
    <row r="72" spans="1:8" ht="12" customHeight="1">
      <c r="A72" s="250" t="s">
        <v>155</v>
      </c>
      <c r="B72" s="250"/>
      <c r="C72" s="250"/>
      <c r="F72" s="254" t="str">
        <f>F3</f>
        <v>ADJUSTMENT</v>
      </c>
      <c r="G72" s="251"/>
    </row>
    <row r="73" spans="1:8" ht="12" customHeight="1">
      <c r="E73" s="275"/>
      <c r="F73" s="261" t="str">
        <f>F4</f>
        <v>GAS</v>
      </c>
      <c r="G73" s="276"/>
    </row>
    <row r="74" spans="1:8" ht="12" customHeight="1">
      <c r="A74" s="257" t="s">
        <v>9</v>
      </c>
      <c r="F74" s="254"/>
    </row>
    <row r="75" spans="1:8" ht="12" customHeight="1">
      <c r="A75" s="277" t="s">
        <v>25</v>
      </c>
      <c r="B75" s="259" t="s">
        <v>103</v>
      </c>
      <c r="C75" s="259"/>
      <c r="F75" s="261" t="s">
        <v>117</v>
      </c>
    </row>
    <row r="76" spans="1:8" ht="12" customHeight="1">
      <c r="A76" s="257"/>
      <c r="B76" s="251" t="s">
        <v>59</v>
      </c>
      <c r="E76" s="251"/>
      <c r="G76" s="251"/>
    </row>
    <row r="77" spans="1:8" ht="12" customHeight="1">
      <c r="A77" s="257">
        <v>1</v>
      </c>
      <c r="B77" s="251" t="s">
        <v>119</v>
      </c>
      <c r="E77" s="251"/>
      <c r="F77" s="264">
        <f>G8</f>
        <v>0</v>
      </c>
      <c r="G77" s="251"/>
    </row>
    <row r="78" spans="1:8" ht="12" customHeight="1">
      <c r="A78" s="257">
        <v>2</v>
      </c>
      <c r="B78" s="251" t="s">
        <v>120</v>
      </c>
      <c r="E78" s="251"/>
      <c r="F78" s="266">
        <f>G9</f>
        <v>0</v>
      </c>
      <c r="G78" s="251"/>
    </row>
    <row r="79" spans="1:8" ht="12" customHeight="1">
      <c r="A79" s="257">
        <v>3</v>
      </c>
      <c r="B79" s="251" t="s">
        <v>62</v>
      </c>
      <c r="E79" s="251"/>
      <c r="F79" s="267">
        <f>G10</f>
        <v>0</v>
      </c>
      <c r="G79" s="251"/>
    </row>
    <row r="80" spans="1:8" ht="12" customHeight="1">
      <c r="A80" s="257"/>
      <c r="E80" s="251"/>
      <c r="F80" s="266"/>
      <c r="G80" s="251"/>
    </row>
    <row r="81" spans="1:7" ht="12" customHeight="1">
      <c r="A81" s="257">
        <v>4</v>
      </c>
      <c r="B81" s="251" t="s">
        <v>121</v>
      </c>
      <c r="E81" s="251"/>
      <c r="F81" s="266">
        <f>F77+F78+F79</f>
        <v>0</v>
      </c>
      <c r="G81" s="251"/>
    </row>
    <row r="82" spans="1:7" ht="12" customHeight="1">
      <c r="A82" s="257"/>
      <c r="E82" s="251"/>
      <c r="F82" s="266"/>
      <c r="G82" s="251"/>
    </row>
    <row r="83" spans="1:7" ht="12" customHeight="1">
      <c r="A83" s="257"/>
      <c r="B83" s="251" t="s">
        <v>64</v>
      </c>
      <c r="E83" s="251"/>
      <c r="F83" s="266"/>
      <c r="G83" s="251"/>
    </row>
    <row r="84" spans="1:7" ht="12" customHeight="1">
      <c r="A84" s="257">
        <v>5</v>
      </c>
      <c r="B84" s="251" t="s">
        <v>122</v>
      </c>
      <c r="E84" s="251"/>
      <c r="F84" s="266">
        <f>G14</f>
        <v>0</v>
      </c>
      <c r="G84" s="251"/>
    </row>
    <row r="85" spans="1:7" ht="12" customHeight="1">
      <c r="A85" s="257"/>
      <c r="B85" s="251" t="s">
        <v>66</v>
      </c>
      <c r="E85" s="251"/>
      <c r="F85" s="266"/>
      <c r="G85" s="251"/>
    </row>
    <row r="86" spans="1:7" ht="12" customHeight="1">
      <c r="A86" s="257">
        <v>6</v>
      </c>
      <c r="B86" s="251" t="s">
        <v>123</v>
      </c>
      <c r="E86" s="251"/>
      <c r="F86" s="266">
        <f>G16</f>
        <v>0</v>
      </c>
      <c r="G86" s="251"/>
    </row>
    <row r="87" spans="1:7" ht="12" customHeight="1">
      <c r="A87" s="257">
        <v>7</v>
      </c>
      <c r="B87" s="251" t="s">
        <v>124</v>
      </c>
      <c r="E87" s="251"/>
      <c r="F87" s="266">
        <f>G17</f>
        <v>0</v>
      </c>
      <c r="G87" s="251"/>
    </row>
    <row r="88" spans="1:7" ht="12" customHeight="1">
      <c r="A88" s="257">
        <v>8</v>
      </c>
      <c r="B88" s="251" t="s">
        <v>125</v>
      </c>
      <c r="E88" s="251"/>
      <c r="F88" s="267">
        <f>G18</f>
        <v>0</v>
      </c>
      <c r="G88" s="251"/>
    </row>
    <row r="89" spans="1:7" ht="12" customHeight="1">
      <c r="A89" s="257">
        <v>9</v>
      </c>
      <c r="B89" s="251" t="s">
        <v>126</v>
      </c>
      <c r="E89" s="251"/>
      <c r="F89" s="266">
        <f>F86+F87+F88</f>
        <v>0</v>
      </c>
      <c r="G89" s="251"/>
    </row>
    <row r="90" spans="1:7" ht="12" customHeight="1">
      <c r="A90" s="257"/>
      <c r="B90" s="251" t="s">
        <v>71</v>
      </c>
      <c r="E90" s="251"/>
      <c r="F90" s="266"/>
      <c r="G90" s="251"/>
    </row>
    <row r="91" spans="1:7" ht="12" customHeight="1">
      <c r="A91" s="257">
        <v>10</v>
      </c>
      <c r="B91" s="251" t="s">
        <v>127</v>
      </c>
      <c r="E91" s="251"/>
      <c r="F91" s="266">
        <f>G21</f>
        <v>0</v>
      </c>
      <c r="G91" s="251"/>
    </row>
    <row r="92" spans="1:7" ht="12" customHeight="1">
      <c r="A92" s="257">
        <v>11</v>
      </c>
      <c r="B92" s="251" t="s">
        <v>128</v>
      </c>
      <c r="E92" s="251"/>
      <c r="F92" s="266">
        <f>G22</f>
        <v>0</v>
      </c>
      <c r="G92" s="251"/>
    </row>
    <row r="93" spans="1:7" ht="12" customHeight="1">
      <c r="A93" s="257">
        <v>12</v>
      </c>
      <c r="B93" s="251" t="s">
        <v>129</v>
      </c>
      <c r="E93" s="251"/>
      <c r="F93" s="267">
        <f>G23</f>
        <v>0</v>
      </c>
      <c r="G93" s="251"/>
    </row>
    <row r="94" spans="1:7" ht="12" customHeight="1">
      <c r="A94" s="257">
        <v>13</v>
      </c>
      <c r="B94" s="251" t="s">
        <v>130</v>
      </c>
      <c r="E94" s="251"/>
      <c r="F94" s="266">
        <f>F91+F92+F93</f>
        <v>0</v>
      </c>
      <c r="G94" s="251"/>
    </row>
    <row r="95" spans="1:7" ht="12" customHeight="1">
      <c r="A95" s="257"/>
      <c r="B95" s="251" t="s">
        <v>75</v>
      </c>
      <c r="E95" s="251"/>
      <c r="F95" s="266"/>
      <c r="G95" s="251"/>
    </row>
    <row r="96" spans="1:7" ht="12" customHeight="1">
      <c r="A96" s="257">
        <v>14</v>
      </c>
      <c r="B96" s="251" t="s">
        <v>127</v>
      </c>
      <c r="E96" s="251"/>
      <c r="F96" s="266">
        <f>G26</f>
        <v>0</v>
      </c>
      <c r="G96" s="251"/>
    </row>
    <row r="97" spans="1:7" ht="12" customHeight="1">
      <c r="A97" s="257">
        <v>15</v>
      </c>
      <c r="B97" s="251" t="s">
        <v>128</v>
      </c>
      <c r="E97" s="251"/>
      <c r="F97" s="266">
        <f>G27</f>
        <v>0</v>
      </c>
      <c r="G97" s="251"/>
    </row>
    <row r="98" spans="1:7" ht="12" customHeight="1">
      <c r="A98" s="257">
        <v>16</v>
      </c>
      <c r="B98" s="251" t="s">
        <v>129</v>
      </c>
      <c r="E98" s="251"/>
      <c r="F98" s="267"/>
      <c r="G98" s="251"/>
    </row>
    <row r="99" spans="1:7" ht="12" customHeight="1">
      <c r="A99" s="257">
        <v>17</v>
      </c>
      <c r="B99" s="251" t="s">
        <v>131</v>
      </c>
      <c r="E99" s="251"/>
      <c r="F99" s="266">
        <f>F96+F97+F98</f>
        <v>0</v>
      </c>
      <c r="G99" s="251"/>
    </row>
    <row r="100" spans="1:7" ht="12" customHeight="1">
      <c r="A100" s="257">
        <v>18</v>
      </c>
      <c r="B100" s="251" t="s">
        <v>77</v>
      </c>
      <c r="E100" s="251"/>
      <c r="F100" s="266">
        <f>G31</f>
        <v>0</v>
      </c>
      <c r="G100" s="251"/>
    </row>
    <row r="101" spans="1:7" ht="12" customHeight="1">
      <c r="A101" s="257">
        <v>19</v>
      </c>
      <c r="B101" s="251" t="s">
        <v>78</v>
      </c>
      <c r="E101" s="251"/>
      <c r="F101" s="266">
        <f>G32</f>
        <v>0</v>
      </c>
      <c r="G101" s="251"/>
    </row>
    <row r="102" spans="1:7" ht="12" customHeight="1">
      <c r="A102" s="257">
        <v>20</v>
      </c>
      <c r="B102" s="251" t="s">
        <v>132</v>
      </c>
      <c r="E102" s="251"/>
      <c r="F102" s="266">
        <f>G33</f>
        <v>0</v>
      </c>
      <c r="G102" s="251"/>
    </row>
    <row r="103" spans="1:7" ht="12" customHeight="1">
      <c r="A103" s="257"/>
      <c r="B103" s="251" t="s">
        <v>133</v>
      </c>
      <c r="E103" s="251"/>
      <c r="F103" s="266"/>
      <c r="G103" s="251"/>
    </row>
    <row r="104" spans="1:7" ht="12" customHeight="1">
      <c r="A104" s="257">
        <v>21</v>
      </c>
      <c r="B104" s="251" t="s">
        <v>127</v>
      </c>
      <c r="E104" s="251"/>
      <c r="F104" s="266">
        <f>G35</f>
        <v>0</v>
      </c>
      <c r="G104" s="251"/>
    </row>
    <row r="105" spans="1:7" ht="12" customHeight="1">
      <c r="A105" s="257">
        <v>22</v>
      </c>
      <c r="B105" s="251" t="s">
        <v>128</v>
      </c>
      <c r="E105" s="251"/>
      <c r="F105" s="266">
        <f>G36</f>
        <v>0</v>
      </c>
      <c r="G105" s="251"/>
    </row>
    <row r="106" spans="1:7" ht="12" customHeight="1">
      <c r="A106" s="257">
        <v>23</v>
      </c>
      <c r="B106" s="251" t="s">
        <v>129</v>
      </c>
      <c r="E106" s="251"/>
      <c r="F106" s="267">
        <f>G37</f>
        <v>0</v>
      </c>
      <c r="G106" s="251"/>
    </row>
    <row r="107" spans="1:7" ht="12" customHeight="1">
      <c r="A107" s="257">
        <v>24</v>
      </c>
      <c r="B107" s="251" t="s">
        <v>134</v>
      </c>
      <c r="E107" s="251"/>
      <c r="F107" s="267">
        <f>F104+F105+F106</f>
        <v>0</v>
      </c>
      <c r="G107" s="251"/>
    </row>
    <row r="108" spans="1:7" ht="12" customHeight="1">
      <c r="A108" s="257"/>
      <c r="E108" s="251"/>
      <c r="F108" s="266"/>
      <c r="G108" s="251"/>
    </row>
    <row r="109" spans="1:7" ht="12" customHeight="1">
      <c r="A109" s="257">
        <v>25</v>
      </c>
      <c r="B109" s="251" t="s">
        <v>82</v>
      </c>
      <c r="E109" s="251"/>
      <c r="F109" s="267">
        <f>F107+F102+F101+F100+F99+F94+F89+F84</f>
        <v>0</v>
      </c>
      <c r="G109" s="251"/>
    </row>
    <row r="110" spans="1:7" ht="12" customHeight="1">
      <c r="A110" s="257"/>
      <c r="E110" s="251"/>
      <c r="F110" s="266"/>
      <c r="G110" s="251"/>
    </row>
    <row r="111" spans="1:7" ht="12" customHeight="1">
      <c r="A111" s="257">
        <v>26</v>
      </c>
      <c r="B111" s="251" t="s">
        <v>156</v>
      </c>
      <c r="E111" s="251"/>
      <c r="F111" s="267">
        <f>F81-F109</f>
        <v>0</v>
      </c>
      <c r="G111" s="251"/>
    </row>
    <row r="112" spans="1:7" ht="12" customHeight="1">
      <c r="A112" s="257"/>
      <c r="E112" s="251"/>
      <c r="G112" s="251"/>
    </row>
    <row r="113" spans="1:7" ht="12" customHeight="1">
      <c r="A113" s="257">
        <v>27</v>
      </c>
      <c r="B113" s="251" t="s">
        <v>157</v>
      </c>
      <c r="G113" s="251"/>
    </row>
    <row r="114" spans="1:7" ht="12" customHeight="1" thickBot="1">
      <c r="A114" s="257"/>
      <c r="B114" s="278" t="s">
        <v>158</v>
      </c>
      <c r="C114" s="279">
        <f>Inputs!$D$4</f>
        <v>1.5093000000000001E-2</v>
      </c>
      <c r="F114" s="273">
        <f>ROUND(F111*C114,0)</f>
        <v>0</v>
      </c>
      <c r="G114" s="251"/>
    </row>
    <row r="115" spans="1:7" ht="12" customHeight="1" thickTop="1">
      <c r="A115" s="257"/>
      <c r="G115" s="251"/>
    </row>
    <row r="116" spans="1:7" ht="12" customHeight="1"/>
    <row r="117" spans="1:7" ht="12" customHeight="1"/>
    <row r="118" spans="1:7" ht="12" customHeight="1"/>
    <row r="119" spans="1:7" ht="12" customHeight="1"/>
    <row r="120" spans="1:7" ht="12" customHeight="1"/>
    <row r="121" spans="1:7" ht="12" customHeight="1"/>
    <row r="122" spans="1:7" ht="12" customHeight="1"/>
    <row r="123" spans="1:7" ht="12" customHeight="1"/>
    <row r="124" spans="1:7" ht="12" customHeight="1"/>
    <row r="125" spans="1:7" ht="12" customHeight="1"/>
    <row r="126" spans="1:7" ht="12" customHeight="1"/>
    <row r="127" spans="1:7" ht="12" customHeight="1"/>
    <row r="128" spans="1:7" ht="12" customHeight="1"/>
    <row r="129" ht="12" customHeight="1"/>
    <row r="130" ht="12" customHeight="1"/>
    <row r="131" ht="12" customHeight="1"/>
  </sheetData>
  <customSheetViews>
    <customSheetView guid="{A15D1964-B049-11D2-8670-0000832CEEE8}" scale="75" showPageBreaks="1" printArea="1" showRuler="0" topLeftCell="A47">
      <selection activeCell="A68" sqref="A68:C68"/>
      <pageMargins left="0.75" right="0.75" top="0.5" bottom="0.5" header="0.5" footer="0.5"/>
      <pageSetup scale="83" orientation="portrait" horizontalDpi="4294967292" verticalDpi="0" r:id="rId1"/>
      <headerFooter alignWithMargins="0"/>
    </customSheetView>
    <customSheetView guid="{5BE913A1-B14F-11D2-B0DC-0000832CDFF0}" scale="75" showPageBreaks="1" printArea="1" showRuler="0" topLeftCell="A12">
      <selection activeCell="F52" sqref="F52"/>
      <pageMargins left="0.75" right="0.75" top="0.5" bottom="0.5" header="0.5" footer="0.5"/>
      <pageSetup scale="83" orientation="portrait" horizontalDpi="4294967292" verticalDpi="0" r:id="rId2"/>
      <headerFooter alignWithMargins="0"/>
    </customSheetView>
  </customSheetViews>
  <phoneticPr fontId="0" type="noConversion"/>
  <pageMargins left="1" right="0.75" top="0.5" bottom="0.5" header="0.5" footer="0.5"/>
  <pageSetup scale="90" orientation="portrait" horizontalDpi="4294967292" r:id="rId3"/>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H131"/>
  <sheetViews>
    <sheetView workbookViewId="0">
      <selection activeCell="F41" sqref="F41"/>
    </sheetView>
  </sheetViews>
  <sheetFormatPr defaultRowHeight="12"/>
  <cols>
    <col min="1" max="1" width="5.5703125" style="251" customWidth="1"/>
    <col min="2" max="2" width="26.140625" style="251" customWidth="1"/>
    <col min="3" max="3" width="12.42578125" style="251" customWidth="1"/>
    <col min="4" max="4" width="6.7109375" style="251" customWidth="1"/>
    <col min="5" max="5" width="12.42578125" style="270" customWidth="1"/>
    <col min="6" max="6" width="12.42578125" style="271" customWidth="1"/>
    <col min="7" max="7" width="12.42578125" style="270" customWidth="1"/>
    <col min="8" max="8" width="12.42578125" style="251" customWidth="1"/>
    <col min="9" max="16384" width="9.140625" style="251"/>
  </cols>
  <sheetData>
    <row r="1" spans="1:8" ht="12" customHeight="1">
      <c r="A1" s="250" t="str">
        <f>Inputs!$D$6</f>
        <v>AVISTA UTILITIES</v>
      </c>
      <c r="B1" s="250"/>
      <c r="C1" s="250"/>
      <c r="E1" s="252"/>
      <c r="F1" s="253"/>
      <c r="G1" s="252"/>
    </row>
    <row r="2" spans="1:8" ht="12" customHeight="1">
      <c r="A2" s="250" t="s">
        <v>110</v>
      </c>
      <c r="B2" s="250"/>
      <c r="C2" s="250"/>
      <c r="E2" s="252"/>
      <c r="F2" s="563"/>
      <c r="G2" s="252"/>
    </row>
    <row r="3" spans="1:8" ht="12" customHeight="1">
      <c r="A3" s="250" t="str">
        <f>Inputs!$D$2</f>
        <v>TWELVE MONTHS ENDED DECEMBER 31, 2010</v>
      </c>
      <c r="B3" s="250"/>
      <c r="C3" s="250"/>
      <c r="E3" s="252"/>
      <c r="F3" s="648"/>
      <c r="G3" s="251"/>
    </row>
    <row r="4" spans="1:8" ht="12" customHeight="1">
      <c r="A4" s="250" t="s">
        <v>113</v>
      </c>
      <c r="B4" s="250"/>
      <c r="C4" s="250"/>
      <c r="E4" s="255"/>
      <c r="F4" s="256" t="s">
        <v>114</v>
      </c>
      <c r="G4" s="255"/>
    </row>
    <row r="5" spans="1:8" ht="12" customHeight="1">
      <c r="A5" s="257" t="s">
        <v>9</v>
      </c>
      <c r="E5" s="252"/>
      <c r="F5" s="254"/>
      <c r="G5" s="252"/>
    </row>
    <row r="6" spans="1:8" ht="12" customHeight="1">
      <c r="A6" s="258" t="s">
        <v>25</v>
      </c>
      <c r="B6" s="259" t="s">
        <v>103</v>
      </c>
      <c r="C6" s="259"/>
      <c r="E6" s="260" t="s">
        <v>115</v>
      </c>
      <c r="F6" s="261" t="s">
        <v>116</v>
      </c>
      <c r="G6" s="260" t="s">
        <v>117</v>
      </c>
      <c r="H6" s="262" t="s">
        <v>118</v>
      </c>
    </row>
    <row r="7" spans="1:8" ht="12" customHeight="1">
      <c r="A7" s="257"/>
      <c r="B7" s="251" t="s">
        <v>59</v>
      </c>
      <c r="E7" s="263"/>
      <c r="F7" s="254"/>
      <c r="G7" s="263"/>
    </row>
    <row r="8" spans="1:8" ht="12" customHeight="1">
      <c r="A8" s="257">
        <v>1</v>
      </c>
      <c r="B8" s="251" t="s">
        <v>119</v>
      </c>
      <c r="E8" s="264"/>
      <c r="F8" s="264"/>
      <c r="G8" s="264"/>
      <c r="H8" s="265" t="str">
        <f>IF(E8=F8+G8," ","ERROR")</f>
        <v xml:space="preserve"> </v>
      </c>
    </row>
    <row r="9" spans="1:8" ht="12" customHeight="1">
      <c r="A9" s="257">
        <v>2</v>
      </c>
      <c r="B9" s="251" t="s">
        <v>120</v>
      </c>
      <c r="E9" s="266"/>
      <c r="F9" s="266"/>
      <c r="G9" s="266"/>
      <c r="H9" s="265" t="str">
        <f>IF(E9=F9+G9," ","ERROR")</f>
        <v xml:space="preserve"> </v>
      </c>
    </row>
    <row r="10" spans="1:8" ht="12" customHeight="1">
      <c r="A10" s="257">
        <v>3</v>
      </c>
      <c r="B10" s="251" t="s">
        <v>62</v>
      </c>
      <c r="E10" s="267"/>
      <c r="F10" s="267"/>
      <c r="G10" s="267"/>
      <c r="H10" s="265" t="str">
        <f>IF(E10=F10+G10," ","ERROR")</f>
        <v xml:space="preserve"> </v>
      </c>
    </row>
    <row r="11" spans="1:8" ht="12" customHeight="1">
      <c r="A11" s="257">
        <v>4</v>
      </c>
      <c r="B11" s="251" t="s">
        <v>121</v>
      </c>
      <c r="E11" s="266">
        <f>SUM(E8:E10)</f>
        <v>0</v>
      </c>
      <c r="F11" s="266">
        <f>SUM(F8:F10)</f>
        <v>0</v>
      </c>
      <c r="G11" s="266">
        <f>SUM(G8:G10)</f>
        <v>0</v>
      </c>
      <c r="H11" s="265" t="str">
        <f>IF(E11=F11+G11," ","ERROR")</f>
        <v xml:space="preserve"> </v>
      </c>
    </row>
    <row r="12" spans="1:8" ht="12" customHeight="1">
      <c r="A12" s="257"/>
      <c r="E12" s="266"/>
      <c r="F12" s="266"/>
      <c r="G12" s="266"/>
      <c r="H12" s="265"/>
    </row>
    <row r="13" spans="1:8" ht="12" customHeight="1">
      <c r="A13" s="257"/>
      <c r="B13" s="251" t="s">
        <v>64</v>
      </c>
      <c r="E13" s="266"/>
      <c r="F13" s="266"/>
      <c r="G13" s="266"/>
      <c r="H13" s="265"/>
    </row>
    <row r="14" spans="1:8" ht="12" customHeight="1">
      <c r="A14" s="257">
        <v>5</v>
      </c>
      <c r="B14" s="251" t="s">
        <v>122</v>
      </c>
      <c r="E14" s="266"/>
      <c r="F14" s="266"/>
      <c r="G14" s="266"/>
      <c r="H14" s="265" t="str">
        <f>IF(E14=F14+G14," ","ERROR")</f>
        <v xml:space="preserve"> </v>
      </c>
    </row>
    <row r="15" spans="1:8" ht="12" customHeight="1">
      <c r="A15" s="257"/>
      <c r="B15" s="251" t="s">
        <v>66</v>
      </c>
      <c r="E15" s="266"/>
      <c r="F15" s="266"/>
      <c r="G15" s="266"/>
      <c r="H15" s="265"/>
    </row>
    <row r="16" spans="1:8" ht="12" customHeight="1">
      <c r="A16" s="257">
        <v>6</v>
      </c>
      <c r="B16" s="251" t="s">
        <v>123</v>
      </c>
      <c r="E16" s="266">
        <f>SUM(F16:G16)</f>
        <v>0</v>
      </c>
      <c r="F16" s="266"/>
      <c r="G16" s="266"/>
      <c r="H16" s="265" t="str">
        <f>IF(E16=F16+G16," ","ERROR")</f>
        <v xml:space="preserve"> </v>
      </c>
    </row>
    <row r="17" spans="1:8" ht="12" customHeight="1">
      <c r="A17" s="257">
        <v>7</v>
      </c>
      <c r="B17" s="251" t="s">
        <v>124</v>
      </c>
      <c r="E17" s="266"/>
      <c r="F17" s="266"/>
      <c r="G17" s="266"/>
      <c r="H17" s="265" t="str">
        <f>IF(E17=F17+G17," ","ERROR")</f>
        <v xml:space="preserve"> </v>
      </c>
    </row>
    <row r="18" spans="1:8" ht="12" customHeight="1">
      <c r="A18" s="257">
        <v>8</v>
      </c>
      <c r="B18" s="251" t="s">
        <v>125</v>
      </c>
      <c r="E18" s="267"/>
      <c r="F18" s="267"/>
      <c r="G18" s="267"/>
      <c r="H18" s="265" t="str">
        <f>IF(E18=F18+G18," ","ERROR")</f>
        <v xml:space="preserve"> </v>
      </c>
    </row>
    <row r="19" spans="1:8" ht="12" customHeight="1">
      <c r="A19" s="257">
        <v>9</v>
      </c>
      <c r="B19" s="251" t="s">
        <v>126</v>
      </c>
      <c r="E19" s="266">
        <f>SUM(E16:E18)</f>
        <v>0</v>
      </c>
      <c r="F19" s="266">
        <f>SUM(F16:F18)</f>
        <v>0</v>
      </c>
      <c r="G19" s="266">
        <f>SUM(G16:G18)</f>
        <v>0</v>
      </c>
      <c r="H19" s="265" t="str">
        <f>IF(E19=F19+G19," ","ERROR")</f>
        <v xml:space="preserve"> </v>
      </c>
    </row>
    <row r="20" spans="1:8" ht="12" customHeight="1">
      <c r="A20" s="257"/>
      <c r="B20" s="251" t="s">
        <v>71</v>
      </c>
      <c r="E20" s="266"/>
      <c r="F20" s="266"/>
      <c r="G20" s="266"/>
      <c r="H20" s="265"/>
    </row>
    <row r="21" spans="1:8" ht="12" customHeight="1">
      <c r="A21" s="257">
        <v>10</v>
      </c>
      <c r="B21" s="251" t="s">
        <v>127</v>
      </c>
      <c r="E21" s="266">
        <f>SUM(F21:G21)</f>
        <v>0</v>
      </c>
      <c r="F21" s="266">
        <v>0</v>
      </c>
      <c r="G21" s="266">
        <v>0</v>
      </c>
      <c r="H21" s="265" t="str">
        <f>IF(E21=F21+G21," ","ERROR")</f>
        <v xml:space="preserve"> </v>
      </c>
    </row>
    <row r="22" spans="1:8" ht="12" customHeight="1">
      <c r="A22" s="257">
        <v>11</v>
      </c>
      <c r="B22" s="251" t="s">
        <v>128</v>
      </c>
      <c r="E22" s="266">
        <f>SUM(F22:G22)</f>
        <v>0</v>
      </c>
      <c r="F22" s="266">
        <v>0</v>
      </c>
      <c r="G22" s="266">
        <v>0</v>
      </c>
      <c r="H22" s="265" t="str">
        <f>IF(E22=F22+G22," ","ERROR")</f>
        <v xml:space="preserve"> </v>
      </c>
    </row>
    <row r="23" spans="1:8" ht="12" customHeight="1">
      <c r="A23" s="257">
        <v>12</v>
      </c>
      <c r="B23" s="251" t="s">
        <v>129</v>
      </c>
      <c r="E23" s="267"/>
      <c r="F23" s="267"/>
      <c r="G23" s="267"/>
      <c r="H23" s="265" t="str">
        <f>IF(E23=F23+G23," ","ERROR")</f>
        <v xml:space="preserve"> </v>
      </c>
    </row>
    <row r="24" spans="1:8" ht="12" customHeight="1">
      <c r="A24" s="257">
        <v>13</v>
      </c>
      <c r="B24" s="251" t="s">
        <v>130</v>
      </c>
      <c r="E24" s="266">
        <f>SUM(E21:E23)</f>
        <v>0</v>
      </c>
      <c r="F24" s="266">
        <f>SUM(F21:F23)</f>
        <v>0</v>
      </c>
      <c r="G24" s="266">
        <f>SUM(G21:G23)</f>
        <v>0</v>
      </c>
      <c r="H24" s="265" t="str">
        <f>IF(E24=F24+G24," ","ERROR")</f>
        <v xml:space="preserve"> </v>
      </c>
    </row>
    <row r="25" spans="1:8" ht="12" customHeight="1">
      <c r="A25" s="257"/>
      <c r="B25" s="251" t="s">
        <v>75</v>
      </c>
      <c r="E25" s="266"/>
      <c r="F25" s="266"/>
      <c r="G25" s="266"/>
      <c r="H25" s="265"/>
    </row>
    <row r="26" spans="1:8" ht="12" customHeight="1">
      <c r="A26" s="257">
        <v>14</v>
      </c>
      <c r="B26" s="251" t="s">
        <v>127</v>
      </c>
      <c r="E26" s="266">
        <f>SUM(F26:G26)</f>
        <v>0</v>
      </c>
      <c r="F26" s="266"/>
      <c r="G26" s="266"/>
      <c r="H26" s="265" t="str">
        <f>IF(E26=F26+G26," ","ERROR")</f>
        <v xml:space="preserve"> </v>
      </c>
    </row>
    <row r="27" spans="1:8" ht="12" customHeight="1">
      <c r="A27" s="257">
        <v>15</v>
      </c>
      <c r="B27" s="251" t="s">
        <v>128</v>
      </c>
      <c r="E27" s="266">
        <f>SUM(F27:G27)</f>
        <v>0</v>
      </c>
      <c r="F27" s="266">
        <v>0</v>
      </c>
      <c r="G27" s="266">
        <v>0</v>
      </c>
      <c r="H27" s="265" t="str">
        <f>IF(E27=F27+G27," ","ERROR")</f>
        <v xml:space="preserve"> </v>
      </c>
    </row>
    <row r="28" spans="1:8" ht="12" customHeight="1">
      <c r="A28" s="257">
        <v>16</v>
      </c>
      <c r="B28" s="251" t="s">
        <v>129</v>
      </c>
      <c r="E28" s="267">
        <f>F28+G28</f>
        <v>0</v>
      </c>
      <c r="F28" s="267"/>
      <c r="G28" s="562">
        <f>F114</f>
        <v>0</v>
      </c>
      <c r="H28" s="265" t="str">
        <f>IF(E28=F28+G28," ","ERROR")</f>
        <v xml:space="preserve"> </v>
      </c>
    </row>
    <row r="29" spans="1:8" ht="12" customHeight="1">
      <c r="A29" s="257">
        <v>17</v>
      </c>
      <c r="B29" s="251" t="s">
        <v>131</v>
      </c>
      <c r="E29" s="266">
        <f>SUM(E26:E28)</f>
        <v>0</v>
      </c>
      <c r="F29" s="266">
        <f>SUM(F26:F28)</f>
        <v>0</v>
      </c>
      <c r="G29" s="266">
        <f>SUM(G26:G28)</f>
        <v>0</v>
      </c>
      <c r="H29" s="265" t="str">
        <f>IF(E29=F29+G29," ","ERROR")</f>
        <v xml:space="preserve"> </v>
      </c>
    </row>
    <row r="30" spans="1:8" ht="12" customHeight="1">
      <c r="A30" s="257"/>
      <c r="E30" s="266"/>
      <c r="F30" s="266"/>
      <c r="G30" s="266"/>
      <c r="H30" s="265"/>
    </row>
    <row r="31" spans="1:8" ht="12" customHeight="1">
      <c r="A31" s="257">
        <v>18</v>
      </c>
      <c r="B31" s="251" t="s">
        <v>77</v>
      </c>
      <c r="E31" s="266">
        <f>SUM(F31:G31)</f>
        <v>0</v>
      </c>
      <c r="F31" s="266"/>
      <c r="G31" s="266"/>
      <c r="H31" s="265" t="str">
        <f>IF(E31=F31+G31," ","ERROR")</f>
        <v xml:space="preserve"> </v>
      </c>
    </row>
    <row r="32" spans="1:8" ht="12" customHeight="1">
      <c r="A32" s="257">
        <v>19</v>
      </c>
      <c r="B32" s="251" t="s">
        <v>78</v>
      </c>
      <c r="E32" s="266">
        <f>SUM(F32:G32)</f>
        <v>0</v>
      </c>
      <c r="F32" s="266"/>
      <c r="G32" s="266"/>
      <c r="H32" s="265" t="str">
        <f>IF(E32=F32+G32," ","ERROR")</f>
        <v xml:space="preserve"> </v>
      </c>
    </row>
    <row r="33" spans="1:8" ht="12" customHeight="1">
      <c r="A33" s="257">
        <v>20</v>
      </c>
      <c r="B33" s="251" t="s">
        <v>132</v>
      </c>
      <c r="E33" s="266">
        <f>SUM(F33:G33)</f>
        <v>0</v>
      </c>
      <c r="F33" s="266"/>
      <c r="G33" s="266"/>
      <c r="H33" s="265" t="str">
        <f>IF(E33=F33+G33," ","ERROR")</f>
        <v xml:space="preserve"> </v>
      </c>
    </row>
    <row r="34" spans="1:8" ht="12" customHeight="1">
      <c r="A34" s="257"/>
      <c r="B34" s="251" t="s">
        <v>133</v>
      </c>
      <c r="E34" s="266"/>
      <c r="F34" s="266"/>
      <c r="G34" s="266"/>
      <c r="H34" s="265"/>
    </row>
    <row r="35" spans="1:8" ht="12" customHeight="1">
      <c r="A35" s="257">
        <v>21</v>
      </c>
      <c r="B35" s="251" t="s">
        <v>127</v>
      </c>
      <c r="E35" s="266">
        <f>SUM(F35:G35)</f>
        <v>0</v>
      </c>
      <c r="F35" s="266"/>
      <c r="G35" s="266"/>
      <c r="H35" s="265" t="str">
        <f>IF(E35=F35+G35," ","ERROR")</f>
        <v xml:space="preserve"> </v>
      </c>
    </row>
    <row r="36" spans="1:8" ht="12" customHeight="1">
      <c r="A36" s="257">
        <v>22</v>
      </c>
      <c r="B36" s="251" t="s">
        <v>128</v>
      </c>
      <c r="E36" s="266">
        <f>SUM(F36:G36)</f>
        <v>0</v>
      </c>
      <c r="F36" s="266">
        <v>0</v>
      </c>
      <c r="G36" s="266">
        <v>0</v>
      </c>
      <c r="H36" s="265" t="str">
        <f>IF(E36=F36+G36," ","ERROR")</f>
        <v xml:space="preserve"> </v>
      </c>
    </row>
    <row r="37" spans="1:8" ht="12" customHeight="1">
      <c r="A37" s="257">
        <v>23</v>
      </c>
      <c r="B37" s="251" t="s">
        <v>129</v>
      </c>
      <c r="E37" s="267"/>
      <c r="F37" s="267"/>
      <c r="G37" s="267"/>
      <c r="H37" s="265" t="str">
        <f>IF(E37=F37+G37," ","ERROR")</f>
        <v xml:space="preserve"> </v>
      </c>
    </row>
    <row r="38" spans="1:8" ht="12" customHeight="1">
      <c r="A38" s="257">
        <v>24</v>
      </c>
      <c r="B38" s="251" t="s">
        <v>134</v>
      </c>
      <c r="E38" s="267">
        <f>SUM(E35:E37)</f>
        <v>0</v>
      </c>
      <c r="F38" s="267">
        <f>SUM(F35:F37)</f>
        <v>0</v>
      </c>
      <c r="G38" s="267">
        <f>SUM(G35:G37)</f>
        <v>0</v>
      </c>
      <c r="H38" s="265" t="str">
        <f>IF(E38=F38+G38," ","ERROR")</f>
        <v xml:space="preserve"> </v>
      </c>
    </row>
    <row r="39" spans="1:8" ht="12" customHeight="1">
      <c r="A39" s="257">
        <v>25</v>
      </c>
      <c r="B39" s="251" t="s">
        <v>82</v>
      </c>
      <c r="E39" s="267">
        <f>E19+E24+E29+E31+E32+E33+E38+E14</f>
        <v>0</v>
      </c>
      <c r="F39" s="267">
        <f>F19+F24+F29+F31+F32+F33+F38+F14</f>
        <v>0</v>
      </c>
      <c r="G39" s="267">
        <f>G19+G24+G29+G31+G32+G33+G38+G14</f>
        <v>0</v>
      </c>
      <c r="H39" s="265" t="str">
        <f>IF(E39=F39+G39," ","ERROR")</f>
        <v xml:space="preserve"> </v>
      </c>
    </row>
    <row r="40" spans="1:8" ht="12" customHeight="1">
      <c r="A40" s="257"/>
      <c r="E40" s="266"/>
      <c r="F40" s="266"/>
      <c r="G40" s="266"/>
      <c r="H40" s="265"/>
    </row>
    <row r="41" spans="1:8" ht="12" customHeight="1">
      <c r="A41" s="257">
        <v>26</v>
      </c>
      <c r="B41" s="251" t="s">
        <v>135</v>
      </c>
      <c r="E41" s="266">
        <f>E11-E39</f>
        <v>0</v>
      </c>
      <c r="F41" s="266">
        <f>F11-F39</f>
        <v>0</v>
      </c>
      <c r="G41" s="266">
        <f>G11-G39</f>
        <v>0</v>
      </c>
      <c r="H41" s="265" t="str">
        <f>IF(E41=F41+G41," ","ERROR")</f>
        <v xml:space="preserve"> </v>
      </c>
    </row>
    <row r="42" spans="1:8" ht="12" customHeight="1">
      <c r="A42" s="257"/>
      <c r="E42" s="266"/>
      <c r="F42" s="266"/>
      <c r="G42" s="266"/>
      <c r="H42" s="265"/>
    </row>
    <row r="43" spans="1:8" ht="12" customHeight="1">
      <c r="A43" s="257"/>
      <c r="B43" s="251" t="s">
        <v>136</v>
      </c>
      <c r="E43" s="266"/>
      <c r="F43" s="266"/>
      <c r="G43" s="266"/>
      <c r="H43" s="265"/>
    </row>
    <row r="44" spans="1:8" ht="12" customHeight="1">
      <c r="A44" s="257">
        <v>27</v>
      </c>
      <c r="B44" s="268" t="s">
        <v>137</v>
      </c>
      <c r="D44" s="269">
        <v>0.35</v>
      </c>
      <c r="E44" s="266">
        <f>F44+G44</f>
        <v>0</v>
      </c>
      <c r="F44" s="266">
        <f>ROUND(F41*D44,0)</f>
        <v>0</v>
      </c>
      <c r="G44" s="266">
        <f>ROUND(G41*D44,0)</f>
        <v>0</v>
      </c>
      <c r="H44" s="265" t="str">
        <f>IF(E44=F44+G44," ","ERROR")</f>
        <v xml:space="preserve"> </v>
      </c>
    </row>
    <row r="45" spans="1:8" ht="12" customHeight="1">
      <c r="A45" s="257">
        <v>28</v>
      </c>
      <c r="B45" s="251" t="s">
        <v>139</v>
      </c>
      <c r="E45" s="266"/>
      <c r="F45" s="266"/>
      <c r="G45" s="266"/>
      <c r="H45" s="265" t="str">
        <f>IF(E45=F45+G45," ","ERROR")</f>
        <v xml:space="preserve"> </v>
      </c>
    </row>
    <row r="46" spans="1:8" ht="12" customHeight="1">
      <c r="A46" s="257">
        <v>29</v>
      </c>
      <c r="B46" s="251" t="s">
        <v>138</v>
      </c>
      <c r="E46" s="267"/>
      <c r="F46" s="267"/>
      <c r="G46" s="267"/>
      <c r="H46" s="265" t="str">
        <f>IF(E46=F46+G46," ","ERROR")</f>
        <v xml:space="preserve"> </v>
      </c>
    </row>
    <row r="47" spans="1:8" ht="12" customHeight="1">
      <c r="A47" s="257"/>
      <c r="H47" s="265"/>
    </row>
    <row r="48" spans="1:8" ht="12" customHeight="1" thickBot="1">
      <c r="A48" s="257">
        <v>30</v>
      </c>
      <c r="B48" s="272" t="s">
        <v>88</v>
      </c>
      <c r="E48" s="273">
        <f>E41-(+E44+E45+E46)</f>
        <v>0</v>
      </c>
      <c r="F48" s="273">
        <f>F41-F44+F45+F46</f>
        <v>0</v>
      </c>
      <c r="G48" s="273">
        <f>G41-SUM(G44:G46)</f>
        <v>0</v>
      </c>
      <c r="H48" s="265" t="str">
        <f>IF(E48=F48+G48," ","ERROR")</f>
        <v xml:space="preserve"> </v>
      </c>
    </row>
    <row r="49" spans="1:8" ht="12" customHeight="1" thickTop="1">
      <c r="A49" s="257"/>
      <c r="H49" s="265"/>
    </row>
    <row r="50" spans="1:8" ht="12" customHeight="1">
      <c r="A50" s="257"/>
      <c r="B50" s="268" t="s">
        <v>140</v>
      </c>
      <c r="H50" s="265"/>
    </row>
    <row r="51" spans="1:8" ht="12" customHeight="1">
      <c r="A51" s="257"/>
      <c r="B51" s="268" t="s">
        <v>141</v>
      </c>
      <c r="H51" s="265"/>
    </row>
    <row r="52" spans="1:8" ht="12" customHeight="1">
      <c r="A52" s="257">
        <v>31</v>
      </c>
      <c r="B52" s="251" t="s">
        <v>142</v>
      </c>
      <c r="E52" s="264"/>
      <c r="F52" s="264"/>
      <c r="G52" s="264"/>
      <c r="H52" s="265" t="str">
        <f t="shared" ref="H52:H64" si="0">IF(E52=F52+G52," ","ERROR")</f>
        <v xml:space="preserve"> </v>
      </c>
    </row>
    <row r="53" spans="1:8" ht="12" customHeight="1">
      <c r="A53" s="257">
        <v>32</v>
      </c>
      <c r="B53" s="251" t="s">
        <v>143</v>
      </c>
      <c r="E53" s="266"/>
      <c r="F53" s="266"/>
      <c r="G53" s="266"/>
      <c r="H53" s="265" t="str">
        <f t="shared" si="0"/>
        <v xml:space="preserve"> </v>
      </c>
    </row>
    <row r="54" spans="1:8" ht="12" customHeight="1">
      <c r="A54" s="257">
        <v>33</v>
      </c>
      <c r="B54" s="251" t="s">
        <v>151</v>
      </c>
      <c r="E54" s="267"/>
      <c r="F54" s="267"/>
      <c r="G54" s="267"/>
      <c r="H54" s="265" t="str">
        <f t="shared" si="0"/>
        <v xml:space="preserve"> </v>
      </c>
    </row>
    <row r="55" spans="1:8" ht="12" customHeight="1">
      <c r="A55" s="257">
        <v>34</v>
      </c>
      <c r="B55" s="251" t="s">
        <v>145</v>
      </c>
      <c r="E55" s="266">
        <f>SUM(E52:E54)</f>
        <v>0</v>
      </c>
      <c r="F55" s="266">
        <f>SUM(F52:F54)</f>
        <v>0</v>
      </c>
      <c r="G55" s="266">
        <f>SUM(G52:G54)</f>
        <v>0</v>
      </c>
      <c r="H55" s="265" t="str">
        <f t="shared" si="0"/>
        <v xml:space="preserve"> </v>
      </c>
    </row>
    <row r="56" spans="1:8" ht="12" customHeight="1">
      <c r="A56" s="257"/>
      <c r="B56" s="251" t="s">
        <v>93</v>
      </c>
      <c r="E56" s="266"/>
      <c r="F56" s="266"/>
      <c r="G56" s="266"/>
      <c r="H56" s="265" t="str">
        <f t="shared" si="0"/>
        <v xml:space="preserve"> </v>
      </c>
    </row>
    <row r="57" spans="1:8" ht="12" customHeight="1">
      <c r="A57" s="257">
        <v>35</v>
      </c>
      <c r="B57" s="251" t="s">
        <v>142</v>
      </c>
      <c r="E57" s="266">
        <f>F57+G57</f>
        <v>0</v>
      </c>
      <c r="F57" s="266"/>
      <c r="G57" s="266"/>
      <c r="H57" s="265" t="str">
        <f t="shared" si="0"/>
        <v xml:space="preserve"> </v>
      </c>
    </row>
    <row r="58" spans="1:8" ht="12" customHeight="1">
      <c r="A58" s="257">
        <v>36</v>
      </c>
      <c r="B58" s="251" t="s">
        <v>143</v>
      </c>
      <c r="E58" s="266">
        <f>F58+G58</f>
        <v>0</v>
      </c>
      <c r="F58" s="266"/>
      <c r="G58" s="266"/>
      <c r="H58" s="265" t="str">
        <f t="shared" si="0"/>
        <v xml:space="preserve"> </v>
      </c>
    </row>
    <row r="59" spans="1:8" ht="12" customHeight="1">
      <c r="A59" s="257">
        <v>37</v>
      </c>
      <c r="B59" s="251" t="s">
        <v>151</v>
      </c>
      <c r="E59" s="267">
        <f>F59+G59</f>
        <v>0</v>
      </c>
      <c r="F59" s="267"/>
      <c r="G59" s="267"/>
      <c r="H59" s="265" t="str">
        <f t="shared" si="0"/>
        <v xml:space="preserve"> </v>
      </c>
    </row>
    <row r="60" spans="1:8" ht="12" customHeight="1">
      <c r="A60" s="257">
        <v>38</v>
      </c>
      <c r="B60" s="251" t="s">
        <v>146</v>
      </c>
      <c r="E60" s="266">
        <f>SUM(E57:E59)</f>
        <v>0</v>
      </c>
      <c r="F60" s="266">
        <f>SUM(F57:F59)</f>
        <v>0</v>
      </c>
      <c r="G60" s="266">
        <f>SUM(G57:G59)</f>
        <v>0</v>
      </c>
      <c r="H60" s="265" t="str">
        <f t="shared" si="0"/>
        <v xml:space="preserve"> </v>
      </c>
    </row>
    <row r="61" spans="1:8" ht="12" customHeight="1">
      <c r="A61" s="257">
        <v>39</v>
      </c>
      <c r="B61" s="268" t="s">
        <v>147</v>
      </c>
      <c r="E61" s="266">
        <f>F61+G61</f>
        <v>0</v>
      </c>
      <c r="F61" s="266"/>
      <c r="G61" s="266"/>
      <c r="H61" s="265" t="str">
        <f t="shared" si="0"/>
        <v xml:space="preserve"> </v>
      </c>
    </row>
    <row r="62" spans="1:8" ht="12" customHeight="1">
      <c r="A62" s="257">
        <v>40</v>
      </c>
      <c r="B62" s="251" t="s">
        <v>96</v>
      </c>
      <c r="E62" s="266"/>
      <c r="F62" s="266"/>
      <c r="G62" s="266"/>
      <c r="H62" s="265" t="str">
        <f t="shared" si="0"/>
        <v xml:space="preserve"> </v>
      </c>
    </row>
    <row r="63" spans="1:8" ht="12" customHeight="1">
      <c r="A63" s="257">
        <v>41</v>
      </c>
      <c r="B63" s="251" t="s">
        <v>289</v>
      </c>
      <c r="E63" s="266"/>
      <c r="F63" s="266"/>
      <c r="G63" s="266"/>
      <c r="H63" s="265"/>
    </row>
    <row r="64" spans="1:8" ht="12" customHeight="1">
      <c r="A64" s="257">
        <v>42</v>
      </c>
      <c r="B64" s="268" t="s">
        <v>97</v>
      </c>
      <c r="E64" s="267"/>
      <c r="F64" s="267"/>
      <c r="G64" s="267"/>
      <c r="H64" s="265" t="str">
        <f t="shared" si="0"/>
        <v xml:space="preserve"> </v>
      </c>
    </row>
    <row r="65" spans="1:8" ht="12" customHeight="1">
      <c r="A65" s="257"/>
      <c r="B65" s="251" t="s">
        <v>148</v>
      </c>
      <c r="H65" s="265"/>
    </row>
    <row r="66" spans="1:8" ht="12" customHeight="1" thickBot="1">
      <c r="A66" s="257">
        <v>43</v>
      </c>
      <c r="B66" s="272" t="s">
        <v>98</v>
      </c>
      <c r="E66" s="273">
        <f>E55-E60+E61+E62+E64+E63</f>
        <v>0</v>
      </c>
      <c r="F66" s="273">
        <f t="shared" ref="F66:G66" si="1">F55-F60+F61+F62+F64+F63</f>
        <v>0</v>
      </c>
      <c r="G66" s="273">
        <f t="shared" si="1"/>
        <v>0</v>
      </c>
      <c r="H66" s="265" t="str">
        <f>IF(E66=F66+G66," ","ERROR")</f>
        <v xml:space="preserve"> </v>
      </c>
    </row>
    <row r="67" spans="1:8" ht="12" customHeight="1" thickTop="1">
      <c r="A67" s="257"/>
      <c r="B67" s="272"/>
      <c r="E67" s="274"/>
      <c r="F67" s="274"/>
      <c r="G67" s="274"/>
      <c r="H67" s="265"/>
    </row>
    <row r="68" spans="1:8" ht="12" customHeight="1">
      <c r="A68" s="257"/>
      <c r="B68" s="272"/>
      <c r="E68" s="274"/>
      <c r="F68" s="274"/>
      <c r="G68" s="274"/>
      <c r="H68" s="265"/>
    </row>
    <row r="69" spans="1:8" ht="12" customHeight="1">
      <c r="A69" s="250" t="str">
        <f>Inputs!$D$6</f>
        <v>AVISTA UTILITIES</v>
      </c>
      <c r="B69" s="250"/>
      <c r="C69" s="250"/>
      <c r="G69" s="251"/>
    </row>
    <row r="70" spans="1:8" ht="12" customHeight="1">
      <c r="A70" s="250" t="s">
        <v>154</v>
      </c>
      <c r="B70" s="250"/>
      <c r="C70" s="250"/>
      <c r="G70" s="251"/>
    </row>
    <row r="71" spans="1:8" ht="12" customHeight="1">
      <c r="A71" s="250" t="str">
        <f>A3</f>
        <v>TWELVE MONTHS ENDED DECEMBER 31, 2010</v>
      </c>
      <c r="B71" s="250"/>
      <c r="C71" s="250"/>
      <c r="F71" s="254">
        <f>F2</f>
        <v>0</v>
      </c>
      <c r="G71" s="251"/>
    </row>
    <row r="72" spans="1:8" ht="12" customHeight="1">
      <c r="A72" s="250" t="s">
        <v>155</v>
      </c>
      <c r="B72" s="250"/>
      <c r="C72" s="250"/>
      <c r="F72" s="254">
        <f>F3</f>
        <v>0</v>
      </c>
      <c r="G72" s="251"/>
    </row>
    <row r="73" spans="1:8" ht="12" customHeight="1">
      <c r="E73" s="275"/>
      <c r="F73" s="261" t="str">
        <f>F4</f>
        <v>GAS</v>
      </c>
      <c r="G73" s="276"/>
    </row>
    <row r="74" spans="1:8" ht="12" customHeight="1">
      <c r="A74" s="257" t="s">
        <v>9</v>
      </c>
      <c r="F74" s="254"/>
    </row>
    <row r="75" spans="1:8" ht="12" customHeight="1">
      <c r="A75" s="277" t="s">
        <v>25</v>
      </c>
      <c r="B75" s="259" t="s">
        <v>103</v>
      </c>
      <c r="C75" s="259"/>
      <c r="F75" s="261" t="s">
        <v>117</v>
      </c>
    </row>
    <row r="76" spans="1:8" ht="12" customHeight="1">
      <c r="A76" s="257"/>
      <c r="B76" s="251" t="s">
        <v>59</v>
      </c>
      <c r="E76" s="251"/>
      <c r="G76" s="251"/>
    </row>
    <row r="77" spans="1:8" ht="12" customHeight="1">
      <c r="A77" s="257">
        <v>1</v>
      </c>
      <c r="B77" s="251" t="s">
        <v>119</v>
      </c>
      <c r="E77" s="251"/>
      <c r="F77" s="264">
        <f>G8</f>
        <v>0</v>
      </c>
      <c r="G77" s="251"/>
    </row>
    <row r="78" spans="1:8" ht="12" customHeight="1">
      <c r="A78" s="257">
        <v>2</v>
      </c>
      <c r="B78" s="251" t="s">
        <v>120</v>
      </c>
      <c r="E78" s="251"/>
      <c r="F78" s="266">
        <f>G9</f>
        <v>0</v>
      </c>
      <c r="G78" s="251"/>
    </row>
    <row r="79" spans="1:8" ht="12" customHeight="1">
      <c r="A79" s="257">
        <v>3</v>
      </c>
      <c r="B79" s="251" t="s">
        <v>62</v>
      </c>
      <c r="E79" s="251"/>
      <c r="F79" s="267">
        <f>G10</f>
        <v>0</v>
      </c>
      <c r="G79" s="251"/>
    </row>
    <row r="80" spans="1:8" ht="12" customHeight="1">
      <c r="A80" s="257"/>
      <c r="E80" s="251"/>
      <c r="F80" s="266"/>
      <c r="G80" s="251"/>
    </row>
    <row r="81" spans="1:7" ht="12" customHeight="1">
      <c r="A81" s="257">
        <v>4</v>
      </c>
      <c r="B81" s="251" t="s">
        <v>121</v>
      </c>
      <c r="E81" s="251"/>
      <c r="F81" s="266">
        <f>F77+F78+F79</f>
        <v>0</v>
      </c>
      <c r="G81" s="251"/>
    </row>
    <row r="82" spans="1:7" ht="12" customHeight="1">
      <c r="A82" s="257"/>
      <c r="E82" s="251"/>
      <c r="F82" s="266"/>
      <c r="G82" s="251"/>
    </row>
    <row r="83" spans="1:7" ht="12" customHeight="1">
      <c r="A83" s="257"/>
      <c r="B83" s="251" t="s">
        <v>64</v>
      </c>
      <c r="E83" s="251"/>
      <c r="F83" s="266"/>
      <c r="G83" s="251"/>
    </row>
    <row r="84" spans="1:7" ht="12" customHeight="1">
      <c r="A84" s="257">
        <v>5</v>
      </c>
      <c r="B84" s="251" t="s">
        <v>122</v>
      </c>
      <c r="E84" s="251"/>
      <c r="F84" s="266">
        <f>G14</f>
        <v>0</v>
      </c>
      <c r="G84" s="251"/>
    </row>
    <row r="85" spans="1:7" ht="12" customHeight="1">
      <c r="A85" s="257"/>
      <c r="B85" s="251" t="s">
        <v>66</v>
      </c>
      <c r="E85" s="251"/>
      <c r="F85" s="266"/>
      <c r="G85" s="251"/>
    </row>
    <row r="86" spans="1:7" ht="12" customHeight="1">
      <c r="A86" s="257">
        <v>6</v>
      </c>
      <c r="B86" s="251" t="s">
        <v>123</v>
      </c>
      <c r="E86" s="251"/>
      <c r="F86" s="266">
        <f>G16</f>
        <v>0</v>
      </c>
      <c r="G86" s="251"/>
    </row>
    <row r="87" spans="1:7" ht="12" customHeight="1">
      <c r="A87" s="257">
        <v>7</v>
      </c>
      <c r="B87" s="251" t="s">
        <v>124</v>
      </c>
      <c r="E87" s="251"/>
      <c r="F87" s="266">
        <f>G17</f>
        <v>0</v>
      </c>
      <c r="G87" s="251"/>
    </row>
    <row r="88" spans="1:7" ht="12" customHeight="1">
      <c r="A88" s="257">
        <v>8</v>
      </c>
      <c r="B88" s="251" t="s">
        <v>125</v>
      </c>
      <c r="E88" s="251"/>
      <c r="F88" s="267">
        <f>G18</f>
        <v>0</v>
      </c>
      <c r="G88" s="251"/>
    </row>
    <row r="89" spans="1:7" ht="12" customHeight="1">
      <c r="A89" s="257">
        <v>9</v>
      </c>
      <c r="B89" s="251" t="s">
        <v>126</v>
      </c>
      <c r="E89" s="251"/>
      <c r="F89" s="266">
        <f>F86+F87+F88</f>
        <v>0</v>
      </c>
      <c r="G89" s="251"/>
    </row>
    <row r="90" spans="1:7" ht="12" customHeight="1">
      <c r="A90" s="257"/>
      <c r="B90" s="251" t="s">
        <v>71</v>
      </c>
      <c r="E90" s="251"/>
      <c r="F90" s="266"/>
      <c r="G90" s="251"/>
    </row>
    <row r="91" spans="1:7" ht="12" customHeight="1">
      <c r="A91" s="257">
        <v>10</v>
      </c>
      <c r="B91" s="251" t="s">
        <v>127</v>
      </c>
      <c r="E91" s="251"/>
      <c r="F91" s="266">
        <f>G21</f>
        <v>0</v>
      </c>
      <c r="G91" s="251"/>
    </row>
    <row r="92" spans="1:7" ht="12" customHeight="1">
      <c r="A92" s="257">
        <v>11</v>
      </c>
      <c r="B92" s="251" t="s">
        <v>128</v>
      </c>
      <c r="E92" s="251"/>
      <c r="F92" s="266">
        <f>G22</f>
        <v>0</v>
      </c>
      <c r="G92" s="251"/>
    </row>
    <row r="93" spans="1:7" ht="12" customHeight="1">
      <c r="A93" s="257">
        <v>12</v>
      </c>
      <c r="B93" s="251" t="s">
        <v>129</v>
      </c>
      <c r="E93" s="251"/>
      <c r="F93" s="267">
        <f>G23</f>
        <v>0</v>
      </c>
      <c r="G93" s="251"/>
    </row>
    <row r="94" spans="1:7" ht="12" customHeight="1">
      <c r="A94" s="257">
        <v>13</v>
      </c>
      <c r="B94" s="251" t="s">
        <v>130</v>
      </c>
      <c r="E94" s="251"/>
      <c r="F94" s="266">
        <f>F91+F92+F93</f>
        <v>0</v>
      </c>
      <c r="G94" s="251"/>
    </row>
    <row r="95" spans="1:7" ht="12" customHeight="1">
      <c r="A95" s="257"/>
      <c r="B95" s="251" t="s">
        <v>75</v>
      </c>
      <c r="E95" s="251"/>
      <c r="F95" s="266"/>
      <c r="G95" s="251"/>
    </row>
    <row r="96" spans="1:7" ht="12" customHeight="1">
      <c r="A96" s="257">
        <v>14</v>
      </c>
      <c r="B96" s="251" t="s">
        <v>127</v>
      </c>
      <c r="E96" s="251"/>
      <c r="F96" s="266">
        <f>G26</f>
        <v>0</v>
      </c>
      <c r="G96" s="251"/>
    </row>
    <row r="97" spans="1:7" ht="12" customHeight="1">
      <c r="A97" s="257">
        <v>15</v>
      </c>
      <c r="B97" s="251" t="s">
        <v>128</v>
      </c>
      <c r="E97" s="251"/>
      <c r="F97" s="266">
        <f>G27</f>
        <v>0</v>
      </c>
      <c r="G97" s="251"/>
    </row>
    <row r="98" spans="1:7" ht="12" customHeight="1">
      <c r="A98" s="257">
        <v>16</v>
      </c>
      <c r="B98" s="251" t="s">
        <v>129</v>
      </c>
      <c r="E98" s="251"/>
      <c r="F98" s="267"/>
      <c r="G98" s="251"/>
    </row>
    <row r="99" spans="1:7" ht="12" customHeight="1">
      <c r="A99" s="257">
        <v>17</v>
      </c>
      <c r="B99" s="251" t="s">
        <v>131</v>
      </c>
      <c r="E99" s="251"/>
      <c r="F99" s="266">
        <f>F96+F97+F98</f>
        <v>0</v>
      </c>
      <c r="G99" s="251"/>
    </row>
    <row r="100" spans="1:7" ht="12" customHeight="1">
      <c r="A100" s="257">
        <v>18</v>
      </c>
      <c r="B100" s="251" t="s">
        <v>77</v>
      </c>
      <c r="E100" s="251"/>
      <c r="F100" s="266">
        <f>G31</f>
        <v>0</v>
      </c>
      <c r="G100" s="251"/>
    </row>
    <row r="101" spans="1:7" ht="12" customHeight="1">
      <c r="A101" s="257">
        <v>19</v>
      </c>
      <c r="B101" s="251" t="s">
        <v>78</v>
      </c>
      <c r="E101" s="251"/>
      <c r="F101" s="266">
        <f>G32</f>
        <v>0</v>
      </c>
      <c r="G101" s="251"/>
    </row>
    <row r="102" spans="1:7" ht="12" customHeight="1">
      <c r="A102" s="257">
        <v>20</v>
      </c>
      <c r="B102" s="251" t="s">
        <v>132</v>
      </c>
      <c r="E102" s="251"/>
      <c r="F102" s="266">
        <f>G33</f>
        <v>0</v>
      </c>
      <c r="G102" s="251"/>
    </row>
    <row r="103" spans="1:7" ht="12" customHeight="1">
      <c r="A103" s="257"/>
      <c r="B103" s="251" t="s">
        <v>133</v>
      </c>
      <c r="E103" s="251"/>
      <c r="F103" s="266"/>
      <c r="G103" s="251"/>
    </row>
    <row r="104" spans="1:7" ht="12" customHeight="1">
      <c r="A104" s="257">
        <v>21</v>
      </c>
      <c r="B104" s="251" t="s">
        <v>127</v>
      </c>
      <c r="E104" s="251"/>
      <c r="F104" s="266">
        <f>G35</f>
        <v>0</v>
      </c>
      <c r="G104" s="251"/>
    </row>
    <row r="105" spans="1:7" ht="12" customHeight="1">
      <c r="A105" s="257">
        <v>22</v>
      </c>
      <c r="B105" s="251" t="s">
        <v>128</v>
      </c>
      <c r="E105" s="251"/>
      <c r="F105" s="266">
        <f>G36</f>
        <v>0</v>
      </c>
      <c r="G105" s="251"/>
    </row>
    <row r="106" spans="1:7" ht="12" customHeight="1">
      <c r="A106" s="257">
        <v>23</v>
      </c>
      <c r="B106" s="251" t="s">
        <v>129</v>
      </c>
      <c r="E106" s="251"/>
      <c r="F106" s="267">
        <f>G37</f>
        <v>0</v>
      </c>
      <c r="G106" s="251"/>
    </row>
    <row r="107" spans="1:7" ht="12" customHeight="1">
      <c r="A107" s="257">
        <v>24</v>
      </c>
      <c r="B107" s="251" t="s">
        <v>134</v>
      </c>
      <c r="E107" s="251"/>
      <c r="F107" s="267">
        <f>F104+F105+F106</f>
        <v>0</v>
      </c>
      <c r="G107" s="251"/>
    </row>
    <row r="108" spans="1:7" ht="12" customHeight="1">
      <c r="A108" s="257"/>
      <c r="E108" s="251"/>
      <c r="F108" s="266"/>
      <c r="G108" s="251"/>
    </row>
    <row r="109" spans="1:7" ht="12" customHeight="1">
      <c r="A109" s="257">
        <v>25</v>
      </c>
      <c r="B109" s="251" t="s">
        <v>82</v>
      </c>
      <c r="E109" s="251"/>
      <c r="F109" s="267">
        <f>F107+F102+F101+F100+F99+F94+F89+F84</f>
        <v>0</v>
      </c>
      <c r="G109" s="251"/>
    </row>
    <row r="110" spans="1:7" ht="12" customHeight="1">
      <c r="A110" s="257"/>
      <c r="E110" s="251"/>
      <c r="F110" s="266"/>
      <c r="G110" s="251"/>
    </row>
    <row r="111" spans="1:7" ht="12" customHeight="1">
      <c r="A111" s="257">
        <v>26</v>
      </c>
      <c r="B111" s="251" t="s">
        <v>156</v>
      </c>
      <c r="E111" s="251"/>
      <c r="F111" s="267">
        <f>F81-F109</f>
        <v>0</v>
      </c>
      <c r="G111" s="251"/>
    </row>
    <row r="112" spans="1:7" ht="12" customHeight="1">
      <c r="A112" s="257"/>
      <c r="E112" s="251"/>
      <c r="G112" s="251"/>
    </row>
    <row r="113" spans="1:7" ht="12" customHeight="1">
      <c r="A113" s="257">
        <v>27</v>
      </c>
      <c r="B113" s="251" t="s">
        <v>157</v>
      </c>
      <c r="G113" s="251"/>
    </row>
    <row r="114" spans="1:7" ht="12" customHeight="1" thickBot="1">
      <c r="A114" s="257"/>
      <c r="B114" s="278" t="s">
        <v>158</v>
      </c>
      <c r="C114" s="279">
        <f>Inputs!$D$4</f>
        <v>1.5093000000000001E-2</v>
      </c>
      <c r="F114" s="273">
        <f>ROUND(F111*C114,0)</f>
        <v>0</v>
      </c>
      <c r="G114" s="251"/>
    </row>
    <row r="115" spans="1:7" ht="12" customHeight="1" thickTop="1">
      <c r="A115" s="257"/>
      <c r="G115" s="251"/>
    </row>
    <row r="116" spans="1:7" ht="12" customHeight="1"/>
    <row r="117" spans="1:7" ht="12" customHeight="1"/>
    <row r="118" spans="1:7" ht="12" customHeight="1"/>
    <row r="119" spans="1:7" ht="12" customHeight="1"/>
    <row r="120" spans="1:7" ht="12" customHeight="1"/>
    <row r="121" spans="1:7" ht="12" customHeight="1"/>
    <row r="122" spans="1:7" ht="12" customHeight="1"/>
    <row r="123" spans="1:7" ht="12" customHeight="1"/>
    <row r="124" spans="1:7" ht="12" customHeight="1"/>
    <row r="125" spans="1:7" ht="12" customHeight="1"/>
    <row r="126" spans="1:7" ht="12" customHeight="1"/>
    <row r="127" spans="1:7" ht="12" customHeight="1"/>
    <row r="128" spans="1:7" ht="12" customHeight="1"/>
    <row r="129" ht="12" customHeight="1"/>
    <row r="130" ht="12" customHeight="1"/>
    <row r="131" ht="12" customHeight="1"/>
  </sheetData>
  <phoneticPr fontId="0" type="noConversion"/>
  <pageMargins left="1" right="0.75" top="0.5" bottom="0.5" header="0.5" footer="0.5"/>
  <pageSetup scale="90" orientation="portrait" horizontalDpi="4294967292" r:id="rId1"/>
  <headerFooter alignWithMargins="0"/>
  <rowBreaks count="1" manualBreakCount="1">
    <brk id="68" max="16383"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dimension ref="A1:AQ58"/>
  <sheetViews>
    <sheetView zoomScaleNormal="100" workbookViewId="0">
      <selection activeCell="R24" sqref="R24"/>
    </sheetView>
  </sheetViews>
  <sheetFormatPr defaultRowHeight="12.75"/>
  <cols>
    <col min="1" max="1" width="10.7109375" style="117" customWidth="1"/>
    <col min="2" max="3" width="9.140625" style="117"/>
    <col min="4" max="4" width="22" style="117" customWidth="1"/>
    <col min="5" max="5" width="10.7109375" style="117" customWidth="1"/>
    <col min="6" max="6" width="9.140625" style="117"/>
    <col min="7" max="7" width="6.5703125" style="117" customWidth="1"/>
    <col min="8" max="8" width="9.42578125" style="117" customWidth="1"/>
    <col min="9" max="9" width="7.85546875" style="117" customWidth="1"/>
    <col min="10" max="10" width="11.42578125" style="117" customWidth="1"/>
    <col min="11" max="11" width="14.28515625" style="117" customWidth="1"/>
    <col min="12" max="12" width="14.85546875" style="117" customWidth="1"/>
    <col min="13" max="13" width="14" style="117" customWidth="1"/>
    <col min="14" max="14" width="17.85546875" customWidth="1"/>
  </cols>
  <sheetData>
    <row r="1" spans="1:43">
      <c r="A1" s="585" t="s">
        <v>181</v>
      </c>
      <c r="B1" s="585"/>
      <c r="C1" s="585"/>
      <c r="D1" s="585"/>
      <c r="E1" s="585"/>
      <c r="F1" s="585"/>
      <c r="G1" s="713"/>
      <c r="H1" s="690" t="s">
        <v>181</v>
      </c>
      <c r="I1" s="690"/>
      <c r="J1" s="690"/>
      <c r="K1" s="690"/>
      <c r="L1" s="690"/>
      <c r="M1" s="690"/>
      <c r="N1" s="117"/>
      <c r="Q1" s="117"/>
      <c r="R1" s="117"/>
      <c r="S1" s="117"/>
      <c r="T1" s="117"/>
      <c r="U1" s="687"/>
      <c r="V1" s="117"/>
      <c r="W1" s="117"/>
    </row>
    <row r="2" spans="1:43">
      <c r="A2" s="585" t="s">
        <v>208</v>
      </c>
      <c r="B2" s="585"/>
      <c r="C2" s="585"/>
      <c r="D2" s="585"/>
      <c r="E2" s="585"/>
      <c r="F2" s="585"/>
      <c r="H2" s="914" t="s">
        <v>291</v>
      </c>
      <c r="I2" s="914"/>
      <c r="J2" s="914"/>
      <c r="K2" s="914"/>
      <c r="L2" s="914"/>
      <c r="M2" s="914"/>
      <c r="N2" s="117"/>
      <c r="Q2" s="117"/>
      <c r="R2" s="117"/>
      <c r="S2" s="117"/>
      <c r="T2" s="117"/>
      <c r="U2" s="687"/>
      <c r="V2" s="117"/>
      <c r="W2" s="117"/>
    </row>
    <row r="3" spans="1:43">
      <c r="A3" s="585" t="s">
        <v>185</v>
      </c>
      <c r="B3" s="585"/>
      <c r="C3" s="585"/>
      <c r="D3" s="585"/>
      <c r="E3" s="585"/>
      <c r="F3" s="585"/>
      <c r="G3" s="713"/>
      <c r="H3" s="690" t="s">
        <v>185</v>
      </c>
      <c r="I3" s="690"/>
      <c r="J3" s="690"/>
      <c r="K3" s="690"/>
      <c r="L3" s="690"/>
      <c r="M3" s="690"/>
      <c r="N3" s="117"/>
      <c r="Q3" s="117"/>
      <c r="R3" s="117"/>
      <c r="S3" s="117"/>
      <c r="T3" s="117"/>
      <c r="U3" s="687"/>
      <c r="V3" s="117"/>
      <c r="W3" s="117"/>
    </row>
    <row r="4" spans="1:43">
      <c r="A4" s="912" t="str">
        <f>Inputs!D2</f>
        <v>TWELVE MONTHS ENDED DECEMBER 31, 2010</v>
      </c>
      <c r="B4" s="912"/>
      <c r="C4" s="912"/>
      <c r="D4" s="912"/>
      <c r="E4" s="912"/>
      <c r="F4" s="912"/>
      <c r="G4" s="917" t="s">
        <v>311</v>
      </c>
      <c r="H4" s="917"/>
      <c r="I4" s="917"/>
      <c r="J4" s="917"/>
      <c r="K4" s="917"/>
      <c r="L4" s="917"/>
      <c r="M4" s="917"/>
    </row>
    <row r="5" spans="1:43">
      <c r="A5" s="914" t="s">
        <v>229</v>
      </c>
      <c r="B5" s="914"/>
      <c r="C5" s="914"/>
      <c r="D5" s="914"/>
      <c r="E5" s="914"/>
      <c r="F5" s="914"/>
      <c r="G5" s="713"/>
      <c r="H5" s="914"/>
      <c r="I5" s="914"/>
      <c r="J5" s="914"/>
      <c r="K5" s="914"/>
      <c r="L5" s="914"/>
      <c r="M5" s="914"/>
      <c r="AD5" s="661"/>
      <c r="AE5" s="661"/>
      <c r="AF5" s="661"/>
      <c r="AG5" s="661"/>
      <c r="AH5" s="661"/>
      <c r="AI5" s="661"/>
      <c r="AJ5" s="661"/>
      <c r="AK5" s="661"/>
      <c r="AL5" s="661"/>
      <c r="AM5" s="661"/>
      <c r="AN5" s="661"/>
      <c r="AO5" s="661"/>
      <c r="AP5" s="661"/>
      <c r="AQ5" s="661"/>
    </row>
    <row r="6" spans="1:43" ht="15.75">
      <c r="A6" s="713"/>
      <c r="B6" s="713"/>
      <c r="C6" s="713"/>
      <c r="D6" s="713"/>
      <c r="E6" s="713"/>
      <c r="F6" s="713"/>
      <c r="G6" s="691"/>
      <c r="H6" s="692"/>
      <c r="I6" s="692"/>
      <c r="J6" s="692"/>
      <c r="K6" s="692"/>
      <c r="L6" s="692"/>
      <c r="M6" s="692"/>
      <c r="P6" s="661"/>
      <c r="Y6" s="661"/>
      <c r="Z6" s="661"/>
      <c r="AD6" s="661"/>
      <c r="AE6" s="661"/>
      <c r="AF6" s="661"/>
      <c r="AG6" s="661"/>
      <c r="AH6" s="661"/>
      <c r="AI6" s="661"/>
      <c r="AJ6" s="661"/>
      <c r="AK6" s="661"/>
      <c r="AL6" s="661"/>
      <c r="AM6" s="661"/>
      <c r="AN6" s="661"/>
      <c r="AO6" s="661"/>
      <c r="AP6" s="661"/>
      <c r="AQ6" s="661"/>
    </row>
    <row r="7" spans="1:43" ht="15.75">
      <c r="G7" s="691"/>
      <c r="H7" s="692"/>
      <c r="I7" s="692"/>
      <c r="J7" s="692"/>
      <c r="K7" s="692"/>
      <c r="L7" s="692"/>
    </row>
    <row r="8" spans="1:43" ht="15.75">
      <c r="A8" s="126"/>
      <c r="B8" s="126"/>
      <c r="C8" s="126"/>
      <c r="D8" s="126"/>
      <c r="E8" s="126"/>
      <c r="F8" s="130"/>
      <c r="G8" s="693"/>
      <c r="H8" s="694"/>
      <c r="I8" s="700"/>
      <c r="J8" s="711"/>
      <c r="K8" s="712"/>
      <c r="L8" s="698" t="s">
        <v>24</v>
      </c>
      <c r="M8" s="695"/>
    </row>
    <row r="9" spans="1:43" ht="15.75">
      <c r="A9" s="621" t="s">
        <v>209</v>
      </c>
      <c r="B9" s="128"/>
      <c r="C9" s="918" t="s">
        <v>103</v>
      </c>
      <c r="D9" s="919"/>
      <c r="E9" s="130"/>
      <c r="F9" s="621"/>
      <c r="G9" s="693"/>
      <c r="H9" s="696"/>
      <c r="I9" s="697"/>
      <c r="J9" s="698" t="s">
        <v>210</v>
      </c>
      <c r="K9" s="698" t="s">
        <v>24</v>
      </c>
      <c r="L9" s="698" t="s">
        <v>211</v>
      </c>
      <c r="M9" s="695"/>
    </row>
    <row r="10" spans="1:43" ht="15.75">
      <c r="A10" s="622" t="s">
        <v>25</v>
      </c>
      <c r="B10" s="128"/>
      <c r="C10" s="920"/>
      <c r="D10" s="921"/>
      <c r="E10" s="130"/>
      <c r="F10" s="622" t="s">
        <v>230</v>
      </c>
      <c r="G10" s="693"/>
      <c r="H10" s="699" t="s">
        <v>212</v>
      </c>
      <c r="I10" s="697"/>
      <c r="J10" s="699" t="s">
        <v>213</v>
      </c>
      <c r="K10" s="699" t="s">
        <v>214</v>
      </c>
      <c r="L10" s="699" t="s">
        <v>214</v>
      </c>
      <c r="M10" s="695"/>
    </row>
    <row r="11" spans="1:43" ht="15.75">
      <c r="A11" s="126"/>
      <c r="B11" s="126"/>
      <c r="C11" s="126"/>
      <c r="D11" s="126"/>
      <c r="E11" s="623"/>
      <c r="G11" s="693"/>
      <c r="H11" s="694"/>
      <c r="I11" s="700"/>
      <c r="J11" s="694"/>
      <c r="K11" s="694"/>
      <c r="L11" s="694"/>
      <c r="M11" s="695"/>
    </row>
    <row r="12" spans="1:43" ht="15.75">
      <c r="A12" s="134">
        <v>1</v>
      </c>
      <c r="B12" s="126"/>
      <c r="C12" s="126" t="s">
        <v>231</v>
      </c>
      <c r="D12" s="126"/>
      <c r="E12" s="126"/>
      <c r="F12" s="136">
        <f>WAGas_10!AC70</f>
        <v>186920</v>
      </c>
      <c r="G12" s="693"/>
      <c r="M12" s="695"/>
      <c r="N12" s="661"/>
    </row>
    <row r="13" spans="1:43" ht="15.75">
      <c r="A13" s="134"/>
      <c r="B13" s="126"/>
      <c r="C13" s="126"/>
      <c r="D13" s="126"/>
      <c r="E13" s="126"/>
      <c r="F13" s="136"/>
      <c r="G13" s="693"/>
      <c r="H13" s="692" t="s">
        <v>292</v>
      </c>
      <c r="I13" s="701"/>
      <c r="J13" s="702">
        <v>0.52190000000000003</v>
      </c>
      <c r="K13" s="868">
        <v>5.9859999999999997E-2</v>
      </c>
      <c r="L13" s="704">
        <f>ROUND(J13*K13,5)</f>
        <v>3.124E-2</v>
      </c>
      <c r="M13" s="705" t="s">
        <v>264</v>
      </c>
    </row>
    <row r="14" spans="1:43" ht="15.75">
      <c r="A14" s="134">
        <v>2</v>
      </c>
      <c r="B14" s="126"/>
      <c r="C14" s="126" t="s">
        <v>215</v>
      </c>
      <c r="D14" s="126"/>
      <c r="E14" s="126"/>
      <c r="F14" s="587">
        <f>L19</f>
        <v>8.004E-2</v>
      </c>
      <c r="G14" s="693"/>
      <c r="H14" s="692"/>
      <c r="I14" s="701"/>
      <c r="J14" s="702"/>
      <c r="K14" s="704"/>
      <c r="L14" s="702"/>
      <c r="M14" s="708">
        <f>SUM(L13)</f>
        <v>3.124E-2</v>
      </c>
      <c r="N14" s="692" t="s">
        <v>321</v>
      </c>
    </row>
    <row r="15" spans="1:43" ht="15.75">
      <c r="A15" s="134"/>
      <c r="B15" s="126"/>
      <c r="C15" s="126"/>
      <c r="D15" s="126"/>
      <c r="E15" s="126"/>
      <c r="F15" s="588"/>
      <c r="G15" s="693"/>
      <c r="H15" s="692"/>
      <c r="I15" s="703"/>
      <c r="J15" s="707"/>
      <c r="K15" s="707"/>
      <c r="L15" s="708"/>
      <c r="M15" s="695"/>
      <c r="N15" s="661"/>
    </row>
    <row r="16" spans="1:43" ht="15.75">
      <c r="A16" s="134">
        <v>3</v>
      </c>
      <c r="B16" s="126"/>
      <c r="C16" s="126" t="s">
        <v>216</v>
      </c>
      <c r="D16" s="126"/>
      <c r="E16" s="126"/>
      <c r="F16" s="136">
        <f>ROUND(F12*F14,0)</f>
        <v>14961</v>
      </c>
      <c r="G16" s="693"/>
      <c r="H16" s="692" t="s">
        <v>274</v>
      </c>
      <c r="I16" s="701"/>
      <c r="J16" s="702">
        <v>0.47810000000000002</v>
      </c>
      <c r="K16" s="702">
        <v>0.10199999999999999</v>
      </c>
      <c r="L16" s="702">
        <f>ROUND(J16*K16,4)</f>
        <v>4.8800000000000003E-2</v>
      </c>
      <c r="M16" s="695"/>
    </row>
    <row r="17" spans="1:14" ht="15.75">
      <c r="A17" s="134"/>
      <c r="B17" s="126"/>
      <c r="C17" s="126"/>
      <c r="D17" s="126"/>
      <c r="E17" s="126"/>
      <c r="F17" s="136"/>
      <c r="G17" s="693"/>
      <c r="H17" s="692"/>
      <c r="I17" s="703"/>
      <c r="J17" s="707"/>
      <c r="K17" s="707"/>
      <c r="L17" s="708"/>
      <c r="M17" s="695"/>
    </row>
    <row r="18" spans="1:14" ht="15.75">
      <c r="A18" s="134">
        <v>4</v>
      </c>
      <c r="B18" s="126"/>
      <c r="C18" s="126" t="s">
        <v>217</v>
      </c>
      <c r="D18" s="126"/>
      <c r="E18" s="126"/>
      <c r="F18" s="589">
        <f>WAGas_10!AC52</f>
        <v>11047.44952</v>
      </c>
      <c r="G18" s="693"/>
      <c r="M18" s="695"/>
    </row>
    <row r="19" spans="1:14" ht="16.5" thickBot="1">
      <c r="A19" s="134"/>
      <c r="B19" s="126"/>
      <c r="C19" s="126"/>
      <c r="D19" s="126"/>
      <c r="E19" s="126"/>
      <c r="F19" s="126"/>
      <c r="G19" s="693"/>
      <c r="H19" s="692" t="s">
        <v>41</v>
      </c>
      <c r="I19" s="709"/>
      <c r="J19" s="710">
        <f>SUM(J13:J17)</f>
        <v>1</v>
      </c>
      <c r="K19" s="706"/>
      <c r="L19" s="710">
        <f>SUM(L13:L17)</f>
        <v>8.004E-2</v>
      </c>
      <c r="M19" s="695"/>
    </row>
    <row r="20" spans="1:14" ht="16.5" thickTop="1">
      <c r="A20" s="134">
        <v>5</v>
      </c>
      <c r="B20" s="126"/>
      <c r="C20" s="126" t="s">
        <v>218</v>
      </c>
      <c r="D20" s="126"/>
      <c r="E20" s="126"/>
      <c r="F20" s="136">
        <f>F16-F18</f>
        <v>3913.5504799999999</v>
      </c>
      <c r="G20" s="693"/>
      <c r="H20" s="692"/>
      <c r="I20" s="692"/>
      <c r="J20" s="692"/>
      <c r="K20" s="692"/>
      <c r="L20" s="692"/>
      <c r="M20" s="695"/>
    </row>
    <row r="21" spans="1:14">
      <c r="A21" s="134"/>
      <c r="B21" s="126"/>
      <c r="C21" s="126"/>
      <c r="D21" s="126"/>
      <c r="E21" s="126"/>
      <c r="F21" s="126"/>
      <c r="G21" s="586"/>
      <c r="H21" s="668"/>
      <c r="I21" s="668"/>
      <c r="J21" s="668"/>
      <c r="K21" s="668"/>
      <c r="L21" s="668"/>
      <c r="M21" s="686"/>
    </row>
    <row r="22" spans="1:14">
      <c r="A22" s="134">
        <v>6</v>
      </c>
      <c r="B22" s="126"/>
      <c r="C22" s="126" t="s">
        <v>219</v>
      </c>
      <c r="D22" s="126"/>
      <c r="E22" s="126"/>
      <c r="F22" s="768">
        <f>'ConverFac_Exh-WA'!E29</f>
        <v>0.62139999999999995</v>
      </c>
      <c r="G22" s="713"/>
      <c r="H22" s="690" t="s">
        <v>181</v>
      </c>
      <c r="I22" s="690"/>
      <c r="J22" s="690"/>
      <c r="K22" s="690"/>
      <c r="L22" s="690"/>
      <c r="M22" s="690"/>
      <c r="N22" s="677"/>
    </row>
    <row r="23" spans="1:14" ht="13.5" thickBot="1">
      <c r="A23" s="134"/>
      <c r="B23" s="126"/>
      <c r="C23" s="126"/>
      <c r="D23" s="126"/>
      <c r="E23" s="126"/>
      <c r="F23" s="126"/>
      <c r="H23" s="914" t="s">
        <v>291</v>
      </c>
      <c r="I23" s="914"/>
      <c r="J23" s="914"/>
      <c r="K23" s="914"/>
      <c r="L23" s="914"/>
      <c r="M23" s="914"/>
      <c r="N23" s="677"/>
    </row>
    <row r="24" spans="1:14" ht="13.5" thickBot="1">
      <c r="A24" s="134">
        <v>7</v>
      </c>
      <c r="B24" s="126"/>
      <c r="C24" s="126" t="s">
        <v>220</v>
      </c>
      <c r="D24" s="126"/>
      <c r="E24" s="673"/>
      <c r="F24" s="591">
        <f>ROUND(F20/F22,0)</f>
        <v>6298</v>
      </c>
      <c r="G24" s="713"/>
      <c r="H24" s="690" t="s">
        <v>185</v>
      </c>
      <c r="I24" s="690"/>
      <c r="J24" s="690"/>
      <c r="K24" s="690"/>
      <c r="L24" s="690"/>
      <c r="M24" s="690"/>
      <c r="N24" s="677"/>
    </row>
    <row r="25" spans="1:14">
      <c r="A25" s="126"/>
      <c r="B25" s="126"/>
      <c r="C25" s="126"/>
      <c r="D25" s="126"/>
      <c r="E25" s="673"/>
      <c r="F25" s="126"/>
      <c r="G25" s="917" t="s">
        <v>310</v>
      </c>
      <c r="H25" s="917"/>
      <c r="I25" s="917"/>
      <c r="J25" s="917"/>
      <c r="K25" s="917"/>
      <c r="L25" s="917"/>
      <c r="M25" s="917"/>
      <c r="N25" s="677"/>
    </row>
    <row r="26" spans="1:14" ht="15.75">
      <c r="A26" s="134">
        <v>8</v>
      </c>
      <c r="B26" s="126"/>
      <c r="C26" s="126" t="s">
        <v>221</v>
      </c>
      <c r="D26" s="126"/>
      <c r="E26" s="126"/>
      <c r="F26" s="590">
        <f>WAGas_10!AC13+WAGas_10!AC14</f>
        <v>145525</v>
      </c>
      <c r="G26" s="691"/>
      <c r="H26" s="692"/>
      <c r="I26" s="692"/>
      <c r="J26" s="692"/>
      <c r="K26" s="692"/>
      <c r="L26" s="692"/>
      <c r="M26" s="692"/>
      <c r="N26" s="677"/>
    </row>
    <row r="27" spans="1:14" ht="15.75">
      <c r="A27" s="126"/>
      <c r="B27" s="126"/>
      <c r="C27" s="126"/>
      <c r="D27" s="126"/>
      <c r="E27" s="126"/>
      <c r="F27" s="126"/>
      <c r="G27" s="693"/>
      <c r="H27" s="694"/>
      <c r="I27" s="700"/>
      <c r="J27" s="711"/>
      <c r="K27" s="712"/>
      <c r="L27" s="698" t="s">
        <v>24</v>
      </c>
      <c r="M27" s="695"/>
      <c r="N27" s="677"/>
    </row>
    <row r="28" spans="1:14" ht="16.5" thickBot="1">
      <c r="A28" s="134">
        <v>9</v>
      </c>
      <c r="B28" s="126"/>
      <c r="C28" s="126" t="s">
        <v>222</v>
      </c>
      <c r="D28" s="126"/>
      <c r="E28" s="126"/>
      <c r="F28" s="592">
        <f>ROUND(F24/F26,4)</f>
        <v>4.3299999999999998E-2</v>
      </c>
      <c r="G28" s="693"/>
      <c r="H28" s="696"/>
      <c r="I28" s="697"/>
      <c r="J28" s="698" t="s">
        <v>210</v>
      </c>
      <c r="K28" s="698" t="s">
        <v>24</v>
      </c>
      <c r="L28" s="698" t="s">
        <v>211</v>
      </c>
      <c r="M28" s="695"/>
      <c r="N28" s="677"/>
    </row>
    <row r="29" spans="1:14" ht="16.5" thickTop="1">
      <c r="B29" s="126"/>
      <c r="C29" s="586"/>
      <c r="D29" s="586"/>
      <c r="E29" s="586"/>
      <c r="F29" s="586"/>
      <c r="G29" s="693"/>
      <c r="H29" s="699" t="s">
        <v>212</v>
      </c>
      <c r="I29" s="697"/>
      <c r="J29" s="699" t="s">
        <v>213</v>
      </c>
      <c r="K29" s="699" t="s">
        <v>214</v>
      </c>
      <c r="L29" s="699" t="s">
        <v>214</v>
      </c>
      <c r="M29" s="695"/>
      <c r="N29" s="677"/>
    </row>
    <row r="30" spans="1:14" ht="15.75">
      <c r="G30" s="693"/>
      <c r="H30" s="694"/>
      <c r="I30" s="700"/>
      <c r="J30" s="694"/>
      <c r="K30" s="694"/>
      <c r="L30" s="694"/>
      <c r="M30" s="695"/>
      <c r="N30" s="677"/>
    </row>
    <row r="31" spans="1:14" ht="15.75">
      <c r="G31" s="693"/>
      <c r="M31" s="695"/>
      <c r="N31" s="677"/>
    </row>
    <row r="32" spans="1:14" ht="12.75" customHeight="1">
      <c r="F32" s="668"/>
      <c r="G32" s="693"/>
      <c r="H32" s="692" t="s">
        <v>292</v>
      </c>
      <c r="I32" s="701"/>
      <c r="J32" s="702">
        <v>0.53500000000000003</v>
      </c>
      <c r="K32" s="868">
        <v>5.9299999999999999E-2</v>
      </c>
      <c r="L32" s="702">
        <f>ROUND(J32*K32,4)</f>
        <v>3.1699999999999999E-2</v>
      </c>
      <c r="M32" s="705" t="s">
        <v>264</v>
      </c>
      <c r="N32" s="677"/>
    </row>
    <row r="33" spans="6:14" ht="15.75">
      <c r="G33" s="693"/>
      <c r="H33" s="692"/>
      <c r="I33" s="701"/>
      <c r="J33" s="702"/>
      <c r="K33" s="704"/>
      <c r="L33" s="702"/>
      <c r="M33" s="706">
        <f>SUM(L32)</f>
        <v>3.1699999999999999E-2</v>
      </c>
      <c r="N33" s="677"/>
    </row>
    <row r="34" spans="6:14" ht="15.75">
      <c r="G34" s="693"/>
      <c r="H34" s="692"/>
      <c r="I34" s="703"/>
      <c r="J34" s="707"/>
      <c r="K34" s="707"/>
      <c r="L34" s="708"/>
      <c r="M34" s="695"/>
      <c r="N34" s="677"/>
    </row>
    <row r="35" spans="6:14" ht="15.75">
      <c r="G35" s="693"/>
      <c r="H35" s="692" t="s">
        <v>274</v>
      </c>
      <c r="I35" s="701"/>
      <c r="J35" s="702">
        <v>0.46500000000000002</v>
      </c>
      <c r="K35" s="702">
        <v>0.10199999999999999</v>
      </c>
      <c r="L35" s="702">
        <f>ROUND(J35*K35,4)</f>
        <v>4.7399999999999998E-2</v>
      </c>
      <c r="M35" s="695"/>
      <c r="N35" s="677"/>
    </row>
    <row r="36" spans="6:14" ht="15.75">
      <c r="G36" s="693"/>
      <c r="H36" s="692"/>
      <c r="I36" s="703"/>
      <c r="J36" s="707"/>
      <c r="K36" s="707"/>
      <c r="L36" s="708"/>
      <c r="M36" s="695"/>
    </row>
    <row r="37" spans="6:14" ht="15.75">
      <c r="G37" s="693"/>
      <c r="M37" s="695"/>
    </row>
    <row r="38" spans="6:14" ht="16.5" thickBot="1">
      <c r="G38" s="693"/>
      <c r="H38" s="692" t="s">
        <v>41</v>
      </c>
      <c r="I38" s="709"/>
      <c r="J38" s="710">
        <f>SUM(J32:J36)</f>
        <v>1</v>
      </c>
      <c r="K38" s="706"/>
      <c r="L38" s="710">
        <f>SUM(L32:L36)</f>
        <v>7.9100000000000004E-2</v>
      </c>
      <c r="M38" s="695"/>
    </row>
    <row r="39" spans="6:14" ht="13.5" thickTop="1">
      <c r="F39" s="668"/>
      <c r="G39"/>
      <c r="H39"/>
      <c r="I39"/>
      <c r="J39"/>
      <c r="K39"/>
      <c r="L39"/>
      <c r="M39"/>
    </row>
    <row r="40" spans="6:14">
      <c r="F40" s="668"/>
      <c r="G40"/>
      <c r="H40"/>
      <c r="I40"/>
      <c r="J40"/>
      <c r="K40"/>
      <c r="L40"/>
      <c r="M40"/>
    </row>
    <row r="41" spans="6:14">
      <c r="F41" s="668"/>
      <c r="G41"/>
      <c r="H41"/>
      <c r="I41"/>
      <c r="J41"/>
      <c r="K41"/>
      <c r="L41"/>
      <c r="M41"/>
    </row>
    <row r="42" spans="6:14">
      <c r="F42" s="668"/>
      <c r="G42"/>
      <c r="H42"/>
      <c r="I42"/>
      <c r="J42"/>
      <c r="K42"/>
      <c r="L42"/>
      <c r="M42"/>
    </row>
    <row r="43" spans="6:14">
      <c r="F43" s="668"/>
      <c r="G43"/>
      <c r="H43"/>
      <c r="I43"/>
      <c r="J43"/>
      <c r="K43"/>
      <c r="L43"/>
      <c r="M43"/>
    </row>
    <row r="44" spans="6:14">
      <c r="F44" s="668"/>
      <c r="G44"/>
      <c r="H44"/>
      <c r="I44"/>
      <c r="J44"/>
      <c r="K44"/>
      <c r="L44"/>
      <c r="M44"/>
    </row>
    <row r="45" spans="6:14">
      <c r="F45" s="668"/>
      <c r="G45"/>
      <c r="H45"/>
      <c r="I45"/>
      <c r="J45"/>
      <c r="K45"/>
      <c r="L45"/>
      <c r="M45"/>
    </row>
    <row r="46" spans="6:14">
      <c r="F46" s="668"/>
      <c r="G46"/>
      <c r="H46"/>
      <c r="I46"/>
      <c r="J46"/>
      <c r="K46"/>
      <c r="L46"/>
      <c r="M46"/>
    </row>
    <row r="47" spans="6:14">
      <c r="F47" s="668"/>
      <c r="G47"/>
      <c r="H47"/>
      <c r="I47"/>
      <c r="J47"/>
      <c r="K47"/>
      <c r="L47"/>
      <c r="M47"/>
    </row>
    <row r="48" spans="6:14">
      <c r="F48" s="668"/>
      <c r="G48"/>
      <c r="H48"/>
      <c r="I48"/>
      <c r="J48"/>
      <c r="K48"/>
      <c r="L48"/>
      <c r="M48"/>
    </row>
    <row r="49" spans="6:14">
      <c r="F49" s="668"/>
      <c r="G49"/>
      <c r="H49"/>
      <c r="I49"/>
      <c r="J49"/>
      <c r="K49"/>
      <c r="L49"/>
      <c r="M49"/>
    </row>
    <row r="50" spans="6:14">
      <c r="F50" s="668"/>
      <c r="G50"/>
      <c r="H50"/>
      <c r="I50"/>
      <c r="J50"/>
      <c r="K50"/>
      <c r="L50"/>
      <c r="M50"/>
    </row>
    <row r="51" spans="6:14">
      <c r="F51" s="668"/>
      <c r="G51"/>
      <c r="H51"/>
      <c r="I51"/>
      <c r="J51"/>
      <c r="K51"/>
      <c r="L51"/>
      <c r="M51"/>
    </row>
    <row r="52" spans="6:14">
      <c r="F52" s="668"/>
      <c r="G52"/>
      <c r="H52"/>
      <c r="I52"/>
      <c r="J52"/>
      <c r="K52"/>
      <c r="L52"/>
      <c r="M52"/>
    </row>
    <row r="53" spans="6:14">
      <c r="F53" s="668"/>
      <c r="G53" s="668"/>
      <c r="H53" s="668"/>
      <c r="I53" s="668"/>
      <c r="J53" s="668"/>
      <c r="K53" s="668"/>
      <c r="L53" s="668"/>
      <c r="M53" s="668"/>
    </row>
    <row r="54" spans="6:14">
      <c r="F54" s="668"/>
      <c r="G54" s="668"/>
      <c r="H54" s="668"/>
      <c r="I54" s="668"/>
      <c r="J54" s="668"/>
      <c r="K54" s="668"/>
      <c r="L54" s="668"/>
      <c r="M54" s="668"/>
    </row>
    <row r="55" spans="6:14">
      <c r="F55" s="668"/>
      <c r="G55" s="668"/>
      <c r="H55" s="668"/>
      <c r="I55" s="668"/>
      <c r="J55" s="668"/>
      <c r="K55" s="668"/>
      <c r="L55" s="668"/>
      <c r="M55" s="668"/>
      <c r="N55" s="661"/>
    </row>
    <row r="56" spans="6:14">
      <c r="F56" s="668"/>
      <c r="G56" s="668"/>
      <c r="H56" s="668"/>
      <c r="I56" s="668"/>
      <c r="J56" s="668"/>
      <c r="K56" s="668"/>
      <c r="L56" s="668"/>
      <c r="M56" s="668"/>
      <c r="N56" s="661"/>
    </row>
    <row r="57" spans="6:14">
      <c r="F57" s="668"/>
      <c r="N57" s="661"/>
    </row>
    <row r="58" spans="6:14">
      <c r="F58" s="668"/>
      <c r="N58" s="661"/>
    </row>
  </sheetData>
  <mergeCells count="8">
    <mergeCell ref="H23:M23"/>
    <mergeCell ref="G25:M25"/>
    <mergeCell ref="H2:M2"/>
    <mergeCell ref="A5:F5"/>
    <mergeCell ref="C9:D10"/>
    <mergeCell ref="H5:M5"/>
    <mergeCell ref="A4:F4"/>
    <mergeCell ref="G4:M4"/>
  </mergeCells>
  <phoneticPr fontId="0" type="noConversion"/>
  <pageMargins left="0.75" right="0.5" top="0.72" bottom="0.84" header="0.5" footer="0.5"/>
  <pageSetup orientation="portrait" r:id="rId1"/>
  <headerFooter scaleWithDoc="0" alignWithMargins="0">
    <oddHeader>&amp;RExhibit No. ___(EMA-3)</oddHeader>
    <oddFooter>&amp;RPage &amp;P of &amp;N</oddFooter>
  </headerFooter>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Q73"/>
  <sheetViews>
    <sheetView topLeftCell="A28" zoomScaleNormal="100" zoomScaleSheetLayoutView="100" workbookViewId="0">
      <selection activeCell="E47" sqref="E47"/>
    </sheetView>
  </sheetViews>
  <sheetFormatPr defaultRowHeight="12.75"/>
  <cols>
    <col min="1" max="1" width="4.7109375" style="595" customWidth="1"/>
    <col min="2" max="3" width="1.7109375" style="593" customWidth="1"/>
    <col min="4" max="4" width="2.7109375" style="593" customWidth="1"/>
    <col min="5" max="5" width="22.5703125" style="127" customWidth="1"/>
    <col min="6" max="9" width="11.7109375" style="127" customWidth="1"/>
    <col min="10" max="10" width="11.7109375" style="117" customWidth="1"/>
    <col min="11" max="12" width="9" style="117" customWidth="1"/>
    <col min="13" max="16384" width="9.140625" style="117"/>
  </cols>
  <sheetData>
    <row r="1" spans="1:43">
      <c r="A1" s="594" t="s">
        <v>181</v>
      </c>
      <c r="D1" s="595"/>
    </row>
    <row r="2" spans="1:43" ht="18.75">
      <c r="A2" s="594" t="s">
        <v>0</v>
      </c>
      <c r="D2" s="595"/>
      <c r="G2" s="678"/>
      <c r="H2" s="679"/>
      <c r="I2" s="679"/>
      <c r="J2" s="668"/>
      <c r="K2" s="668"/>
      <c r="L2" s="668"/>
      <c r="M2" s="668"/>
      <c r="N2" s="668"/>
    </row>
    <row r="3" spans="1:43">
      <c r="A3" s="594" t="s">
        <v>280</v>
      </c>
      <c r="D3" s="595"/>
    </row>
    <row r="4" spans="1:43">
      <c r="A4" s="594" t="str">
        <f>Inputs!D2</f>
        <v>TWELVE MONTHS ENDED DECEMBER 31, 2010</v>
      </c>
      <c r="D4" s="595"/>
    </row>
    <row r="5" spans="1:43">
      <c r="A5" s="594" t="s">
        <v>1</v>
      </c>
      <c r="D5" s="595"/>
      <c r="AD5" s="668"/>
      <c r="AE5" s="668"/>
      <c r="AF5" s="668"/>
      <c r="AG5" s="668"/>
      <c r="AH5" s="668"/>
      <c r="AI5" s="668"/>
      <c r="AJ5" s="668"/>
      <c r="AK5" s="668"/>
      <c r="AL5" s="668"/>
      <c r="AM5" s="668"/>
      <c r="AN5" s="668"/>
      <c r="AO5" s="668"/>
      <c r="AP5" s="668"/>
      <c r="AQ5" s="668"/>
    </row>
    <row r="6" spans="1:43">
      <c r="A6" s="596"/>
      <c r="B6" s="596"/>
      <c r="C6" s="597"/>
      <c r="D6" s="597"/>
      <c r="E6" s="596"/>
      <c r="F6" s="598" t="s">
        <v>223</v>
      </c>
      <c r="G6" s="599"/>
      <c r="H6" s="600"/>
      <c r="I6" s="600" t="s">
        <v>224</v>
      </c>
      <c r="J6" s="600"/>
      <c r="P6" s="668"/>
      <c r="Y6" s="668"/>
      <c r="Z6" s="668"/>
      <c r="AD6" s="668"/>
      <c r="AE6" s="668"/>
      <c r="AF6" s="668"/>
      <c r="AG6" s="668"/>
      <c r="AH6" s="668"/>
      <c r="AI6" s="668"/>
      <c r="AJ6" s="668"/>
      <c r="AK6" s="668"/>
      <c r="AL6" s="668"/>
      <c r="AM6" s="668"/>
      <c r="AN6" s="668"/>
      <c r="AO6" s="668"/>
      <c r="AP6" s="668"/>
      <c r="AQ6" s="668"/>
    </row>
    <row r="7" spans="1:43">
      <c r="A7" s="601"/>
      <c r="B7" s="602"/>
      <c r="C7" s="603"/>
      <c r="D7" s="604"/>
      <c r="E7" s="605"/>
      <c r="F7" s="129" t="s">
        <v>225</v>
      </c>
      <c r="G7" s="129"/>
      <c r="H7" s="129"/>
      <c r="I7" s="129" t="s">
        <v>226</v>
      </c>
      <c r="J7" s="129" t="s">
        <v>24</v>
      </c>
    </row>
    <row r="8" spans="1:43">
      <c r="A8" s="606" t="s">
        <v>9</v>
      </c>
      <c r="B8" s="607"/>
      <c r="C8" s="608"/>
      <c r="D8" s="609"/>
      <c r="E8" s="610"/>
      <c r="F8" s="131" t="s">
        <v>10</v>
      </c>
      <c r="G8" s="131" t="s">
        <v>41</v>
      </c>
      <c r="H8" s="131" t="s">
        <v>24</v>
      </c>
      <c r="I8" s="131" t="s">
        <v>227</v>
      </c>
      <c r="J8" s="131" t="s">
        <v>226</v>
      </c>
    </row>
    <row r="9" spans="1:43">
      <c r="A9" s="611" t="s">
        <v>25</v>
      </c>
      <c r="B9" s="612"/>
      <c r="C9" s="613"/>
      <c r="D9" s="614"/>
      <c r="E9" s="615" t="s">
        <v>26</v>
      </c>
      <c r="F9" s="133" t="s">
        <v>27</v>
      </c>
      <c r="G9" s="133" t="s">
        <v>188</v>
      </c>
      <c r="H9" s="133" t="s">
        <v>41</v>
      </c>
      <c r="I9" s="133" t="s">
        <v>228</v>
      </c>
      <c r="J9" s="133" t="s">
        <v>41</v>
      </c>
    </row>
    <row r="10" spans="1:43">
      <c r="A10" s="616"/>
      <c r="B10" s="616"/>
      <c r="C10" s="617"/>
      <c r="D10" s="617"/>
      <c r="E10" s="617" t="s">
        <v>42</v>
      </c>
      <c r="F10" s="135" t="s">
        <v>43</v>
      </c>
      <c r="G10" s="135" t="s">
        <v>44</v>
      </c>
      <c r="H10" s="135" t="s">
        <v>45</v>
      </c>
      <c r="I10" s="135" t="s">
        <v>46</v>
      </c>
      <c r="J10" s="135" t="s">
        <v>47</v>
      </c>
    </row>
    <row r="11" spans="1:43">
      <c r="A11" s="2"/>
      <c r="B11" s="1" t="s">
        <v>59</v>
      </c>
      <c r="C11" s="1"/>
      <c r="D11" s="1"/>
      <c r="E11" s="1"/>
      <c r="F11" s="555"/>
      <c r="G11" s="555"/>
      <c r="J11" s="127"/>
    </row>
    <row r="12" spans="1:43">
      <c r="A12" s="2">
        <v>1</v>
      </c>
      <c r="B12" s="3"/>
      <c r="C12" s="3" t="s">
        <v>60</v>
      </c>
      <c r="D12" s="3"/>
      <c r="E12" s="3"/>
      <c r="F12" s="561">
        <f>WAGas_10!F13</f>
        <v>140588</v>
      </c>
      <c r="G12" s="561">
        <f>H12-F12</f>
        <v>1782</v>
      </c>
      <c r="H12" s="561">
        <f>WAGas_10!AC13</f>
        <v>142370</v>
      </c>
      <c r="I12" s="561">
        <f>'ConverFac_Exh-WA'!J12</f>
        <v>6298</v>
      </c>
      <c r="J12" s="561">
        <f>H12+I12</f>
        <v>148668</v>
      </c>
    </row>
    <row r="13" spans="1:43">
      <c r="A13" s="2">
        <v>2</v>
      </c>
      <c r="B13" s="1"/>
      <c r="C13" s="4" t="s">
        <v>61</v>
      </c>
      <c r="D13" s="4"/>
      <c r="E13" s="4"/>
      <c r="F13" s="4">
        <f>WAGas_10!F14</f>
        <v>3245</v>
      </c>
      <c r="G13" s="4">
        <f>H13-F13</f>
        <v>-90</v>
      </c>
      <c r="H13" s="627">
        <f>WAGas_10!AC14</f>
        <v>3155</v>
      </c>
      <c r="I13" s="4"/>
      <c r="J13" s="4">
        <f>H13+I13</f>
        <v>3155</v>
      </c>
    </row>
    <row r="14" spans="1:43">
      <c r="A14" s="2">
        <v>3</v>
      </c>
      <c r="B14" s="1"/>
      <c r="C14" s="4" t="s">
        <v>62</v>
      </c>
      <c r="D14" s="4"/>
      <c r="E14" s="4"/>
      <c r="F14" s="556">
        <f>WAGas_10!F15</f>
        <v>115257</v>
      </c>
      <c r="G14" s="556">
        <f>H14-F14</f>
        <v>0</v>
      </c>
      <c r="H14" s="628">
        <f>WAGas_10!AC15</f>
        <v>115257</v>
      </c>
      <c r="I14" s="556"/>
      <c r="J14" s="556">
        <f>H14+I14</f>
        <v>115257</v>
      </c>
    </row>
    <row r="15" spans="1:43">
      <c r="A15" s="2">
        <v>4</v>
      </c>
      <c r="B15" s="1" t="s">
        <v>63</v>
      </c>
      <c r="C15" s="4"/>
      <c r="D15" s="4"/>
      <c r="E15" s="4"/>
      <c r="F15" s="4">
        <f>WAGas_10!F16</f>
        <v>259090</v>
      </c>
      <c r="G15" s="4">
        <f>H15-F15</f>
        <v>1692</v>
      </c>
      <c r="H15" s="627">
        <f>WAGas_10!AC16</f>
        <v>260782</v>
      </c>
      <c r="I15" s="4">
        <f>SUM(I12:I14)</f>
        <v>6298</v>
      </c>
      <c r="J15" s="4">
        <f>H15+I15</f>
        <v>267080</v>
      </c>
    </row>
    <row r="16" spans="1:43">
      <c r="A16" s="2"/>
      <c r="B16" s="1"/>
      <c r="C16" s="4"/>
      <c r="D16" s="4"/>
      <c r="E16" s="4"/>
      <c r="F16" s="4"/>
      <c r="G16" s="4"/>
      <c r="H16" s="4"/>
      <c r="I16" s="4"/>
      <c r="J16" s="4"/>
    </row>
    <row r="17" spans="1:10">
      <c r="A17" s="2"/>
      <c r="B17" s="1" t="s">
        <v>64</v>
      </c>
      <c r="C17" s="4"/>
      <c r="D17" s="4"/>
      <c r="E17" s="4"/>
      <c r="F17" s="4"/>
      <c r="G17" s="4"/>
      <c r="H17" s="4"/>
      <c r="I17" s="4"/>
      <c r="J17" s="4"/>
    </row>
    <row r="18" spans="1:10">
      <c r="A18" s="2">
        <v>5</v>
      </c>
      <c r="B18" s="1"/>
      <c r="C18" s="4" t="s">
        <v>65</v>
      </c>
      <c r="D18" s="4"/>
      <c r="E18" s="4"/>
      <c r="F18" s="4"/>
      <c r="G18" s="4"/>
      <c r="H18" s="4"/>
      <c r="I18" s="4"/>
      <c r="J18" s="4"/>
    </row>
    <row r="19" spans="1:10">
      <c r="A19" s="2"/>
      <c r="B19" s="1"/>
      <c r="C19" s="4" t="s">
        <v>66</v>
      </c>
      <c r="D19" s="4"/>
      <c r="E19" s="4"/>
      <c r="F19" s="4"/>
      <c r="G19" s="4"/>
      <c r="H19" s="4"/>
      <c r="I19" s="4"/>
      <c r="J19" s="4"/>
    </row>
    <row r="20" spans="1:10">
      <c r="A20" s="2">
        <v>6</v>
      </c>
      <c r="B20" s="1"/>
      <c r="C20" s="4"/>
      <c r="D20" s="4" t="s">
        <v>67</v>
      </c>
      <c r="E20" s="4"/>
      <c r="F20" s="4">
        <f>WAGas_10!F21</f>
        <v>192776</v>
      </c>
      <c r="G20" s="4">
        <f>H20-F20</f>
        <v>4718</v>
      </c>
      <c r="H20" s="627">
        <f>WAGas_10!AC21</f>
        <v>197494</v>
      </c>
      <c r="I20" s="4"/>
      <c r="J20" s="4">
        <f>H20+I20</f>
        <v>197494</v>
      </c>
    </row>
    <row r="21" spans="1:10">
      <c r="A21" s="2">
        <v>7</v>
      </c>
      <c r="B21" s="1"/>
      <c r="C21" s="4"/>
      <c r="D21" s="4" t="s">
        <v>68</v>
      </c>
      <c r="E21" s="4"/>
      <c r="F21" s="4">
        <f>WAGas_10!F22</f>
        <v>801</v>
      </c>
      <c r="G21" s="4">
        <f>H21-F21</f>
        <v>-1</v>
      </c>
      <c r="H21" s="627">
        <f>WAGas_10!AC22</f>
        <v>800</v>
      </c>
      <c r="I21" s="4"/>
      <c r="J21" s="4">
        <f>H21+I21</f>
        <v>800</v>
      </c>
    </row>
    <row r="22" spans="1:10">
      <c r="A22" s="2">
        <v>8</v>
      </c>
      <c r="B22" s="1"/>
      <c r="C22" s="4"/>
      <c r="D22" s="4" t="s">
        <v>69</v>
      </c>
      <c r="E22" s="4"/>
      <c r="F22" s="556">
        <f>WAGas_10!F23</f>
        <v>-3322</v>
      </c>
      <c r="G22" s="556">
        <f>H22-F22</f>
        <v>0</v>
      </c>
      <c r="H22" s="628">
        <f>WAGas_10!AC23</f>
        <v>-3322</v>
      </c>
      <c r="I22" s="556"/>
      <c r="J22" s="556">
        <f>H22+I22</f>
        <v>-3322</v>
      </c>
    </row>
    <row r="23" spans="1:10">
      <c r="A23" s="2">
        <v>9</v>
      </c>
      <c r="B23" s="1"/>
      <c r="C23" s="4"/>
      <c r="D23" s="4"/>
      <c r="E23" s="4" t="s">
        <v>70</v>
      </c>
      <c r="F23" s="4">
        <f>WAGas_10!F24</f>
        <v>190255</v>
      </c>
      <c r="G23" s="4">
        <f>H23-F23</f>
        <v>4717</v>
      </c>
      <c r="H23" s="627">
        <f>WAGas_10!AC24</f>
        <v>194972</v>
      </c>
      <c r="I23" s="4">
        <f>SUM(I19:I22)</f>
        <v>0</v>
      </c>
      <c r="J23" s="4">
        <f>H23+I23</f>
        <v>194972</v>
      </c>
    </row>
    <row r="24" spans="1:10">
      <c r="A24" s="2"/>
      <c r="B24" s="1"/>
      <c r="C24" s="4" t="s">
        <v>71</v>
      </c>
      <c r="D24" s="4"/>
      <c r="E24" s="4"/>
      <c r="F24" s="4"/>
      <c r="G24" s="4"/>
      <c r="H24" s="4"/>
      <c r="I24" s="4"/>
      <c r="J24" s="4"/>
    </row>
    <row r="25" spans="1:10">
      <c r="A25" s="2">
        <v>10</v>
      </c>
      <c r="B25" s="1"/>
      <c r="C25" s="4"/>
      <c r="D25" s="4" t="s">
        <v>72</v>
      </c>
      <c r="E25" s="4"/>
      <c r="F25" s="4">
        <f>WAGas_10!F26</f>
        <v>380</v>
      </c>
      <c r="G25" s="4">
        <f>H25-F25</f>
        <v>0</v>
      </c>
      <c r="H25" s="627">
        <f>WAGas_10!AC26</f>
        <v>380</v>
      </c>
      <c r="I25" s="4"/>
      <c r="J25" s="4">
        <f>H25+I25</f>
        <v>380</v>
      </c>
    </row>
    <row r="26" spans="1:10">
      <c r="A26" s="2">
        <v>11</v>
      </c>
      <c r="B26" s="1"/>
      <c r="C26" s="4"/>
      <c r="D26" s="4" t="s">
        <v>73</v>
      </c>
      <c r="E26" s="4"/>
      <c r="F26" s="4">
        <f>WAGas_10!F27</f>
        <v>348</v>
      </c>
      <c r="G26" s="4">
        <f>H26-F26</f>
        <v>0</v>
      </c>
      <c r="H26" s="627">
        <f>WAGas_10!AC27</f>
        <v>348</v>
      </c>
      <c r="I26" s="4"/>
      <c r="J26" s="4">
        <f>H26+I26</f>
        <v>348</v>
      </c>
    </row>
    <row r="27" spans="1:10">
      <c r="A27" s="2">
        <v>12</v>
      </c>
      <c r="B27" s="1"/>
      <c r="C27" s="4"/>
      <c r="D27" s="4" t="s">
        <v>34</v>
      </c>
      <c r="E27" s="4"/>
      <c r="F27" s="556">
        <f>WAGas_10!F28</f>
        <v>120</v>
      </c>
      <c r="G27" s="556">
        <f>H27-F27</f>
        <v>-4</v>
      </c>
      <c r="H27" s="628">
        <f>WAGas_10!AC28</f>
        <v>116</v>
      </c>
      <c r="I27" s="556"/>
      <c r="J27" s="556">
        <f>H27+I27</f>
        <v>116</v>
      </c>
    </row>
    <row r="28" spans="1:10">
      <c r="A28" s="2">
        <v>13</v>
      </c>
      <c r="B28" s="1"/>
      <c r="C28" s="4"/>
      <c r="D28" s="4"/>
      <c r="E28" s="4" t="s">
        <v>74</v>
      </c>
      <c r="F28" s="4">
        <f>WAGas_10!F29</f>
        <v>848</v>
      </c>
      <c r="G28" s="4">
        <f>H28-F28</f>
        <v>-4</v>
      </c>
      <c r="H28" s="627">
        <f>WAGas_10!AC29</f>
        <v>844</v>
      </c>
      <c r="I28" s="4">
        <f>SUM(I25:I27)</f>
        <v>0</v>
      </c>
      <c r="J28" s="4">
        <f>H28+I28</f>
        <v>844</v>
      </c>
    </row>
    <row r="29" spans="1:10">
      <c r="A29" s="2"/>
      <c r="B29" s="1"/>
      <c r="C29" s="4" t="s">
        <v>75</v>
      </c>
      <c r="D29" s="4"/>
      <c r="E29" s="4"/>
      <c r="F29" s="4"/>
      <c r="G29" s="4"/>
      <c r="H29" s="4"/>
      <c r="I29" s="4"/>
      <c r="J29" s="4"/>
    </row>
    <row r="30" spans="1:10">
      <c r="A30" s="2">
        <v>14</v>
      </c>
      <c r="B30" s="1"/>
      <c r="C30" s="4"/>
      <c r="D30" s="4" t="s">
        <v>72</v>
      </c>
      <c r="E30" s="4"/>
      <c r="F30" s="4">
        <f>WAGas_10!F31</f>
        <v>7705</v>
      </c>
      <c r="G30" s="4">
        <f>H30-F30</f>
        <v>-9</v>
      </c>
      <c r="H30" s="627">
        <f>WAGas_10!AC31</f>
        <v>7696</v>
      </c>
      <c r="I30" s="4"/>
      <c r="J30" s="4">
        <f>H30+I30</f>
        <v>7696</v>
      </c>
    </row>
    <row r="31" spans="1:10">
      <c r="A31" s="2">
        <v>15</v>
      </c>
      <c r="B31" s="1"/>
      <c r="C31" s="4"/>
      <c r="D31" s="4" t="s">
        <v>73</v>
      </c>
      <c r="E31" s="4"/>
      <c r="F31" s="4">
        <f>WAGas_10!F32</f>
        <v>6371</v>
      </c>
      <c r="G31" s="4">
        <f>H31-F31</f>
        <v>-4</v>
      </c>
      <c r="H31" s="627">
        <f>WAGas_10!AC32</f>
        <v>6367</v>
      </c>
      <c r="I31" s="4"/>
      <c r="J31" s="4">
        <f>H31+I31</f>
        <v>6367</v>
      </c>
    </row>
    <row r="32" spans="1:10">
      <c r="A32" s="2">
        <v>16</v>
      </c>
      <c r="B32" s="1"/>
      <c r="C32" s="4"/>
      <c r="D32" s="4" t="s">
        <v>34</v>
      </c>
      <c r="E32" s="4"/>
      <c r="F32" s="779">
        <f>WAGas_10!F33</f>
        <v>12249</v>
      </c>
      <c r="G32" s="556">
        <f>H32-F32</f>
        <v>-5026</v>
      </c>
      <c r="H32" s="628">
        <f>WAGas_10!AC33</f>
        <v>7223</v>
      </c>
      <c r="I32" s="556">
        <f>'ConverFac_Exh-WA'!J19</f>
        <v>242</v>
      </c>
      <c r="J32" s="556">
        <f>H32+I32</f>
        <v>7465</v>
      </c>
    </row>
    <row r="33" spans="1:10">
      <c r="A33" s="2">
        <v>17</v>
      </c>
      <c r="B33" s="1"/>
      <c r="C33" s="4"/>
      <c r="D33" s="4"/>
      <c r="E33" s="4" t="s">
        <v>76</v>
      </c>
      <c r="F33" s="4">
        <f>WAGas_10!F34</f>
        <v>26325</v>
      </c>
      <c r="G33" s="4">
        <f>H33-F33</f>
        <v>-5039</v>
      </c>
      <c r="H33" s="627">
        <f>WAGas_10!AC34</f>
        <v>21286</v>
      </c>
      <c r="I33" s="4">
        <f>SUM(I30:I32)</f>
        <v>242</v>
      </c>
      <c r="J33" s="4">
        <f>H33+I33</f>
        <v>21528</v>
      </c>
    </row>
    <row r="34" spans="1:10">
      <c r="A34" s="2"/>
      <c r="B34" s="1"/>
      <c r="C34" s="4"/>
      <c r="D34" s="4"/>
      <c r="E34" s="4"/>
      <c r="F34" s="4"/>
      <c r="G34" s="4"/>
      <c r="H34" s="4"/>
      <c r="I34" s="4"/>
      <c r="J34" s="4"/>
    </row>
    <row r="35" spans="1:10">
      <c r="A35" s="2">
        <v>18</v>
      </c>
      <c r="B35" s="1" t="s">
        <v>77</v>
      </c>
      <c r="C35" s="4"/>
      <c r="D35" s="4"/>
      <c r="E35" s="4"/>
      <c r="F35" s="4">
        <f>WAGas_10!F36</f>
        <v>5415</v>
      </c>
      <c r="G35" s="4">
        <f>H35-F35</f>
        <v>-181</v>
      </c>
      <c r="H35" s="627">
        <f>WAGas_10!AC36</f>
        <v>5234</v>
      </c>
      <c r="I35" s="4">
        <f>'ConverFac_Exh-WA'!J15</f>
        <v>23</v>
      </c>
      <c r="J35" s="4">
        <f>H35+I35</f>
        <v>5257</v>
      </c>
    </row>
    <row r="36" spans="1:10">
      <c r="A36" s="2">
        <v>19</v>
      </c>
      <c r="B36" s="1" t="s">
        <v>78</v>
      </c>
      <c r="C36" s="4"/>
      <c r="D36" s="4"/>
      <c r="E36" s="4"/>
      <c r="F36" s="4">
        <f>WAGas_10!F37</f>
        <v>9471</v>
      </c>
      <c r="G36" s="4">
        <f>H36-F36</f>
        <v>34</v>
      </c>
      <c r="H36" s="627">
        <f>WAGas_10!AC37</f>
        <v>9505</v>
      </c>
      <c r="I36" s="4"/>
      <c r="J36" s="4">
        <f>H36+I36</f>
        <v>9505</v>
      </c>
    </row>
    <row r="37" spans="1:10">
      <c r="A37" s="2">
        <v>20</v>
      </c>
      <c r="B37" s="1" t="s">
        <v>79</v>
      </c>
      <c r="C37" s="4"/>
      <c r="D37" s="4"/>
      <c r="E37" s="4"/>
      <c r="F37" s="4">
        <f>WAGas_10!F38</f>
        <v>105</v>
      </c>
      <c r="G37" s="4">
        <f>H37-F37</f>
        <v>0</v>
      </c>
      <c r="H37" s="624">
        <f>WAGas_10!AC38</f>
        <v>105</v>
      </c>
      <c r="I37" s="4"/>
      <c r="J37" s="4">
        <f>H37+I37</f>
        <v>105</v>
      </c>
    </row>
    <row r="38" spans="1:10">
      <c r="A38" s="2"/>
      <c r="B38" s="1" t="s">
        <v>80</v>
      </c>
      <c r="C38" s="4"/>
      <c r="D38" s="4"/>
      <c r="E38" s="4"/>
      <c r="F38" s="4"/>
      <c r="G38" s="4"/>
      <c r="H38" s="4"/>
      <c r="I38" s="4"/>
      <c r="J38" s="4"/>
    </row>
    <row r="39" spans="1:10">
      <c r="A39" s="2">
        <v>21</v>
      </c>
      <c r="B39" s="1"/>
      <c r="C39" s="4" t="s">
        <v>72</v>
      </c>
      <c r="D39" s="4"/>
      <c r="E39" s="4"/>
      <c r="F39" s="4">
        <f>WAGas_10!F40</f>
        <v>11746</v>
      </c>
      <c r="G39" s="4">
        <f>H39-F39</f>
        <v>-363</v>
      </c>
      <c r="H39" s="627">
        <f>WAGas_10!AC40</f>
        <v>11383</v>
      </c>
      <c r="I39" s="4">
        <f>'ConverFac_Exh-WA'!J17+'ConverFac_Exh-WA'!J21</f>
        <v>13</v>
      </c>
      <c r="J39" s="4">
        <f>H39+I39</f>
        <v>11396</v>
      </c>
    </row>
    <row r="40" spans="1:10">
      <c r="A40" s="2">
        <v>22</v>
      </c>
      <c r="B40" s="1"/>
      <c r="C40" s="4" t="s">
        <v>73</v>
      </c>
      <c r="D40" s="4"/>
      <c r="E40" s="4"/>
      <c r="F40" s="4">
        <f>WAGas_10!F41</f>
        <v>2628</v>
      </c>
      <c r="G40" s="4">
        <f>H40-F40</f>
        <v>0</v>
      </c>
      <c r="H40" s="627">
        <f>WAGas_10!AC41</f>
        <v>2628</v>
      </c>
      <c r="I40" s="4"/>
      <c r="J40" s="4">
        <f>H40+I40</f>
        <v>2628</v>
      </c>
    </row>
    <row r="41" spans="1:10">
      <c r="A41" s="2">
        <v>23</v>
      </c>
      <c r="B41" s="1"/>
      <c r="C41" s="4" t="s">
        <v>34</v>
      </c>
      <c r="D41" s="4"/>
      <c r="E41" s="4"/>
      <c r="F41" s="556">
        <f>WAGas_10!F42</f>
        <v>25</v>
      </c>
      <c r="G41" s="556">
        <f>H41-F41</f>
        <v>-1</v>
      </c>
      <c r="H41" s="628">
        <f>WAGas_10!AC42</f>
        <v>24</v>
      </c>
      <c r="I41" s="556"/>
      <c r="J41" s="556">
        <f>H41+I41</f>
        <v>24</v>
      </c>
    </row>
    <row r="42" spans="1:10">
      <c r="A42" s="2">
        <v>24</v>
      </c>
      <c r="B42" s="1"/>
      <c r="C42" s="4"/>
      <c r="D42" s="4"/>
      <c r="E42" s="4" t="s">
        <v>81</v>
      </c>
      <c r="F42" s="625">
        <f>WAGas_10!F43</f>
        <v>14399</v>
      </c>
      <c r="G42" s="556">
        <f>H42-F42</f>
        <v>-364</v>
      </c>
      <c r="H42" s="629">
        <f>WAGas_10!AC43</f>
        <v>14035</v>
      </c>
      <c r="I42" s="556">
        <f>SUM(I39:I41)</f>
        <v>13</v>
      </c>
      <c r="J42" s="556">
        <f>H42+I42</f>
        <v>14048</v>
      </c>
    </row>
    <row r="43" spans="1:10">
      <c r="A43" s="2">
        <v>25</v>
      </c>
      <c r="B43" s="1" t="s">
        <v>82</v>
      </c>
      <c r="C43" s="4"/>
      <c r="D43" s="4"/>
      <c r="E43" s="4"/>
      <c r="F43" s="556">
        <f>WAGas_10!F44</f>
        <v>246818</v>
      </c>
      <c r="G43" s="556">
        <f>H43-F43</f>
        <v>-837</v>
      </c>
      <c r="H43" s="629">
        <f>WAGas_10!AC44</f>
        <v>245981</v>
      </c>
      <c r="I43" s="556">
        <f>I23+I28+I33+I35+I36+I37+I42</f>
        <v>278</v>
      </c>
      <c r="J43" s="556">
        <f>H43+I43</f>
        <v>246259</v>
      </c>
    </row>
    <row r="44" spans="1:10">
      <c r="A44" s="2"/>
      <c r="B44" s="1"/>
      <c r="C44" s="4"/>
      <c r="D44" s="4"/>
      <c r="E44" s="4"/>
      <c r="F44" s="4"/>
      <c r="G44" s="4"/>
      <c r="H44" s="4"/>
      <c r="I44" s="4"/>
      <c r="J44" s="4"/>
    </row>
    <row r="45" spans="1:10">
      <c r="A45" s="2">
        <v>26</v>
      </c>
      <c r="B45" s="1" t="s">
        <v>83</v>
      </c>
      <c r="C45" s="4"/>
      <c r="D45" s="4"/>
      <c r="E45" s="4"/>
      <c r="F45" s="4">
        <f>WAGas_10!F46</f>
        <v>12272</v>
      </c>
      <c r="G45" s="4">
        <f>H45-F45</f>
        <v>2529</v>
      </c>
      <c r="H45" s="627">
        <f>WAGas_10!AC46</f>
        <v>14801</v>
      </c>
      <c r="I45" s="4">
        <f>I15-I43</f>
        <v>6020</v>
      </c>
      <c r="J45" s="4">
        <f>H45+I45</f>
        <v>20821</v>
      </c>
    </row>
    <row r="46" spans="1:10">
      <c r="A46" s="2"/>
      <c r="B46" s="1"/>
      <c r="C46" s="4"/>
      <c r="D46" s="4"/>
      <c r="E46" s="4"/>
      <c r="F46" s="4"/>
      <c r="G46" s="4"/>
      <c r="H46" s="4"/>
      <c r="I46" s="4"/>
      <c r="J46" s="4"/>
    </row>
    <row r="47" spans="1:10">
      <c r="A47" s="2"/>
      <c r="B47" s="1" t="s">
        <v>84</v>
      </c>
      <c r="C47" s="4"/>
      <c r="D47" s="4"/>
      <c r="E47" s="4"/>
      <c r="F47" s="4"/>
      <c r="G47" s="4"/>
      <c r="H47" s="4"/>
      <c r="I47" s="4"/>
      <c r="J47" s="4"/>
    </row>
    <row r="48" spans="1:10">
      <c r="A48" s="2">
        <v>27</v>
      </c>
      <c r="B48" s="1"/>
      <c r="C48" s="4" t="s">
        <v>85</v>
      </c>
      <c r="D48" s="4"/>
      <c r="E48" s="4"/>
      <c r="F48" s="4">
        <f>WAGas_10!F48</f>
        <v>-6910</v>
      </c>
      <c r="G48" s="4">
        <f>H48-F48</f>
        <v>1098.5504799999999</v>
      </c>
      <c r="H48" s="627">
        <f>WAGas_10!AC48</f>
        <v>-5811.4495200000001</v>
      </c>
      <c r="I48" s="4">
        <f>'ConverFac_Exh-WA'!J27</f>
        <v>2107</v>
      </c>
      <c r="J48" s="4">
        <f>H48+I48</f>
        <v>-3704.4495200000001</v>
      </c>
    </row>
    <row r="49" spans="1:10">
      <c r="A49" s="2">
        <v>28</v>
      </c>
      <c r="B49" s="1"/>
      <c r="C49" s="4" t="s">
        <v>86</v>
      </c>
      <c r="D49" s="4"/>
      <c r="E49" s="4"/>
      <c r="F49" s="4">
        <f>WAGas_10!F49</f>
        <v>9754</v>
      </c>
      <c r="G49" s="4">
        <f>H49-F49</f>
        <v>-160</v>
      </c>
      <c r="H49" s="627">
        <f>WAGas_10!AC49</f>
        <v>9594</v>
      </c>
      <c r="I49" s="4"/>
      <c r="J49" s="4">
        <f>H49+I49</f>
        <v>9594</v>
      </c>
    </row>
    <row r="50" spans="1:10">
      <c r="A50" s="2">
        <v>29</v>
      </c>
      <c r="B50" s="1"/>
      <c r="C50" s="4" t="s">
        <v>87</v>
      </c>
      <c r="D50" s="4"/>
      <c r="E50" s="4"/>
      <c r="F50" s="556">
        <f>WAGas_10!F50</f>
        <v>-29</v>
      </c>
      <c r="G50" s="556">
        <f>H50-F50</f>
        <v>0</v>
      </c>
      <c r="H50" s="628">
        <f>WAGas_10!AC50</f>
        <v>-29</v>
      </c>
      <c r="I50" s="556"/>
      <c r="J50" s="556">
        <f>H50+I50</f>
        <v>-29</v>
      </c>
    </row>
    <row r="51" spans="1:10">
      <c r="A51" s="2"/>
      <c r="B51" s="1"/>
      <c r="C51" s="1"/>
      <c r="D51" s="1"/>
      <c r="E51" s="1"/>
      <c r="F51" s="555"/>
      <c r="G51" s="555"/>
      <c r="H51" s="555"/>
      <c r="J51" s="555">
        <f>H51+I51</f>
        <v>0</v>
      </c>
    </row>
    <row r="52" spans="1:10" ht="13.5" thickBot="1">
      <c r="A52" s="2">
        <v>30</v>
      </c>
      <c r="B52" s="3" t="s">
        <v>88</v>
      </c>
      <c r="C52" s="3"/>
      <c r="D52" s="3"/>
      <c r="E52" s="3"/>
      <c r="F52" s="626">
        <f>WAGas_10!F52</f>
        <v>9457</v>
      </c>
      <c r="G52" s="557">
        <f>H52-F52</f>
        <v>1590.4495200000001</v>
      </c>
      <c r="H52" s="630">
        <f>WAGas_10!AC52</f>
        <v>11047.44952</v>
      </c>
      <c r="I52" s="557">
        <f>I45-SUM(I47:I49)</f>
        <v>3913</v>
      </c>
      <c r="J52" s="557">
        <f>H52+I52</f>
        <v>14960.44952</v>
      </c>
    </row>
    <row r="53" spans="1:10" ht="13.5" thickTop="1">
      <c r="A53" s="2"/>
      <c r="B53" s="1"/>
      <c r="C53" s="1"/>
      <c r="D53" s="1"/>
      <c r="E53" s="1"/>
      <c r="F53" s="555"/>
      <c r="G53" s="555"/>
      <c r="H53" s="555"/>
      <c r="I53" s="555"/>
      <c r="J53" s="555"/>
    </row>
    <row r="54" spans="1:10">
      <c r="A54" s="2"/>
      <c r="B54" s="1"/>
      <c r="C54" s="1"/>
      <c r="D54" s="1"/>
      <c r="E54" s="1"/>
      <c r="F54" s="555"/>
      <c r="G54" s="555"/>
      <c r="H54" s="555"/>
      <c r="I54" s="555"/>
      <c r="J54" s="555"/>
    </row>
    <row r="55" spans="1:10">
      <c r="A55" s="2"/>
      <c r="B55" s="1" t="s">
        <v>89</v>
      </c>
      <c r="C55" s="1"/>
      <c r="D55" s="1"/>
      <c r="E55" s="1"/>
      <c r="F55" s="555"/>
      <c r="G55" s="555"/>
      <c r="H55" s="555"/>
      <c r="I55" s="555"/>
      <c r="J55" s="555"/>
    </row>
    <row r="56" spans="1:10">
      <c r="A56" s="2">
        <v>31</v>
      </c>
      <c r="B56" s="4"/>
      <c r="C56" s="4" t="s">
        <v>71</v>
      </c>
      <c r="D56" s="4"/>
      <c r="E56" s="4"/>
      <c r="F56" s="4">
        <f>WAGas_10!F56</f>
        <v>20047</v>
      </c>
      <c r="G56" s="4">
        <f>H56-F56</f>
        <v>0</v>
      </c>
      <c r="H56" s="627">
        <f>WAGas_10!AC56</f>
        <v>20047</v>
      </c>
      <c r="I56" s="4"/>
      <c r="J56" s="4">
        <f>H56+I56</f>
        <v>20047</v>
      </c>
    </row>
    <row r="57" spans="1:10">
      <c r="A57" s="2">
        <v>32</v>
      </c>
      <c r="B57" s="4"/>
      <c r="C57" s="4" t="s">
        <v>90</v>
      </c>
      <c r="D57" s="4"/>
      <c r="E57" s="4"/>
      <c r="F57" s="4">
        <f>WAGas_10!F57</f>
        <v>269469</v>
      </c>
      <c r="G57" s="4">
        <f>H57-F57</f>
        <v>-1163</v>
      </c>
      <c r="H57" s="627">
        <f>WAGas_10!AC57</f>
        <v>268306</v>
      </c>
      <c r="I57" s="4"/>
      <c r="J57" s="4">
        <f>H57+I57</f>
        <v>268306</v>
      </c>
    </row>
    <row r="58" spans="1:10">
      <c r="A58" s="2">
        <v>33</v>
      </c>
      <c r="B58" s="4"/>
      <c r="C58" s="4" t="s">
        <v>91</v>
      </c>
      <c r="D58" s="4"/>
      <c r="E58" s="4"/>
      <c r="F58" s="556">
        <f>WAGas_10!F58</f>
        <v>33401</v>
      </c>
      <c r="G58" s="556">
        <f>H58-F58</f>
        <v>0</v>
      </c>
      <c r="H58" s="628">
        <f>WAGas_10!AC58</f>
        <v>33401</v>
      </c>
      <c r="I58" s="556"/>
      <c r="J58" s="556">
        <f>H58+I58</f>
        <v>33401</v>
      </c>
    </row>
    <row r="59" spans="1:10">
      <c r="A59" s="2">
        <v>34</v>
      </c>
      <c r="B59" s="4"/>
      <c r="C59" s="4"/>
      <c r="D59" s="4"/>
      <c r="E59" s="4" t="s">
        <v>92</v>
      </c>
      <c r="F59" s="6">
        <f>WAGas_10!F59</f>
        <v>322917</v>
      </c>
      <c r="G59" s="4">
        <f>H59-F59</f>
        <v>-1163</v>
      </c>
      <c r="H59" s="627">
        <f>WAGas_10!AC59</f>
        <v>321754</v>
      </c>
      <c r="I59" s="4">
        <v>0</v>
      </c>
      <c r="J59" s="4">
        <f>H59+I59</f>
        <v>321754</v>
      </c>
    </row>
    <row r="60" spans="1:10">
      <c r="A60" s="2"/>
      <c r="B60" s="4" t="s">
        <v>93</v>
      </c>
      <c r="C60" s="4"/>
      <c r="D60" s="4"/>
      <c r="E60" s="4"/>
      <c r="F60" s="4"/>
      <c r="G60" s="4"/>
      <c r="H60" s="4"/>
      <c r="I60" s="4"/>
      <c r="J60" s="4"/>
    </row>
    <row r="61" spans="1:10">
      <c r="A61" s="2">
        <v>35</v>
      </c>
      <c r="B61" s="4"/>
      <c r="C61" s="4" t="s">
        <v>71</v>
      </c>
      <c r="D61" s="4"/>
      <c r="E61" s="4"/>
      <c r="F61" s="4">
        <f>WAGas_10!F61</f>
        <v>7912</v>
      </c>
      <c r="G61" s="4">
        <f t="shared" ref="G61:G68" si="0">H61-F61</f>
        <v>0</v>
      </c>
      <c r="H61" s="627">
        <f>WAGas_10!AC61</f>
        <v>7912</v>
      </c>
      <c r="I61" s="4"/>
      <c r="J61" s="4">
        <f t="shared" ref="J61:J68" si="1">H61+I61</f>
        <v>7912</v>
      </c>
    </row>
    <row r="62" spans="1:10">
      <c r="A62" s="2">
        <v>36</v>
      </c>
      <c r="B62" s="4"/>
      <c r="C62" s="4" t="s">
        <v>90</v>
      </c>
      <c r="D62" s="4"/>
      <c r="E62" s="4"/>
      <c r="F62" s="4">
        <f>WAGas_10!F62</f>
        <v>89620</v>
      </c>
      <c r="G62" s="4">
        <f t="shared" si="0"/>
        <v>0</v>
      </c>
      <c r="H62" s="627">
        <f>WAGas_10!AC62</f>
        <v>89620</v>
      </c>
      <c r="I62" s="4"/>
      <c r="J62" s="4">
        <f t="shared" si="1"/>
        <v>89620</v>
      </c>
    </row>
    <row r="63" spans="1:10">
      <c r="A63" s="2">
        <v>37</v>
      </c>
      <c r="B63" s="4"/>
      <c r="C63" s="4" t="s">
        <v>91</v>
      </c>
      <c r="D63" s="4"/>
      <c r="E63" s="4"/>
      <c r="F63" s="556">
        <f>WAGas_10!F63</f>
        <v>10722</v>
      </c>
      <c r="G63" s="4">
        <f t="shared" si="0"/>
        <v>0</v>
      </c>
      <c r="H63" s="628">
        <f>WAGas_10!AC63</f>
        <v>10722</v>
      </c>
      <c r="I63" s="4"/>
      <c r="J63" s="4">
        <f t="shared" si="1"/>
        <v>10722</v>
      </c>
    </row>
    <row r="64" spans="1:10">
      <c r="A64" s="2">
        <v>38</v>
      </c>
      <c r="B64" s="4"/>
      <c r="C64" s="4"/>
      <c r="D64" s="4"/>
      <c r="E64" s="4" t="s">
        <v>94</v>
      </c>
      <c r="F64" s="6">
        <f>WAGas_10!F64</f>
        <v>108254</v>
      </c>
      <c r="G64" s="558">
        <f t="shared" si="0"/>
        <v>0</v>
      </c>
      <c r="H64" s="627">
        <f>WAGas_10!AC64</f>
        <v>108254</v>
      </c>
      <c r="I64" s="558">
        <v>0</v>
      </c>
      <c r="J64" s="558">
        <f t="shared" si="1"/>
        <v>108254</v>
      </c>
    </row>
    <row r="65" spans="1:10">
      <c r="A65" s="5">
        <v>39</v>
      </c>
      <c r="B65" s="6" t="s">
        <v>95</v>
      </c>
      <c r="C65" s="6"/>
      <c r="D65" s="6"/>
      <c r="E65" s="6"/>
      <c r="F65" s="4">
        <f>WAGas_10!F65</f>
        <v>0</v>
      </c>
      <c r="G65" s="6">
        <f t="shared" si="0"/>
        <v>-36762</v>
      </c>
      <c r="H65" s="627">
        <f>WAGas_10!AC65</f>
        <v>-36762</v>
      </c>
      <c r="I65" s="6"/>
      <c r="J65" s="6">
        <f t="shared" si="1"/>
        <v>-36762</v>
      </c>
    </row>
    <row r="66" spans="1:10">
      <c r="A66" s="2">
        <v>40</v>
      </c>
      <c r="B66" s="4" t="s">
        <v>96</v>
      </c>
      <c r="C66" s="4"/>
      <c r="D66" s="4"/>
      <c r="E66" s="4"/>
      <c r="F66" s="4">
        <f>WAGas_10!F66</f>
        <v>0</v>
      </c>
      <c r="G66" s="4">
        <f t="shared" si="0"/>
        <v>10226</v>
      </c>
      <c r="H66" s="627">
        <f>WAGas_10!AC66</f>
        <v>10226</v>
      </c>
      <c r="I66" s="4"/>
      <c r="J66" s="4">
        <f t="shared" si="1"/>
        <v>10226</v>
      </c>
    </row>
    <row r="67" spans="1:10">
      <c r="A67" s="764">
        <v>41</v>
      </c>
      <c r="B67" s="4" t="s">
        <v>289</v>
      </c>
      <c r="C67" s="4"/>
      <c r="D67" s="4"/>
      <c r="E67" s="4"/>
      <c r="F67" s="4">
        <f>WAGas_10!F67</f>
        <v>0</v>
      </c>
      <c r="G67" s="4">
        <f t="shared" ref="G67" si="2">H67-F67</f>
        <v>0</v>
      </c>
      <c r="H67" s="627">
        <f>WAGas_10!AC67</f>
        <v>0</v>
      </c>
      <c r="I67" s="4"/>
      <c r="J67" s="4">
        <f t="shared" ref="J67" si="3">H67+I67</f>
        <v>0</v>
      </c>
    </row>
    <row r="68" spans="1:10">
      <c r="A68" s="2">
        <v>42</v>
      </c>
      <c r="B68" s="4" t="s">
        <v>97</v>
      </c>
      <c r="C68" s="4"/>
      <c r="D68" s="4"/>
      <c r="E68" s="4"/>
      <c r="F68" s="556">
        <f>WAGas_10!F68</f>
        <v>0</v>
      </c>
      <c r="G68" s="556">
        <f t="shared" si="0"/>
        <v>-44</v>
      </c>
      <c r="H68" s="628">
        <f>WAGas_10!AC68</f>
        <v>-44</v>
      </c>
      <c r="I68" s="556"/>
      <c r="J68" s="556">
        <f t="shared" si="1"/>
        <v>-44</v>
      </c>
    </row>
    <row r="69" spans="1:10">
      <c r="A69" s="2"/>
      <c r="B69" s="1"/>
      <c r="C69" s="1"/>
      <c r="D69" s="1"/>
      <c r="E69" s="1"/>
      <c r="F69" s="555"/>
      <c r="G69" s="555"/>
      <c r="H69" s="627"/>
      <c r="I69" s="555"/>
      <c r="J69" s="555"/>
    </row>
    <row r="70" spans="1:10" ht="13.5" thickBot="1">
      <c r="A70" s="2">
        <v>43</v>
      </c>
      <c r="B70" s="3" t="s">
        <v>98</v>
      </c>
      <c r="C70" s="3"/>
      <c r="D70" s="3"/>
      <c r="E70" s="3"/>
      <c r="F70" s="626">
        <f>WAGas_10!F70</f>
        <v>214663</v>
      </c>
      <c r="G70" s="557">
        <f>H70-F70</f>
        <v>-27743</v>
      </c>
      <c r="H70" s="630">
        <f>WAGas_10!AC70</f>
        <v>186920</v>
      </c>
      <c r="I70" s="557">
        <v>0</v>
      </c>
      <c r="J70" s="557">
        <f>H70+I70</f>
        <v>186920</v>
      </c>
    </row>
    <row r="71" spans="1:10" ht="13.5" thickTop="1">
      <c r="A71" s="2">
        <v>44</v>
      </c>
      <c r="B71" s="1" t="s">
        <v>99</v>
      </c>
      <c r="C71" s="1"/>
      <c r="D71" s="1"/>
      <c r="E71" s="1"/>
      <c r="F71" s="7">
        <f>ROUND(F52/F70,4)</f>
        <v>4.41E-2</v>
      </c>
      <c r="G71" s="618"/>
      <c r="H71" s="7">
        <f>ROUND(H52/H70,4)</f>
        <v>5.91E-2</v>
      </c>
      <c r="I71" s="7"/>
      <c r="J71" s="7">
        <f>ROUND(J52/J70,4)</f>
        <v>0.08</v>
      </c>
    </row>
    <row r="72" spans="1:10">
      <c r="A72" s="619"/>
      <c r="B72" s="620"/>
      <c r="C72" s="620"/>
      <c r="D72" s="620"/>
      <c r="E72" s="588"/>
      <c r="F72" s="588"/>
      <c r="G72" s="588"/>
      <c r="H72" s="588"/>
      <c r="I72" s="588"/>
      <c r="J72" s="588"/>
    </row>
    <row r="73" spans="1:10">
      <c r="A73" s="619"/>
      <c r="B73" s="620"/>
      <c r="C73" s="620"/>
      <c r="D73" s="620"/>
      <c r="E73" s="588"/>
      <c r="F73" s="588"/>
      <c r="G73" s="588"/>
      <c r="H73" s="588"/>
      <c r="I73" s="588"/>
      <c r="J73" s="588"/>
    </row>
  </sheetData>
  <phoneticPr fontId="0" type="noConversion"/>
  <pageMargins left="0.75" right="0.5" top="0.72" bottom="0.84" header="0.5" footer="0.5"/>
  <pageSetup scale="74" orientation="portrait" r:id="rId1"/>
  <headerFooter scaleWithDoc="0" alignWithMargins="0">
    <oddHeader>&amp;RExhibit No. ___(EMA-3)</oddHead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C00000"/>
  </sheetPr>
  <dimension ref="A1:AQ57"/>
  <sheetViews>
    <sheetView zoomScaleNormal="100" workbookViewId="0">
      <selection activeCell="E47" sqref="E47"/>
    </sheetView>
  </sheetViews>
  <sheetFormatPr defaultRowHeight="12.75"/>
  <cols>
    <col min="1" max="1" width="9.140625" style="117"/>
    <col min="2" max="2" width="6.5703125" style="117" customWidth="1"/>
    <col min="3" max="3" width="42" style="117" customWidth="1"/>
    <col min="4" max="4" width="9.140625" style="117"/>
    <col min="5" max="5" width="20.140625" style="647" customWidth="1"/>
    <col min="6" max="9" width="9.140625" style="117"/>
    <col min="10" max="10" width="19.85546875" style="117" bestFit="1" customWidth="1"/>
    <col min="11" max="16384" width="9.140625" style="117"/>
  </cols>
  <sheetData>
    <row r="1" spans="1:43" s="634" customFormat="1">
      <c r="A1" s="117"/>
      <c r="B1" s="117"/>
      <c r="C1" s="631" t="s">
        <v>181</v>
      </c>
      <c r="D1" s="632"/>
      <c r="E1" s="633"/>
      <c r="G1" s="771" t="s">
        <v>293</v>
      </c>
      <c r="H1" s="772"/>
      <c r="I1" s="772"/>
      <c r="J1" s="117"/>
      <c r="Q1" s="914" t="s">
        <v>181</v>
      </c>
      <c r="R1" s="914"/>
      <c r="S1" s="914"/>
      <c r="T1" s="914"/>
      <c r="U1" s="914"/>
      <c r="V1" s="914"/>
      <c r="W1" s="914"/>
    </row>
    <row r="2" spans="1:43" s="634" customFormat="1">
      <c r="B2" s="117"/>
      <c r="C2" s="769" t="s">
        <v>232</v>
      </c>
      <c r="D2" s="632"/>
      <c r="E2" s="635"/>
      <c r="J2" s="117"/>
      <c r="Q2" s="914" t="s">
        <v>272</v>
      </c>
      <c r="R2" s="914"/>
      <c r="S2" s="914"/>
      <c r="T2" s="914"/>
      <c r="U2" s="914"/>
      <c r="V2" s="914"/>
      <c r="W2" s="914"/>
    </row>
    <row r="3" spans="1:43" s="634" customFormat="1">
      <c r="B3" s="117"/>
      <c r="C3" s="631" t="s">
        <v>233</v>
      </c>
      <c r="D3" s="632"/>
      <c r="E3" s="635"/>
      <c r="J3" s="117"/>
      <c r="Q3" s="914" t="s">
        <v>273</v>
      </c>
      <c r="R3" s="914"/>
      <c r="S3" s="914"/>
      <c r="T3" s="914"/>
      <c r="U3" s="914"/>
      <c r="V3" s="914"/>
      <c r="W3" s="914"/>
    </row>
    <row r="4" spans="1:43">
      <c r="B4" s="689"/>
      <c r="C4" s="722" t="str">
        <f>Inputs!D2</f>
        <v>TWELVE MONTHS ENDED DECEMBER 31, 2010</v>
      </c>
      <c r="D4" s="689"/>
      <c r="E4" s="689"/>
      <c r="F4" s="689"/>
      <c r="G4" s="915" t="str">
        <f>C4</f>
        <v>TWELVE MONTHS ENDED DECEMBER 31, 2010</v>
      </c>
      <c r="H4" s="915"/>
      <c r="I4" s="915"/>
      <c r="J4" s="915"/>
      <c r="K4" s="915"/>
      <c r="L4" s="915"/>
      <c r="M4" s="915"/>
      <c r="N4" s="631"/>
      <c r="O4" s="631"/>
      <c r="P4" s="631"/>
    </row>
    <row r="5" spans="1:43">
      <c r="C5" s="130"/>
      <c r="D5" s="636"/>
      <c r="AD5" s="668"/>
      <c r="AE5" s="668"/>
      <c r="AF5" s="668"/>
      <c r="AG5" s="668"/>
      <c r="AH5" s="668"/>
      <c r="AI5" s="668"/>
      <c r="AJ5" s="668"/>
      <c r="AK5" s="668"/>
      <c r="AL5" s="668"/>
      <c r="AM5" s="668"/>
      <c r="AN5" s="668"/>
      <c r="AO5" s="668"/>
      <c r="AP5" s="668"/>
      <c r="AQ5" s="668"/>
    </row>
    <row r="6" spans="1:43">
      <c r="A6" s="130"/>
      <c r="C6" s="637"/>
      <c r="D6" s="636"/>
      <c r="E6" s="632"/>
      <c r="P6" s="668"/>
      <c r="Y6" s="668"/>
      <c r="Z6" s="668"/>
      <c r="AD6" s="668"/>
      <c r="AE6" s="668"/>
      <c r="AF6" s="668"/>
      <c r="AG6" s="668"/>
      <c r="AH6" s="668"/>
      <c r="AI6" s="668"/>
      <c r="AJ6" s="668"/>
      <c r="AK6" s="668"/>
      <c r="AL6" s="668"/>
      <c r="AM6" s="668"/>
      <c r="AN6" s="668"/>
      <c r="AO6" s="668"/>
      <c r="AP6" s="668"/>
      <c r="AQ6" s="668"/>
    </row>
    <row r="7" spans="1:43">
      <c r="A7" s="130"/>
      <c r="C7" s="637"/>
      <c r="D7" s="636"/>
      <c r="E7" s="632"/>
    </row>
    <row r="8" spans="1:43">
      <c r="A8" s="130"/>
      <c r="C8" s="636"/>
      <c r="D8" s="636"/>
      <c r="E8" s="766"/>
      <c r="F8" s="767"/>
      <c r="G8" s="767"/>
    </row>
    <row r="9" spans="1:43">
      <c r="A9" s="130" t="s">
        <v>209</v>
      </c>
      <c r="C9" s="130"/>
      <c r="D9" s="636"/>
      <c r="E9" s="130"/>
      <c r="J9" s="652" t="s">
        <v>265</v>
      </c>
    </row>
    <row r="10" spans="1:43">
      <c r="A10" s="132" t="s">
        <v>25</v>
      </c>
      <c r="C10" s="132" t="s">
        <v>103</v>
      </c>
      <c r="D10" s="636"/>
      <c r="E10" s="132" t="s">
        <v>234</v>
      </c>
    </row>
    <row r="11" spans="1:43">
      <c r="A11" s="130"/>
      <c r="C11" s="636"/>
      <c r="D11" s="636"/>
      <c r="E11" s="636"/>
    </row>
    <row r="12" spans="1:43">
      <c r="A12" s="118">
        <v>1</v>
      </c>
      <c r="C12" s="638" t="s">
        <v>235</v>
      </c>
      <c r="D12" s="636"/>
      <c r="E12" s="636">
        <v>1</v>
      </c>
      <c r="J12" s="639">
        <f>'NA_RevReqEx-WA'!F24</f>
        <v>6298</v>
      </c>
    </row>
    <row r="13" spans="1:43">
      <c r="A13" s="118"/>
      <c r="C13" s="638"/>
      <c r="D13" s="636"/>
      <c r="E13" s="636"/>
    </row>
    <row r="14" spans="1:43">
      <c r="A14" s="118"/>
      <c r="C14" s="638" t="s">
        <v>236</v>
      </c>
      <c r="D14" s="636"/>
      <c r="E14" s="636"/>
    </row>
    <row r="15" spans="1:43">
      <c r="A15" s="118">
        <v>2</v>
      </c>
      <c r="B15" s="128"/>
      <c r="C15" s="636" t="s">
        <v>237</v>
      </c>
      <c r="D15" s="636"/>
      <c r="E15" s="651">
        <v>3.617E-3</v>
      </c>
      <c r="J15" s="640">
        <f>ROUND($J$12*E15,0)</f>
        <v>23</v>
      </c>
    </row>
    <row r="16" spans="1:43">
      <c r="A16" s="118"/>
      <c r="C16" s="636"/>
      <c r="D16" s="636"/>
      <c r="E16" s="651"/>
    </row>
    <row r="17" spans="1:10">
      <c r="A17" s="118">
        <v>3</v>
      </c>
      <c r="C17" s="636" t="s">
        <v>238</v>
      </c>
      <c r="D17" s="636"/>
      <c r="E17" s="651">
        <v>2E-3</v>
      </c>
      <c r="J17" s="640">
        <f>ROUND($J$12*E17,0)</f>
        <v>13</v>
      </c>
    </row>
    <row r="18" spans="1:10">
      <c r="A18" s="118"/>
      <c r="C18" s="636"/>
      <c r="D18" s="636"/>
      <c r="E18" s="651"/>
    </row>
    <row r="19" spans="1:10">
      <c r="A19" s="118">
        <v>4</v>
      </c>
      <c r="C19" s="636" t="s">
        <v>239</v>
      </c>
      <c r="D19" s="636"/>
      <c r="E19" s="651">
        <v>3.8380999999999998E-2</v>
      </c>
      <c r="J19" s="640">
        <f>ROUND($J$12*E19,0)</f>
        <v>242</v>
      </c>
    </row>
    <row r="20" spans="1:10">
      <c r="A20" s="118"/>
      <c r="C20" s="636"/>
      <c r="D20" s="636"/>
      <c r="E20" s="651"/>
    </row>
    <row r="21" spans="1:10">
      <c r="A21" s="118">
        <v>5</v>
      </c>
      <c r="C21" s="636" t="s">
        <v>240</v>
      </c>
      <c r="D21" s="636"/>
      <c r="E21" s="651">
        <v>0</v>
      </c>
      <c r="J21" s="640">
        <f>ROUND($J$12*E21,0)</f>
        <v>0</v>
      </c>
    </row>
    <row r="22" spans="1:10">
      <c r="A22" s="118"/>
      <c r="C22" s="636"/>
      <c r="D22" s="636"/>
      <c r="E22" s="651"/>
    </row>
    <row r="23" spans="1:10">
      <c r="A23" s="118">
        <v>6</v>
      </c>
      <c r="C23" s="636" t="s">
        <v>241</v>
      </c>
      <c r="D23" s="636"/>
      <c r="E23" s="653">
        <f>SUM(E15:E21)</f>
        <v>4.3997999999999995E-2</v>
      </c>
      <c r="J23" s="642">
        <f>SUM(J15:J22)</f>
        <v>278</v>
      </c>
    </row>
    <row r="24" spans="1:10">
      <c r="A24" s="118"/>
      <c r="C24" s="636"/>
      <c r="D24" s="636"/>
      <c r="E24" s="651"/>
      <c r="J24" s="643"/>
    </row>
    <row r="25" spans="1:10">
      <c r="A25" s="118">
        <v>7</v>
      </c>
      <c r="C25" s="636" t="s">
        <v>242</v>
      </c>
      <c r="D25" s="636"/>
      <c r="E25" s="651">
        <f>E12-E23</f>
        <v>0.95600200000000002</v>
      </c>
      <c r="J25" s="643">
        <f>J12-J23</f>
        <v>6020</v>
      </c>
    </row>
    <row r="26" spans="1:10">
      <c r="A26" s="118"/>
      <c r="C26" s="636"/>
      <c r="D26" s="636"/>
      <c r="E26" s="651"/>
    </row>
    <row r="27" spans="1:10">
      <c r="A27" s="118">
        <v>8</v>
      </c>
      <c r="C27" s="636" t="s">
        <v>243</v>
      </c>
      <c r="D27" s="644"/>
      <c r="E27" s="651">
        <f>E25*0.35</f>
        <v>0.33460069999999997</v>
      </c>
      <c r="J27" s="645">
        <f>ROUND(J25*0.35,0)</f>
        <v>2107</v>
      </c>
    </row>
    <row r="28" spans="1:10">
      <c r="C28" s="636"/>
      <c r="D28" s="636"/>
      <c r="E28" s="651"/>
    </row>
    <row r="29" spans="1:10" ht="13.5" thickBot="1">
      <c r="A29" s="118">
        <v>9</v>
      </c>
      <c r="C29" s="636" t="s">
        <v>244</v>
      </c>
      <c r="D29" s="636"/>
      <c r="E29" s="685">
        <f>ROUND(E25-E27,5)</f>
        <v>0.62139999999999995</v>
      </c>
      <c r="J29" s="646">
        <f>J25-J27</f>
        <v>3913</v>
      </c>
    </row>
    <row r="30" spans="1:10" ht="13.5" thickTop="1">
      <c r="C30" s="636"/>
      <c r="D30" s="636"/>
    </row>
    <row r="31" spans="1:10">
      <c r="C31" s="636" t="s">
        <v>245</v>
      </c>
      <c r="D31" s="636"/>
    </row>
    <row r="32" spans="1:10">
      <c r="C32" s="636" t="s">
        <v>246</v>
      </c>
      <c r="D32" s="636"/>
      <c r="F32" s="668"/>
    </row>
    <row r="33" spans="3:10">
      <c r="C33" s="636" t="s">
        <v>247</v>
      </c>
      <c r="D33" s="636"/>
    </row>
    <row r="34" spans="3:10">
      <c r="C34" s="636" t="s">
        <v>248</v>
      </c>
      <c r="D34" s="636"/>
    </row>
    <row r="35" spans="3:10">
      <c r="C35" s="636" t="s">
        <v>249</v>
      </c>
      <c r="D35" s="636"/>
    </row>
    <row r="36" spans="3:10">
      <c r="C36" s="636" t="s">
        <v>250</v>
      </c>
      <c r="D36" s="636"/>
      <c r="E36" s="647">
        <v>3.1686354434833129E-3</v>
      </c>
    </row>
    <row r="37" spans="3:10">
      <c r="C37" s="636" t="s">
        <v>251</v>
      </c>
      <c r="D37" s="636"/>
      <c r="J37" s="117">
        <v>190386</v>
      </c>
    </row>
    <row r="38" spans="3:10">
      <c r="C38" s="636" t="s">
        <v>252</v>
      </c>
      <c r="D38" s="636"/>
    </row>
    <row r="39" spans="3:10">
      <c r="C39" s="636"/>
      <c r="D39" s="636"/>
      <c r="J39" s="117">
        <v>60181224</v>
      </c>
    </row>
    <row r="40" spans="3:10">
      <c r="C40" s="641" t="s">
        <v>288</v>
      </c>
      <c r="D40" s="636"/>
    </row>
    <row r="41" spans="3:10">
      <c r="C41" s="636"/>
      <c r="D41" s="636"/>
    </row>
    <row r="42" spans="3:10">
      <c r="C42" s="636" t="s">
        <v>253</v>
      </c>
      <c r="D42" s="636"/>
    </row>
    <row r="43" spans="3:10">
      <c r="C43" s="636" t="s">
        <v>254</v>
      </c>
      <c r="D43" s="636"/>
    </row>
    <row r="44" spans="3:10">
      <c r="C44" s="636" t="s">
        <v>255</v>
      </c>
      <c r="D44" s="636"/>
    </row>
    <row r="45" spans="3:10">
      <c r="C45" s="636" t="s">
        <v>256</v>
      </c>
      <c r="D45" s="636"/>
    </row>
    <row r="46" spans="3:10">
      <c r="C46" s="636" t="s">
        <v>257</v>
      </c>
    </row>
    <row r="47" spans="3:10">
      <c r="C47" s="636" t="s">
        <v>258</v>
      </c>
      <c r="J47" s="117">
        <v>0.142655</v>
      </c>
    </row>
    <row r="48" spans="3:10">
      <c r="C48" s="636" t="s">
        <v>259</v>
      </c>
      <c r="D48" s="636"/>
      <c r="E48" s="647">
        <v>3.8397944162717024E-2</v>
      </c>
    </row>
    <row r="49" spans="3:10">
      <c r="C49" s="636" t="s">
        <v>260</v>
      </c>
      <c r="D49" s="636"/>
      <c r="J49" s="117">
        <v>7.5999999999999998E-2</v>
      </c>
    </row>
    <row r="50" spans="3:10">
      <c r="C50" s="636"/>
      <c r="D50" s="636"/>
      <c r="J50" s="117">
        <v>1.0841780000000001E-2</v>
      </c>
    </row>
    <row r="51" spans="3:10">
      <c r="C51" s="636" t="s">
        <v>261</v>
      </c>
      <c r="D51" s="636"/>
    </row>
    <row r="52" spans="3:10">
      <c r="C52" s="636" t="s">
        <v>262</v>
      </c>
      <c r="D52" s="636"/>
      <c r="J52" s="117">
        <v>5.7405448291978911E-3</v>
      </c>
    </row>
    <row r="53" spans="3:10">
      <c r="C53" s="636" t="s">
        <v>248</v>
      </c>
      <c r="D53" s="636"/>
    </row>
    <row r="54" spans="3:10">
      <c r="C54" s="636" t="s">
        <v>249</v>
      </c>
      <c r="D54" s="636"/>
    </row>
    <row r="55" spans="3:10">
      <c r="C55" s="117" t="s">
        <v>259</v>
      </c>
      <c r="D55" s="636"/>
      <c r="E55" s="647">
        <v>0</v>
      </c>
    </row>
    <row r="56" spans="3:10">
      <c r="C56" s="636" t="s">
        <v>263</v>
      </c>
      <c r="D56" s="636"/>
    </row>
    <row r="57" spans="3:10">
      <c r="C57" s="636" t="s">
        <v>252</v>
      </c>
      <c r="D57" s="636"/>
    </row>
  </sheetData>
  <mergeCells count="4">
    <mergeCell ref="Q1:W1"/>
    <mergeCell ref="Q2:W2"/>
    <mergeCell ref="Q3:W3"/>
    <mergeCell ref="G4:M4"/>
  </mergeCells>
  <phoneticPr fontId="0" type="noConversion"/>
  <pageMargins left="0.75" right="0.5" top="0.72" bottom="0.84" header="0.5" footer="0.5"/>
  <pageSetup scale="105" orientation="portrait" r:id="rId1"/>
  <headerFooter alignWithMargins="0">
    <oddHeader>&amp;RExhibit No. ___(EMA-3)</oddHeader>
    <oddFooter>&amp;RPage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119"/>
  <sheetViews>
    <sheetView view="pageBreakPreview" zoomScaleNormal="100" zoomScaleSheetLayoutView="100" workbookViewId="0">
      <pane xSplit="1" ySplit="7" topLeftCell="B8" activePane="bottomRight" state="frozen"/>
      <selection activeCell="U26" sqref="U26"/>
      <selection pane="topRight" activeCell="U26" sqref="U26"/>
      <selection pane="bottomLeft" activeCell="U26" sqref="U26"/>
      <selection pane="bottomRight" activeCell="F9" sqref="F9"/>
    </sheetView>
  </sheetViews>
  <sheetFormatPr defaultRowHeight="11.1" customHeight="1"/>
  <cols>
    <col min="1" max="1" width="5.5703125" style="9" customWidth="1"/>
    <col min="2" max="2" width="26.140625" style="9" customWidth="1"/>
    <col min="3" max="3" width="12.42578125" style="9" customWidth="1"/>
    <col min="4" max="4" width="6.7109375" style="9" customWidth="1"/>
    <col min="5" max="5" width="12.42578125" style="29" customWidth="1"/>
    <col min="6" max="6" width="12.42578125" style="30" customWidth="1"/>
    <col min="7" max="7" width="12.42578125" style="29" customWidth="1"/>
    <col min="8" max="16384" width="9.140625" style="9"/>
  </cols>
  <sheetData>
    <row r="1" spans="1:8" ht="12">
      <c r="A1" s="8" t="str">
        <f>Inputs!$D$6</f>
        <v>AVISTA UTILITIES</v>
      </c>
      <c r="B1" s="8"/>
      <c r="C1" s="8"/>
      <c r="E1" s="10"/>
      <c r="F1" s="11"/>
      <c r="G1" s="10"/>
    </row>
    <row r="2" spans="1:8" ht="12">
      <c r="A2" s="8" t="s">
        <v>110</v>
      </c>
      <c r="B2" s="8"/>
      <c r="C2" s="8"/>
      <c r="E2" s="12" t="s">
        <v>111</v>
      </c>
      <c r="F2" s="12"/>
      <c r="G2" s="12"/>
    </row>
    <row r="3" spans="1:8" ht="12">
      <c r="A3" s="8" t="str">
        <f>Inputs!$D$2</f>
        <v>TWELVE MONTHS ENDED DECEMBER 31, 2010</v>
      </c>
      <c r="B3" s="8"/>
      <c r="C3" s="8"/>
      <c r="E3" s="12" t="s">
        <v>112</v>
      </c>
      <c r="F3" s="12"/>
      <c r="G3" s="12"/>
    </row>
    <row r="4" spans="1:8" ht="12">
      <c r="A4" s="8" t="s">
        <v>113</v>
      </c>
      <c r="B4" s="8"/>
      <c r="C4" s="8"/>
      <c r="E4" s="13"/>
      <c r="F4" s="14" t="s">
        <v>114</v>
      </c>
      <c r="G4" s="13"/>
    </row>
    <row r="5" spans="1:8" ht="12">
      <c r="A5" s="15" t="s">
        <v>9</v>
      </c>
      <c r="E5" s="10"/>
      <c r="F5" s="16"/>
      <c r="G5" s="10"/>
    </row>
    <row r="6" spans="1:8" ht="12">
      <c r="A6" s="17" t="s">
        <v>25</v>
      </c>
      <c r="B6" s="18" t="s">
        <v>103</v>
      </c>
      <c r="C6" s="18"/>
      <c r="E6" s="19" t="s">
        <v>115</v>
      </c>
      <c r="F6" s="20" t="s">
        <v>116</v>
      </c>
      <c r="G6" s="19" t="s">
        <v>117</v>
      </c>
      <c r="H6" s="21" t="s">
        <v>118</v>
      </c>
    </row>
    <row r="7" spans="1:8" ht="12">
      <c r="A7" s="15"/>
      <c r="B7" s="9" t="s">
        <v>59</v>
      </c>
      <c r="E7" s="22"/>
      <c r="F7" s="16"/>
      <c r="G7" s="22"/>
    </row>
    <row r="8" spans="1:8" ht="12">
      <c r="A8" s="15"/>
      <c r="B8" s="746" t="s">
        <v>88</v>
      </c>
      <c r="E8" s="745">
        <f>F8+G8</f>
        <v>16379</v>
      </c>
      <c r="F8" s="744">
        <v>9457</v>
      </c>
      <c r="G8" s="744">
        <v>6922</v>
      </c>
    </row>
    <row r="9" spans="1:8" ht="12">
      <c r="A9" s="15"/>
      <c r="B9" s="746" t="s">
        <v>285</v>
      </c>
      <c r="E9" s="745">
        <f>F9+G9</f>
        <v>330612</v>
      </c>
      <c r="F9" s="744">
        <v>214663</v>
      </c>
      <c r="G9" s="744">
        <v>115949</v>
      </c>
    </row>
    <row r="10" spans="1:8" ht="12">
      <c r="A10" s="15"/>
      <c r="E10" s="22"/>
      <c r="F10" s="16"/>
      <c r="G10" s="22"/>
    </row>
    <row r="11" spans="1:8" ht="12">
      <c r="A11" s="15">
        <v>1</v>
      </c>
      <c r="B11" s="9" t="s">
        <v>119</v>
      </c>
      <c r="E11" s="23">
        <f>F11+G11</f>
        <v>203466</v>
      </c>
      <c r="F11" s="740">
        <v>140588</v>
      </c>
      <c r="G11" s="740">
        <v>62878</v>
      </c>
      <c r="H11" s="24" t="str">
        <f>IF(E11=F11+G11," ","ERROR")</f>
        <v xml:space="preserve"> </v>
      </c>
    </row>
    <row r="12" spans="1:8" ht="12">
      <c r="A12" s="15">
        <v>2</v>
      </c>
      <c r="B12" s="9" t="s">
        <v>120</v>
      </c>
      <c r="E12" s="25">
        <f>F12+G12</f>
        <v>3699</v>
      </c>
      <c r="F12" s="741">
        <v>3245</v>
      </c>
      <c r="G12" s="741">
        <v>454</v>
      </c>
      <c r="H12" s="24" t="str">
        <f>IF(E12=F12+G12," ","ERROR")</f>
        <v xml:space="preserve"> </v>
      </c>
    </row>
    <row r="13" spans="1:8" ht="12">
      <c r="A13" s="15">
        <v>3</v>
      </c>
      <c r="B13" s="9" t="s">
        <v>62</v>
      </c>
      <c r="E13" s="26">
        <f>F13+G13</f>
        <v>166698</v>
      </c>
      <c r="F13" s="742">
        <f>118502-F12</f>
        <v>115257</v>
      </c>
      <c r="G13" s="742">
        <f>51895-G12</f>
        <v>51441</v>
      </c>
      <c r="H13" s="24" t="str">
        <f>IF(E13=F13+G13," ","ERROR")</f>
        <v xml:space="preserve"> </v>
      </c>
    </row>
    <row r="14" spans="1:8" ht="12">
      <c r="A14" s="15">
        <v>4</v>
      </c>
      <c r="B14" s="9" t="s">
        <v>121</v>
      </c>
      <c r="E14" s="25">
        <f>SUM(E11:E13)</f>
        <v>373863</v>
      </c>
      <c r="F14" s="25">
        <f>SUM(F11:F13)</f>
        <v>259090</v>
      </c>
      <c r="G14" s="25">
        <f>SUM(G11:G13)</f>
        <v>114773</v>
      </c>
      <c r="H14" s="24" t="str">
        <f>IF(E14=F14+G14," ","ERROR")</f>
        <v xml:space="preserve"> </v>
      </c>
    </row>
    <row r="15" spans="1:8" ht="12">
      <c r="A15" s="15"/>
      <c r="E15" s="25"/>
      <c r="F15" s="25"/>
      <c r="G15" s="25"/>
      <c r="H15" s="24"/>
    </row>
    <row r="16" spans="1:8" ht="12">
      <c r="A16" s="15"/>
      <c r="B16" s="9" t="s">
        <v>64</v>
      </c>
      <c r="E16" s="25"/>
      <c r="F16" s="25"/>
      <c r="G16" s="25"/>
      <c r="H16" s="24"/>
    </row>
    <row r="17" spans="1:8" ht="12">
      <c r="A17" s="15">
        <v>5</v>
      </c>
      <c r="B17" s="9" t="s">
        <v>122</v>
      </c>
      <c r="E17" s="25">
        <f>F17+G17</f>
        <v>0</v>
      </c>
      <c r="F17" s="741">
        <v>0</v>
      </c>
      <c r="G17" s="741">
        <v>0</v>
      </c>
      <c r="H17" s="743" t="str">
        <f>IF(E17=F17+G17," ","ERROR")</f>
        <v xml:space="preserve"> </v>
      </c>
    </row>
    <row r="18" spans="1:8" ht="12">
      <c r="A18" s="15"/>
      <c r="B18" s="9" t="s">
        <v>66</v>
      </c>
      <c r="E18" s="25"/>
      <c r="F18" s="25"/>
      <c r="G18" s="25"/>
      <c r="H18" s="24"/>
    </row>
    <row r="19" spans="1:8" ht="12">
      <c r="A19" s="15">
        <v>6</v>
      </c>
      <c r="B19" s="9" t="s">
        <v>123</v>
      </c>
      <c r="E19" s="25">
        <f>F19+G19</f>
        <v>278159</v>
      </c>
      <c r="F19" s="741">
        <v>192776</v>
      </c>
      <c r="G19" s="741">
        <v>85383</v>
      </c>
      <c r="H19" s="24" t="str">
        <f>IF(E19=F19+G19," ","ERROR")</f>
        <v xml:space="preserve"> </v>
      </c>
    </row>
    <row r="20" spans="1:8" ht="12">
      <c r="A20" s="15">
        <v>7</v>
      </c>
      <c r="B20" s="9" t="s">
        <v>124</v>
      </c>
      <c r="E20" s="25">
        <f>F20+G20</f>
        <v>1186</v>
      </c>
      <c r="F20" s="741">
        <f>779+22</f>
        <v>801</v>
      </c>
      <c r="G20" s="741">
        <f>375+9+1</f>
        <v>385</v>
      </c>
      <c r="H20" s="24" t="str">
        <f>IF(E20=F20+G20," ","ERROR")</f>
        <v xml:space="preserve"> </v>
      </c>
    </row>
    <row r="21" spans="1:8" ht="12">
      <c r="A21" s="15">
        <v>8</v>
      </c>
      <c r="B21" s="9" t="s">
        <v>125</v>
      </c>
      <c r="E21" s="26">
        <f>F21+G21</f>
        <v>-4892</v>
      </c>
      <c r="F21" s="742">
        <f>-2619-703</f>
        <v>-3322</v>
      </c>
      <c r="G21" s="742">
        <f>-1259-311</f>
        <v>-1570</v>
      </c>
      <c r="H21" s="24" t="str">
        <f>IF(E21=F21+G21," ","ERROR")</f>
        <v xml:space="preserve"> </v>
      </c>
    </row>
    <row r="22" spans="1:8" ht="12">
      <c r="A22" s="15">
        <v>9</v>
      </c>
      <c r="B22" s="9" t="s">
        <v>126</v>
      </c>
      <c r="E22" s="25">
        <f>SUM(E19:E21)</f>
        <v>274453</v>
      </c>
      <c r="F22" s="25">
        <f>SUM(F19:F21)</f>
        <v>190255</v>
      </c>
      <c r="G22" s="25">
        <f>SUM(G19:G21)</f>
        <v>84198</v>
      </c>
      <c r="H22" s="24" t="str">
        <f>IF(E22=F22+G22," ","ERROR")</f>
        <v xml:space="preserve"> </v>
      </c>
    </row>
    <row r="23" spans="1:8" ht="12">
      <c r="A23" s="15"/>
      <c r="B23" s="9" t="s">
        <v>71</v>
      </c>
      <c r="E23" s="25"/>
      <c r="F23" s="25"/>
      <c r="G23" s="25"/>
      <c r="H23" s="24"/>
    </row>
    <row r="24" spans="1:8" ht="12">
      <c r="A24" s="15">
        <v>10</v>
      </c>
      <c r="B24" s="9" t="s">
        <v>127</v>
      </c>
      <c r="E24" s="25">
        <f>F24+G24</f>
        <v>547</v>
      </c>
      <c r="F24" s="741">
        <v>380</v>
      </c>
      <c r="G24" s="741">
        <v>167</v>
      </c>
      <c r="H24" s="24" t="str">
        <f>IF(E24=F24+G24," ","ERROR")</f>
        <v xml:space="preserve"> </v>
      </c>
    </row>
    <row r="25" spans="1:8" ht="12">
      <c r="A25" s="15">
        <v>11</v>
      </c>
      <c r="B25" s="9" t="s">
        <v>128</v>
      </c>
      <c r="E25" s="25">
        <f>F25+G25</f>
        <v>502</v>
      </c>
      <c r="F25" s="741">
        <v>348</v>
      </c>
      <c r="G25" s="741">
        <v>154</v>
      </c>
      <c r="H25" s="24" t="str">
        <f>IF(E25=F25+G25," ","ERROR")</f>
        <v xml:space="preserve"> </v>
      </c>
    </row>
    <row r="26" spans="1:8" ht="12">
      <c r="A26" s="15">
        <v>12</v>
      </c>
      <c r="B26" s="9" t="s">
        <v>129</v>
      </c>
      <c r="E26" s="26">
        <f>F26+G26</f>
        <v>173</v>
      </c>
      <c r="F26" s="742">
        <v>120</v>
      </c>
      <c r="G26" s="742">
        <v>53</v>
      </c>
      <c r="H26" s="24" t="str">
        <f>IF(E26=F26+G26," ","ERROR")</f>
        <v xml:space="preserve"> </v>
      </c>
    </row>
    <row r="27" spans="1:8" ht="12">
      <c r="A27" s="15">
        <v>13</v>
      </c>
      <c r="B27" s="9" t="s">
        <v>130</v>
      </c>
      <c r="E27" s="25">
        <f>SUM(E24:E26)</f>
        <v>1222</v>
      </c>
      <c r="F27" s="741">
        <f>SUM(F24:F26)</f>
        <v>848</v>
      </c>
      <c r="G27" s="741">
        <f>SUM(G24:G26)</f>
        <v>374</v>
      </c>
      <c r="H27" s="24" t="str">
        <f>IF(E27=F27+G27," ","ERROR")</f>
        <v xml:space="preserve"> </v>
      </c>
    </row>
    <row r="28" spans="1:8" ht="12">
      <c r="A28" s="15"/>
      <c r="B28" s="9" t="s">
        <v>75</v>
      </c>
      <c r="E28" s="25"/>
      <c r="F28" s="741"/>
      <c r="G28" s="741"/>
      <c r="H28" s="24"/>
    </row>
    <row r="29" spans="1:8" ht="12">
      <c r="A29" s="15">
        <v>14</v>
      </c>
      <c r="B29" s="9" t="s">
        <v>127</v>
      </c>
      <c r="E29" s="25">
        <f>F29+G29</f>
        <v>11593</v>
      </c>
      <c r="F29" s="741">
        <v>7705</v>
      </c>
      <c r="G29" s="741">
        <v>3888</v>
      </c>
      <c r="H29" s="24" t="str">
        <f t="shared" ref="H29:H36" si="0">IF(E29=F29+G29," ","ERROR")</f>
        <v xml:space="preserve"> </v>
      </c>
    </row>
    <row r="30" spans="1:8" ht="12">
      <c r="A30" s="15">
        <v>15</v>
      </c>
      <c r="B30" s="9" t="s">
        <v>128</v>
      </c>
      <c r="E30" s="25">
        <f>F30+G30</f>
        <v>9816</v>
      </c>
      <c r="F30" s="741">
        <v>6371</v>
      </c>
      <c r="G30" s="741">
        <v>3445</v>
      </c>
      <c r="H30" s="24" t="str">
        <f t="shared" si="0"/>
        <v xml:space="preserve"> </v>
      </c>
    </row>
    <row r="31" spans="1:8" ht="12">
      <c r="A31" s="15">
        <v>16</v>
      </c>
      <c r="B31" s="9" t="s">
        <v>129</v>
      </c>
      <c r="E31" s="26">
        <f>F31+G31</f>
        <v>13921</v>
      </c>
      <c r="F31" s="742">
        <v>12249</v>
      </c>
      <c r="G31" s="742">
        <v>1672</v>
      </c>
      <c r="H31" s="24" t="str">
        <f t="shared" si="0"/>
        <v xml:space="preserve"> </v>
      </c>
    </row>
    <row r="32" spans="1:8" ht="12" customHeight="1">
      <c r="A32" s="15">
        <v>17</v>
      </c>
      <c r="B32" s="9" t="s">
        <v>131</v>
      </c>
      <c r="E32" s="25">
        <f>SUM(E29:E31)</f>
        <v>35330</v>
      </c>
      <c r="F32" s="25">
        <f>SUM(F29:F31)</f>
        <v>26325</v>
      </c>
      <c r="G32" s="25">
        <f>SUM(G29:G31)</f>
        <v>9005</v>
      </c>
      <c r="H32" s="24" t="str">
        <f t="shared" si="0"/>
        <v xml:space="preserve"> </v>
      </c>
    </row>
    <row r="33" spans="1:10" ht="12" customHeight="1">
      <c r="A33" s="15"/>
      <c r="E33" s="25"/>
      <c r="F33" s="25"/>
      <c r="G33" s="25"/>
      <c r="H33" s="24"/>
    </row>
    <row r="34" spans="1:10" ht="12" customHeight="1">
      <c r="A34" s="15">
        <v>18</v>
      </c>
      <c r="B34" s="9" t="s">
        <v>77</v>
      </c>
      <c r="E34" s="25">
        <f>F34+G34</f>
        <v>7619</v>
      </c>
      <c r="F34" s="741">
        <v>5415</v>
      </c>
      <c r="G34" s="741">
        <v>2204</v>
      </c>
      <c r="H34" s="24" t="str">
        <f t="shared" si="0"/>
        <v xml:space="preserve"> </v>
      </c>
    </row>
    <row r="35" spans="1:10" ht="12">
      <c r="A35" s="15">
        <v>19</v>
      </c>
      <c r="B35" s="9" t="s">
        <v>78</v>
      </c>
      <c r="E35" s="25">
        <f>F35+G35</f>
        <v>12643</v>
      </c>
      <c r="F35" s="741">
        <v>9471</v>
      </c>
      <c r="G35" s="741">
        <v>3172</v>
      </c>
      <c r="H35" s="24" t="str">
        <f t="shared" si="0"/>
        <v xml:space="preserve"> </v>
      </c>
    </row>
    <row r="36" spans="1:10" ht="12">
      <c r="A36" s="15">
        <v>20</v>
      </c>
      <c r="B36" s="9" t="s">
        <v>132</v>
      </c>
      <c r="E36" s="25">
        <f>F36+G36</f>
        <v>112</v>
      </c>
      <c r="F36" s="741">
        <v>105</v>
      </c>
      <c r="G36" s="741">
        <v>7</v>
      </c>
      <c r="H36" s="24" t="str">
        <f t="shared" si="0"/>
        <v xml:space="preserve"> </v>
      </c>
    </row>
    <row r="37" spans="1:10" ht="12">
      <c r="A37" s="15"/>
      <c r="B37" s="9" t="s">
        <v>133</v>
      </c>
      <c r="E37" s="25"/>
      <c r="F37" s="741"/>
      <c r="G37" s="741"/>
      <c r="H37" s="24"/>
    </row>
    <row r="38" spans="1:10" ht="12">
      <c r="A38" s="15">
        <v>21</v>
      </c>
      <c r="B38" s="9" t="s">
        <v>127</v>
      </c>
      <c r="E38" s="25">
        <f>F38+G38</f>
        <v>17147</v>
      </c>
      <c r="F38" s="741">
        <v>11746</v>
      </c>
      <c r="G38" s="741">
        <v>5401</v>
      </c>
      <c r="H38" s="24" t="str">
        <f>IF(E38=F38+G38," ","ERROR")</f>
        <v xml:space="preserve"> </v>
      </c>
    </row>
    <row r="39" spans="1:10" ht="12">
      <c r="A39" s="15">
        <v>22</v>
      </c>
      <c r="B39" s="9" t="s">
        <v>128</v>
      </c>
      <c r="E39" s="25">
        <f>F39+G39</f>
        <v>3654</v>
      </c>
      <c r="F39" s="741">
        <f>14400-F38-F40-1</f>
        <v>2628</v>
      </c>
      <c r="G39" s="741">
        <f>6438-G38-G40</f>
        <v>1026</v>
      </c>
      <c r="H39" s="24" t="str">
        <f>IF(E39=F39+G39," ","ERROR")</f>
        <v xml:space="preserve"> </v>
      </c>
      <c r="J39" s="25"/>
    </row>
    <row r="40" spans="1:10" ht="12">
      <c r="A40" s="15">
        <v>23</v>
      </c>
      <c r="B40" s="9" t="s">
        <v>129</v>
      </c>
      <c r="E40" s="26">
        <f>F40+G40</f>
        <v>36</v>
      </c>
      <c r="F40" s="742">
        <v>25</v>
      </c>
      <c r="G40" s="742">
        <v>11</v>
      </c>
      <c r="H40" s="24" t="str">
        <f>IF(E40=F40+G40," ","ERROR")</f>
        <v xml:space="preserve"> </v>
      </c>
    </row>
    <row r="41" spans="1:10" ht="12">
      <c r="A41" s="15">
        <v>24</v>
      </c>
      <c r="B41" s="9" t="s">
        <v>134</v>
      </c>
      <c r="E41" s="26">
        <f>SUM(E38:E40)</f>
        <v>20837</v>
      </c>
      <c r="F41" s="26">
        <f>SUM(F38:F40)</f>
        <v>14399</v>
      </c>
      <c r="G41" s="26">
        <f>SUM(G38:G40)</f>
        <v>6438</v>
      </c>
      <c r="H41" s="24" t="str">
        <f>IF(E41=F41+G41," ","ERROR")</f>
        <v xml:space="preserve"> </v>
      </c>
    </row>
    <row r="42" spans="1:10" ht="12">
      <c r="A42" s="15">
        <v>25</v>
      </c>
      <c r="B42" s="9" t="s">
        <v>82</v>
      </c>
      <c r="E42" s="26">
        <f>E22+E27+E32+E34+E35+E36+E41+E17</f>
        <v>352216</v>
      </c>
      <c r="F42" s="26">
        <f>F22+F27+F32+F34+F35+F36+F41+F17</f>
        <v>246818</v>
      </c>
      <c r="G42" s="26">
        <f>G22+G27+G32+G34+G35+G36+G41+G17</f>
        <v>105398</v>
      </c>
      <c r="H42" s="24" t="str">
        <f>IF(E42=F42+G42," ","ERROR")</f>
        <v xml:space="preserve"> </v>
      </c>
    </row>
    <row r="43" spans="1:10" ht="12">
      <c r="A43" s="15"/>
      <c r="E43" s="25"/>
      <c r="F43" s="25"/>
      <c r="G43" s="25"/>
      <c r="H43" s="24"/>
    </row>
    <row r="44" spans="1:10" ht="12">
      <c r="A44" s="15">
        <v>26</v>
      </c>
      <c r="B44" s="9" t="s">
        <v>135</v>
      </c>
      <c r="E44" s="115">
        <f>E14-E42</f>
        <v>21647</v>
      </c>
      <c r="F44" s="115">
        <f>F14-F42</f>
        <v>12272</v>
      </c>
      <c r="G44" s="25">
        <v>9375</v>
      </c>
      <c r="H44" s="24" t="str">
        <f>IF(E44=F44+G44," ","ERROR")</f>
        <v xml:space="preserve"> </v>
      </c>
    </row>
    <row r="45" spans="1:10" ht="12" customHeight="1">
      <c r="A45" s="15"/>
      <c r="E45" s="115"/>
      <c r="F45" s="115"/>
      <c r="G45" s="25"/>
      <c r="H45" s="24"/>
    </row>
    <row r="46" spans="1:10" ht="12" customHeight="1">
      <c r="A46" s="15"/>
      <c r="B46" s="9" t="s">
        <v>136</v>
      </c>
      <c r="E46" s="25"/>
      <c r="F46" s="25"/>
      <c r="G46" s="25"/>
      <c r="H46" s="24"/>
    </row>
    <row r="47" spans="1:10" ht="12">
      <c r="A47" s="15">
        <v>27</v>
      </c>
      <c r="B47" s="27" t="s">
        <v>137</v>
      </c>
      <c r="D47" s="28">
        <v>0.35</v>
      </c>
      <c r="E47" s="25">
        <f>F47+G47</f>
        <v>-9139</v>
      </c>
      <c r="F47" s="741">
        <v>-6910</v>
      </c>
      <c r="G47" s="741">
        <v>-2229</v>
      </c>
      <c r="H47" s="24" t="str">
        <f>IF(E47=F47+G47," ","ERROR")</f>
        <v xml:space="preserve"> </v>
      </c>
    </row>
    <row r="48" spans="1:10" ht="12">
      <c r="A48" s="15">
        <v>28</v>
      </c>
      <c r="B48" s="9" t="s">
        <v>138</v>
      </c>
      <c r="E48" s="25">
        <f>F48+G48</f>
        <v>14453</v>
      </c>
      <c r="F48" s="741">
        <v>9754</v>
      </c>
      <c r="G48" s="741">
        <v>4699</v>
      </c>
      <c r="H48" s="24" t="str">
        <f>IF(E48=F48+G48," ","ERROR")</f>
        <v xml:space="preserve"> </v>
      </c>
    </row>
    <row r="49" spans="1:8" ht="12">
      <c r="A49" s="15">
        <v>29</v>
      </c>
      <c r="B49" s="9" t="s">
        <v>139</v>
      </c>
      <c r="E49" s="26">
        <f>F49+G49</f>
        <v>-46</v>
      </c>
      <c r="F49" s="742">
        <v>-29</v>
      </c>
      <c r="G49" s="742">
        <v>-17</v>
      </c>
      <c r="H49" s="24" t="str">
        <f>IF(E49=F49+G49," ","ERROR")</f>
        <v xml:space="preserve"> </v>
      </c>
    </row>
    <row r="50" spans="1:8" ht="12">
      <c r="A50" s="15"/>
      <c r="G50" s="30"/>
      <c r="H50" s="24"/>
    </row>
    <row r="51" spans="1:8" ht="12.75" thickBot="1">
      <c r="A51" s="15">
        <v>30</v>
      </c>
      <c r="B51" s="31" t="s">
        <v>88</v>
      </c>
      <c r="E51" s="116">
        <f>E44-(+E47+E48+E49)</f>
        <v>16379</v>
      </c>
      <c r="F51" s="116">
        <f>F44-(F47+F48+F49)</f>
        <v>9457</v>
      </c>
      <c r="G51" s="116">
        <f>G44-(G47+G48+G49)</f>
        <v>6922</v>
      </c>
      <c r="H51" s="24" t="str">
        <f>IF(E51=F51+G51," ","ERROR")</f>
        <v xml:space="preserve"> </v>
      </c>
    </row>
    <row r="52" spans="1:8" ht="12.75" thickTop="1">
      <c r="A52" s="15"/>
      <c r="E52" s="16" t="str">
        <f>IF(E51=E8,"-","ERROR")</f>
        <v>-</v>
      </c>
      <c r="F52" s="16" t="str">
        <f>IF(F51=F8,"-","ERROR")</f>
        <v>-</v>
      </c>
      <c r="G52" s="16" t="str">
        <f>IF(G51=G8,"-","ERROR")</f>
        <v>-</v>
      </c>
      <c r="H52" s="24"/>
    </row>
    <row r="53" spans="1:8" ht="12">
      <c r="A53" s="15"/>
      <c r="B53" s="27" t="s">
        <v>140</v>
      </c>
      <c r="G53" s="30"/>
      <c r="H53" s="24"/>
    </row>
    <row r="54" spans="1:8" ht="12">
      <c r="A54" s="15"/>
      <c r="B54" s="27" t="s">
        <v>141</v>
      </c>
      <c r="G54" s="30"/>
      <c r="H54" s="24"/>
    </row>
    <row r="55" spans="1:8" ht="12">
      <c r="A55" s="15">
        <v>31</v>
      </c>
      <c r="B55" s="9" t="s">
        <v>142</v>
      </c>
      <c r="E55" s="23">
        <f>F55+G55</f>
        <v>28886</v>
      </c>
      <c r="F55" s="740">
        <v>20047</v>
      </c>
      <c r="G55" s="740">
        <v>8839</v>
      </c>
      <c r="H55" s="24" t="str">
        <f t="shared" ref="H55:H67" si="1">IF(E55=F55+G55," ","ERROR")</f>
        <v xml:space="preserve"> </v>
      </c>
    </row>
    <row r="56" spans="1:8" ht="12">
      <c r="A56" s="15">
        <v>32</v>
      </c>
      <c r="B56" s="9" t="s">
        <v>143</v>
      </c>
      <c r="E56" s="25">
        <f>F56+G56</f>
        <v>417813</v>
      </c>
      <c r="F56" s="741">
        <v>269469</v>
      </c>
      <c r="G56" s="741">
        <v>148344</v>
      </c>
      <c r="H56" s="24" t="str">
        <f t="shared" si="1"/>
        <v xml:space="preserve"> </v>
      </c>
    </row>
    <row r="57" spans="1:8" ht="12">
      <c r="A57" s="15">
        <v>33</v>
      </c>
      <c r="B57" s="9" t="s">
        <v>144</v>
      </c>
      <c r="E57" s="26">
        <f>F57+G57</f>
        <v>48916</v>
      </c>
      <c r="F57" s="742">
        <f>ROUND((5988290+27411876)/1000,0)+1</f>
        <v>33401</v>
      </c>
      <c r="G57" s="742">
        <f>ROUND((2596360+12918330)/1000,0)</f>
        <v>15515</v>
      </c>
      <c r="H57" s="24" t="str">
        <f t="shared" si="1"/>
        <v xml:space="preserve"> </v>
      </c>
    </row>
    <row r="58" spans="1:8" ht="12">
      <c r="A58" s="15">
        <v>34</v>
      </c>
      <c r="B58" s="9" t="s">
        <v>145</v>
      </c>
      <c r="E58" s="25">
        <f>SUM(E55:E57)</f>
        <v>495615</v>
      </c>
      <c r="F58" s="741">
        <f>SUM(F55:F57)</f>
        <v>322917</v>
      </c>
      <c r="G58" s="741">
        <f>SUM(G55:G57)</f>
        <v>172698</v>
      </c>
      <c r="H58" s="24" t="str">
        <f t="shared" si="1"/>
        <v xml:space="preserve"> </v>
      </c>
    </row>
    <row r="59" spans="1:8" ht="12">
      <c r="A59" s="15"/>
      <c r="B59" s="9" t="s">
        <v>93</v>
      </c>
      <c r="E59" s="25"/>
      <c r="F59" s="741"/>
      <c r="G59" s="741"/>
      <c r="H59" s="24" t="str">
        <f t="shared" si="1"/>
        <v xml:space="preserve"> </v>
      </c>
    </row>
    <row r="60" spans="1:8" ht="12">
      <c r="A60" s="15">
        <v>35</v>
      </c>
      <c r="B60" s="9" t="s">
        <v>142</v>
      </c>
      <c r="E60" s="25">
        <f>F60+G60</f>
        <v>11400</v>
      </c>
      <c r="F60" s="741">
        <v>7912</v>
      </c>
      <c r="G60" s="741">
        <v>3488</v>
      </c>
      <c r="H60" s="24" t="str">
        <f t="shared" si="1"/>
        <v xml:space="preserve"> </v>
      </c>
    </row>
    <row r="61" spans="1:8" ht="12">
      <c r="A61" s="15">
        <v>36</v>
      </c>
      <c r="B61" s="9" t="s">
        <v>143</v>
      </c>
      <c r="E61" s="25">
        <f>F61+G61</f>
        <v>138092</v>
      </c>
      <c r="F61" s="741">
        <f>89576+44</f>
        <v>89620</v>
      </c>
      <c r="G61" s="741">
        <f>48439+33</f>
        <v>48472</v>
      </c>
      <c r="H61" s="24" t="str">
        <f t="shared" si="1"/>
        <v xml:space="preserve"> </v>
      </c>
    </row>
    <row r="62" spans="1:8" ht="12">
      <c r="A62" s="15">
        <v>37</v>
      </c>
      <c r="B62" s="9" t="s">
        <v>144</v>
      </c>
      <c r="E62" s="26">
        <f>F62+G62</f>
        <v>15511</v>
      </c>
      <c r="F62" s="742">
        <f>ROUND((7317400+708050+1512739+1166674+18024)/1000,0)-1</f>
        <v>10722</v>
      </c>
      <c r="G62" s="742">
        <f>ROUND((3255752+294108+1231111+8012)/1000,0)</f>
        <v>4789</v>
      </c>
      <c r="H62" s="24" t="str">
        <f t="shared" si="1"/>
        <v xml:space="preserve"> </v>
      </c>
    </row>
    <row r="63" spans="1:8" ht="12">
      <c r="A63" s="15">
        <v>38</v>
      </c>
      <c r="B63" s="9" t="s">
        <v>146</v>
      </c>
      <c r="E63" s="25">
        <f>SUM(E60:E62)</f>
        <v>165003</v>
      </c>
      <c r="F63" s="25">
        <f>SUM(F60:F62)</f>
        <v>108254</v>
      </c>
      <c r="G63" s="25">
        <f>SUM(G60:G62)</f>
        <v>56749</v>
      </c>
      <c r="H63" s="24" t="str">
        <f t="shared" si="1"/>
        <v xml:space="preserve"> </v>
      </c>
    </row>
    <row r="64" spans="1:8" ht="12">
      <c r="A64" s="15">
        <v>39</v>
      </c>
      <c r="B64" s="27" t="s">
        <v>147</v>
      </c>
      <c r="E64" s="25"/>
      <c r="F64" s="25"/>
      <c r="G64" s="25"/>
      <c r="H64" s="24" t="str">
        <f t="shared" si="1"/>
        <v xml:space="preserve"> </v>
      </c>
    </row>
    <row r="65" spans="1:8" ht="12">
      <c r="A65" s="15">
        <v>40</v>
      </c>
      <c r="B65" s="9" t="s">
        <v>96</v>
      </c>
      <c r="E65" s="25"/>
      <c r="F65" s="25"/>
      <c r="G65" s="25"/>
      <c r="H65" s="24" t="str">
        <f t="shared" si="1"/>
        <v xml:space="preserve"> </v>
      </c>
    </row>
    <row r="66" spans="1:8" ht="12">
      <c r="A66" s="15">
        <v>41</v>
      </c>
      <c r="B66" s="126" t="s">
        <v>290</v>
      </c>
      <c r="E66" s="25"/>
      <c r="F66" s="25"/>
      <c r="G66" s="25"/>
      <c r="H66" s="24"/>
    </row>
    <row r="67" spans="1:8" ht="12">
      <c r="A67" s="15">
        <v>42</v>
      </c>
      <c r="B67" s="27" t="s">
        <v>97</v>
      </c>
      <c r="E67" s="26"/>
      <c r="F67" s="26"/>
      <c r="G67" s="26"/>
      <c r="H67" s="24" t="str">
        <f t="shared" si="1"/>
        <v xml:space="preserve"> </v>
      </c>
    </row>
    <row r="68" spans="1:8" ht="9" customHeight="1">
      <c r="A68" s="15"/>
      <c r="B68" s="9" t="s">
        <v>148</v>
      </c>
      <c r="G68" s="30"/>
      <c r="H68" s="24"/>
    </row>
    <row r="69" spans="1:8" ht="12.75" thickBot="1">
      <c r="A69" s="15">
        <v>43</v>
      </c>
      <c r="B69" s="31" t="s">
        <v>98</v>
      </c>
      <c r="E69" s="32">
        <f>E58-E63+E64+E65+E67</f>
        <v>330612</v>
      </c>
      <c r="F69" s="32">
        <f>F58-F63+F64+F65+F67</f>
        <v>214663</v>
      </c>
      <c r="G69" s="32">
        <f>G58-G63+G64+G65+G67</f>
        <v>115949</v>
      </c>
      <c r="H69" s="24" t="str">
        <f>IF(E69=F69+G69," ","ERROR")</f>
        <v xml:space="preserve"> </v>
      </c>
    </row>
    <row r="70" spans="1:8" ht="11.1" customHeight="1" thickTop="1">
      <c r="E70" s="16" t="str">
        <f>IF(E69=E9,"-","ERROR")</f>
        <v>-</v>
      </c>
      <c r="F70" s="16" t="str">
        <f>IF(F69=F9,"-","ERROR")</f>
        <v>-</v>
      </c>
      <c r="G70" s="16" t="str">
        <f>IF(G69=G9,"-","ERROR")</f>
        <v>-</v>
      </c>
    </row>
    <row r="71" spans="1:8" ht="11.1" customHeight="1">
      <c r="E71" s="33">
        <f>E51/E69</f>
        <v>4.9541456450461568E-2</v>
      </c>
      <c r="F71" s="33">
        <f>F51/F69</f>
        <v>4.4055100320036525E-2</v>
      </c>
      <c r="G71" s="33">
        <f>G51/G69</f>
        <v>5.9698660618030343E-2</v>
      </c>
    </row>
    <row r="117" spans="14:15" ht="11.1" customHeight="1">
      <c r="N117" s="714" t="s">
        <v>275</v>
      </c>
    </row>
    <row r="118" spans="14:15" ht="11.1" customHeight="1" thickBot="1">
      <c r="N118" s="717" t="s">
        <v>276</v>
      </c>
      <c r="O118" s="719"/>
    </row>
    <row r="119" spans="14:15" ht="11.1" customHeight="1" thickTop="1"/>
  </sheetData>
  <customSheetViews>
    <customSheetView guid="{A15D1964-B049-11D2-8670-0000832CEEE8}" scale="75" showPageBreaks="1" printArea="1" showRuler="0">
      <selection activeCell="F8" sqref="F8:F63"/>
      <pageMargins left="1" right="1" top="0.5" bottom="0.5" header="0.5" footer="0.5"/>
      <printOptions horizontalCentered="1"/>
      <pageSetup scale="89" orientation="portrait" horizontalDpi="300" verticalDpi="300" r:id="rId1"/>
      <headerFooter alignWithMargins="0"/>
    </customSheetView>
    <customSheetView guid="{5BE913A1-B14F-11D2-B0DC-0000832CDFF0}" scale="75" showPageBreaks="1" printArea="1" showRuler="0">
      <pageMargins left="1" right="1" top="0.5" bottom="0.5" header="0.5" footer="0.5"/>
      <printOptions horizontalCentered="1"/>
      <pageSetup scale="89" orientation="portrait" horizontalDpi="300" verticalDpi="300" r:id="rId2"/>
      <headerFooter alignWithMargins="0"/>
    </customSheetView>
  </customSheetViews>
  <phoneticPr fontId="0" type="noConversion"/>
  <printOptions horizontalCentered="1"/>
  <pageMargins left="1" right="1" top="0.5" bottom="0.5" header="0.5" footer="0.5"/>
  <pageSetup scale="89" orientation="portrait" horizontalDpi="300" verticalDpi="300" r:id="rId3"/>
  <headerFooter alignWithMargins="0"/>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16"/>
  <sheetViews>
    <sheetView zoomScaleNormal="100" zoomScaleSheetLayoutView="85" workbookViewId="0">
      <selection activeCell="F62" sqref="F62"/>
    </sheetView>
  </sheetViews>
  <sheetFormatPr defaultColWidth="12.42578125" defaultRowHeight="11.1" customHeight="1"/>
  <cols>
    <col min="1" max="1" width="5.5703125" style="140" customWidth="1"/>
    <col min="2" max="2" width="26.140625" style="140" customWidth="1"/>
    <col min="3" max="3" width="12.42578125" style="140" customWidth="1"/>
    <col min="4" max="4" width="6.7109375" style="140" customWidth="1"/>
    <col min="5" max="5" width="12.42578125" style="159" customWidth="1"/>
    <col min="6" max="6" width="12.42578125" style="160" customWidth="1"/>
    <col min="7" max="7" width="12.42578125" style="159" customWidth="1"/>
    <col min="8" max="16384" width="12.42578125" style="140"/>
  </cols>
  <sheetData>
    <row r="1" spans="1:8" ht="12">
      <c r="A1" s="139" t="str">
        <f>Inputs!$D$6</f>
        <v>AVISTA UTILITIES</v>
      </c>
      <c r="B1" s="139"/>
      <c r="C1" s="139"/>
      <c r="E1" s="141"/>
      <c r="F1" s="142"/>
      <c r="G1" s="141"/>
    </row>
    <row r="2" spans="1:8" ht="12">
      <c r="A2" s="139" t="s">
        <v>110</v>
      </c>
      <c r="B2" s="139"/>
      <c r="C2" s="139"/>
      <c r="E2" s="143"/>
      <c r="F2" s="144"/>
      <c r="G2" s="143"/>
    </row>
    <row r="3" spans="1:8" ht="12">
      <c r="A3" s="139" t="str">
        <f>Inputs!$D$2</f>
        <v>TWELVE MONTHS ENDED DECEMBER 31, 2010</v>
      </c>
      <c r="B3" s="139"/>
      <c r="C3" s="139"/>
      <c r="E3" s="141"/>
      <c r="F3" s="144" t="s">
        <v>149</v>
      </c>
      <c r="G3" s="140"/>
    </row>
    <row r="4" spans="1:8" ht="12">
      <c r="A4" s="139" t="s">
        <v>113</v>
      </c>
      <c r="B4" s="139"/>
      <c r="C4" s="139"/>
      <c r="E4" s="145"/>
      <c r="F4" s="146" t="s">
        <v>114</v>
      </c>
      <c r="G4" s="145"/>
    </row>
    <row r="5" spans="1:8" ht="12">
      <c r="A5" s="147" t="s">
        <v>9</v>
      </c>
      <c r="E5" s="141"/>
      <c r="F5" s="144"/>
      <c r="G5" s="141"/>
    </row>
    <row r="6" spans="1:8" ht="12">
      <c r="A6" s="148" t="s">
        <v>25</v>
      </c>
      <c r="B6" s="149" t="s">
        <v>103</v>
      </c>
      <c r="C6" s="149"/>
      <c r="E6" s="150" t="s">
        <v>115</v>
      </c>
      <c r="F6" s="151" t="s">
        <v>116</v>
      </c>
      <c r="G6" s="150" t="s">
        <v>117</v>
      </c>
      <c r="H6" s="152" t="s">
        <v>118</v>
      </c>
    </row>
    <row r="7" spans="1:8" ht="12">
      <c r="A7" s="147"/>
      <c r="B7" s="140" t="s">
        <v>59</v>
      </c>
      <c r="E7" s="153"/>
      <c r="F7" s="144"/>
      <c r="G7" s="153"/>
    </row>
    <row r="8" spans="1:8" ht="12">
      <c r="A8" s="147">
        <v>1</v>
      </c>
      <c r="B8" s="140" t="s">
        <v>119</v>
      </c>
      <c r="E8" s="154"/>
      <c r="F8" s="154"/>
      <c r="G8" s="154"/>
      <c r="H8" s="155" t="str">
        <f>IF(E8=F8+G8," ","ERROR")</f>
        <v xml:space="preserve"> </v>
      </c>
    </row>
    <row r="9" spans="1:8" ht="12">
      <c r="A9" s="147">
        <v>2</v>
      </c>
      <c r="B9" s="140" t="s">
        <v>120</v>
      </c>
      <c r="E9" s="156"/>
      <c r="F9" s="156"/>
      <c r="G9" s="156"/>
      <c r="H9" s="155" t="str">
        <f>IF(E9=F9+G9," ","ERROR")</f>
        <v xml:space="preserve"> </v>
      </c>
    </row>
    <row r="10" spans="1:8" ht="12">
      <c r="A10" s="147">
        <v>3</v>
      </c>
      <c r="B10" s="140" t="s">
        <v>62</v>
      </c>
      <c r="E10" s="157"/>
      <c r="F10" s="157"/>
      <c r="G10" s="157"/>
      <c r="H10" s="155" t="str">
        <f>IF(E10=F10+G10," ","ERROR")</f>
        <v xml:space="preserve"> </v>
      </c>
    </row>
    <row r="11" spans="1:8" ht="12">
      <c r="A11" s="147">
        <v>4</v>
      </c>
      <c r="B11" s="140" t="s">
        <v>121</v>
      </c>
      <c r="E11" s="156">
        <f>SUM(E8:E10)</f>
        <v>0</v>
      </c>
      <c r="F11" s="156">
        <f>SUM(F8:F10)</f>
        <v>0</v>
      </c>
      <c r="G11" s="156">
        <f>SUM(G8:G10)</f>
        <v>0</v>
      </c>
      <c r="H11" s="155" t="str">
        <f>IF(E11=F11+G11," ","ERROR")</f>
        <v xml:space="preserve"> </v>
      </c>
    </row>
    <row r="12" spans="1:8" ht="12">
      <c r="A12" s="147"/>
      <c r="E12" s="156"/>
      <c r="F12" s="156"/>
      <c r="G12" s="156"/>
      <c r="H12" s="155"/>
    </row>
    <row r="13" spans="1:8" ht="12">
      <c r="A13" s="147"/>
      <c r="B13" s="140" t="s">
        <v>64</v>
      </c>
      <c r="E13" s="156"/>
      <c r="F13" s="156"/>
      <c r="G13" s="156"/>
      <c r="H13" s="155"/>
    </row>
    <row r="14" spans="1:8" ht="12">
      <c r="A14" s="147">
        <v>5</v>
      </c>
      <c r="B14" s="140" t="s">
        <v>122</v>
      </c>
      <c r="E14" s="156"/>
      <c r="F14" s="156"/>
      <c r="G14" s="156"/>
      <c r="H14" s="155" t="str">
        <f>IF(E14=F14+G14," ","ERROR")</f>
        <v xml:space="preserve"> </v>
      </c>
    </row>
    <row r="15" spans="1:8" ht="12">
      <c r="A15" s="147"/>
      <c r="B15" s="140" t="s">
        <v>66</v>
      </c>
      <c r="E15" s="156"/>
      <c r="F15" s="156"/>
      <c r="G15" s="156"/>
      <c r="H15" s="155"/>
    </row>
    <row r="16" spans="1:8" ht="12">
      <c r="A16" s="147">
        <v>6</v>
      </c>
      <c r="B16" s="140" t="s">
        <v>123</v>
      </c>
      <c r="E16" s="156"/>
      <c r="F16" s="156"/>
      <c r="G16" s="156"/>
      <c r="H16" s="155" t="str">
        <f>IF(E16=F16+G16," ","ERROR")</f>
        <v xml:space="preserve"> </v>
      </c>
    </row>
    <row r="17" spans="1:8" ht="12">
      <c r="A17" s="147">
        <v>7</v>
      </c>
      <c r="B17" s="140" t="s">
        <v>124</v>
      </c>
      <c r="E17" s="156"/>
      <c r="F17" s="156"/>
      <c r="G17" s="156"/>
      <c r="H17" s="155" t="str">
        <f>IF(E17=F17+G17," ","ERROR")</f>
        <v xml:space="preserve"> </v>
      </c>
    </row>
    <row r="18" spans="1:8" ht="12">
      <c r="A18" s="147">
        <v>8</v>
      </c>
      <c r="B18" s="140" t="s">
        <v>125</v>
      </c>
      <c r="E18" s="157"/>
      <c r="F18" s="157"/>
      <c r="G18" s="157"/>
      <c r="H18" s="155" t="str">
        <f>IF(E18=F18+G18," ","ERROR")</f>
        <v xml:space="preserve"> </v>
      </c>
    </row>
    <row r="19" spans="1:8" ht="12">
      <c r="A19" s="147">
        <v>9</v>
      </c>
      <c r="B19" s="140" t="s">
        <v>126</v>
      </c>
      <c r="E19" s="156">
        <f>SUM(E16:E18)</f>
        <v>0</v>
      </c>
      <c r="F19" s="156">
        <f>SUM(F16:F18)</f>
        <v>0</v>
      </c>
      <c r="G19" s="156">
        <f>SUM(G16:G18)</f>
        <v>0</v>
      </c>
      <c r="H19" s="155" t="str">
        <f>IF(E19=F19+G19," ","ERROR")</f>
        <v xml:space="preserve"> </v>
      </c>
    </row>
    <row r="20" spans="1:8" ht="12">
      <c r="A20" s="147"/>
      <c r="B20" s="140" t="s">
        <v>71</v>
      </c>
      <c r="E20" s="156"/>
      <c r="F20" s="156"/>
      <c r="G20" s="156"/>
      <c r="H20" s="155"/>
    </row>
    <row r="21" spans="1:8" ht="12">
      <c r="A21" s="147">
        <v>10</v>
      </c>
      <c r="B21" s="140" t="s">
        <v>127</v>
      </c>
      <c r="E21" s="156"/>
      <c r="F21" s="156"/>
      <c r="G21" s="156"/>
      <c r="H21" s="155" t="str">
        <f>IF(E21=F21+G21," ","ERROR")</f>
        <v xml:space="preserve"> </v>
      </c>
    </row>
    <row r="22" spans="1:8" ht="12">
      <c r="A22" s="147">
        <v>11</v>
      </c>
      <c r="B22" s="140" t="s">
        <v>128</v>
      </c>
      <c r="E22" s="156"/>
      <c r="F22" s="156"/>
      <c r="G22" s="156"/>
      <c r="H22" s="155" t="str">
        <f>IF(E22=F22+G22," ","ERROR")</f>
        <v xml:space="preserve"> </v>
      </c>
    </row>
    <row r="23" spans="1:8" ht="12">
      <c r="A23" s="147">
        <v>12</v>
      </c>
      <c r="B23" s="140" t="s">
        <v>129</v>
      </c>
      <c r="E23" s="157"/>
      <c r="F23" s="157"/>
      <c r="G23" s="157"/>
      <c r="H23" s="155" t="str">
        <f>IF(E23=F23+G23," ","ERROR")</f>
        <v xml:space="preserve"> </v>
      </c>
    </row>
    <row r="24" spans="1:8" ht="12">
      <c r="A24" s="147">
        <v>13</v>
      </c>
      <c r="B24" s="140" t="s">
        <v>130</v>
      </c>
      <c r="E24" s="156">
        <f>SUM(E21:E23)</f>
        <v>0</v>
      </c>
      <c r="F24" s="156">
        <f>SUM(F21:F23)</f>
        <v>0</v>
      </c>
      <c r="G24" s="156">
        <f>SUM(G21:G23)</f>
        <v>0</v>
      </c>
      <c r="H24" s="155" t="str">
        <f>IF(E24=F24+G24," ","ERROR")</f>
        <v xml:space="preserve"> </v>
      </c>
    </row>
    <row r="25" spans="1:8" ht="12">
      <c r="A25" s="147"/>
      <c r="B25" s="140" t="s">
        <v>75</v>
      </c>
      <c r="E25" s="156"/>
      <c r="F25" s="156"/>
      <c r="G25" s="156"/>
      <c r="H25" s="155"/>
    </row>
    <row r="26" spans="1:8" ht="12">
      <c r="A26" s="147">
        <v>14</v>
      </c>
      <c r="B26" s="140" t="s">
        <v>127</v>
      </c>
      <c r="E26" s="156"/>
      <c r="F26" s="156"/>
      <c r="G26" s="156"/>
      <c r="H26" s="155" t="str">
        <f>IF(E26=F26+G26," ","ERROR")</f>
        <v xml:space="preserve"> </v>
      </c>
    </row>
    <row r="27" spans="1:8" ht="12">
      <c r="A27" s="147">
        <v>15</v>
      </c>
      <c r="B27" s="140" t="s">
        <v>128</v>
      </c>
      <c r="E27" s="156"/>
      <c r="F27" s="156"/>
      <c r="G27" s="156"/>
      <c r="H27" s="155" t="str">
        <f>IF(E27=F27+G27," ","ERROR")</f>
        <v xml:space="preserve"> </v>
      </c>
    </row>
    <row r="28" spans="1:8" ht="12">
      <c r="A28" s="147">
        <v>16</v>
      </c>
      <c r="B28" s="140" t="s">
        <v>129</v>
      </c>
      <c r="E28" s="157">
        <f>F28+G28</f>
        <v>0</v>
      </c>
      <c r="F28" s="157"/>
      <c r="G28" s="157">
        <f>F112</f>
        <v>0</v>
      </c>
      <c r="H28" s="155" t="str">
        <f>IF(E28=F28+G28," ","ERROR")</f>
        <v xml:space="preserve"> </v>
      </c>
    </row>
    <row r="29" spans="1:8" ht="12">
      <c r="A29" s="147">
        <v>17</v>
      </c>
      <c r="B29" s="140" t="s">
        <v>131</v>
      </c>
      <c r="E29" s="156">
        <f>SUM(E26:E28)</f>
        <v>0</v>
      </c>
      <c r="F29" s="156">
        <f>SUM(F26:F28)</f>
        <v>0</v>
      </c>
      <c r="G29" s="156">
        <f>SUM(G26:G28)</f>
        <v>0</v>
      </c>
      <c r="H29" s="155" t="str">
        <f>IF(E29=F29+G29," ","ERROR")</f>
        <v xml:space="preserve"> </v>
      </c>
    </row>
    <row r="30" spans="1:8" ht="12">
      <c r="A30" s="147"/>
      <c r="E30" s="156"/>
      <c r="F30" s="156"/>
      <c r="G30" s="156"/>
      <c r="H30" s="155"/>
    </row>
    <row r="31" spans="1:8" ht="12">
      <c r="A31" s="147">
        <v>18</v>
      </c>
      <c r="B31" s="140" t="s">
        <v>77</v>
      </c>
      <c r="E31" s="156"/>
      <c r="F31" s="156"/>
      <c r="G31" s="156"/>
      <c r="H31" s="155" t="str">
        <f>IF(E31=F31+G31," ","ERROR")</f>
        <v xml:space="preserve"> </v>
      </c>
    </row>
    <row r="32" spans="1:8" ht="12">
      <c r="A32" s="147">
        <v>19</v>
      </c>
      <c r="B32" s="140" t="s">
        <v>78</v>
      </c>
      <c r="E32" s="156"/>
      <c r="F32" s="156"/>
      <c r="G32" s="156"/>
      <c r="H32" s="155" t="str">
        <f>IF(E32=F32+G32," ","ERROR")</f>
        <v xml:space="preserve"> </v>
      </c>
    </row>
    <row r="33" spans="1:8" ht="12">
      <c r="A33" s="147">
        <v>20</v>
      </c>
      <c r="B33" s="140" t="s">
        <v>132</v>
      </c>
      <c r="E33" s="156"/>
      <c r="F33" s="156"/>
      <c r="G33" s="156"/>
      <c r="H33" s="155" t="str">
        <f>IF(E33=F33+G33," ","ERROR")</f>
        <v xml:space="preserve"> </v>
      </c>
    </row>
    <row r="34" spans="1:8" ht="12">
      <c r="A34" s="147"/>
      <c r="B34" s="140" t="s">
        <v>133</v>
      </c>
      <c r="E34" s="156"/>
      <c r="F34" s="156"/>
      <c r="G34" s="156"/>
      <c r="H34" s="155"/>
    </row>
    <row r="35" spans="1:8" ht="12">
      <c r="A35" s="147">
        <v>21</v>
      </c>
      <c r="B35" s="140" t="s">
        <v>127</v>
      </c>
      <c r="E35" s="156"/>
      <c r="F35" s="156"/>
      <c r="G35" s="156"/>
      <c r="H35" s="155" t="str">
        <f>IF(E35=F35+G35," ","ERROR")</f>
        <v xml:space="preserve"> </v>
      </c>
    </row>
    <row r="36" spans="1:8" ht="12">
      <c r="A36" s="147">
        <v>22</v>
      </c>
      <c r="B36" s="140" t="s">
        <v>128</v>
      </c>
      <c r="E36" s="156"/>
      <c r="F36" s="156"/>
      <c r="G36" s="156"/>
      <c r="H36" s="155" t="str">
        <f>IF(E36=F36+G36," ","ERROR")</f>
        <v xml:space="preserve"> </v>
      </c>
    </row>
    <row r="37" spans="1:8" ht="12">
      <c r="A37" s="147">
        <v>23</v>
      </c>
      <c r="B37" s="140" t="s">
        <v>129</v>
      </c>
      <c r="E37" s="157"/>
      <c r="F37" s="157"/>
      <c r="G37" s="157"/>
      <c r="H37" s="155" t="str">
        <f>IF(E37=F37+G37," ","ERROR")</f>
        <v xml:space="preserve"> </v>
      </c>
    </row>
    <row r="38" spans="1:8" ht="12">
      <c r="A38" s="147">
        <v>24</v>
      </c>
      <c r="B38" s="140" t="s">
        <v>134</v>
      </c>
      <c r="E38" s="157">
        <f>SUM(E35:E37)</f>
        <v>0</v>
      </c>
      <c r="F38" s="157">
        <f>SUM(F35:F37)</f>
        <v>0</v>
      </c>
      <c r="G38" s="157">
        <f>SUM(G35:G37)</f>
        <v>0</v>
      </c>
      <c r="H38" s="155" t="str">
        <f>IF(E38=F38+G38," ","ERROR")</f>
        <v xml:space="preserve"> </v>
      </c>
    </row>
    <row r="39" spans="1:8" ht="12">
      <c r="A39" s="147">
        <v>25</v>
      </c>
      <c r="B39" s="140" t="s">
        <v>82</v>
      </c>
      <c r="E39" s="157">
        <f>E19+E24+E29+E31+E32+E33+E38+E14</f>
        <v>0</v>
      </c>
      <c r="F39" s="157">
        <f>F19+F24+F29+F31+F32+F33+F38+F14</f>
        <v>0</v>
      </c>
      <c r="G39" s="157">
        <f>G19+G24+G29+G31+G32+G33+G38+G14</f>
        <v>0</v>
      </c>
      <c r="H39" s="155" t="str">
        <f>IF(E39=F39+G39," ","ERROR")</f>
        <v xml:space="preserve"> </v>
      </c>
    </row>
    <row r="40" spans="1:8" ht="12">
      <c r="A40" s="147"/>
      <c r="E40" s="156"/>
      <c r="F40" s="156"/>
      <c r="G40" s="156"/>
      <c r="H40" s="155"/>
    </row>
    <row r="41" spans="1:8" ht="12">
      <c r="A41" s="147">
        <v>26</v>
      </c>
      <c r="B41" s="140" t="s">
        <v>135</v>
      </c>
      <c r="E41" s="156">
        <f>E11-E39</f>
        <v>0</v>
      </c>
      <c r="F41" s="156">
        <f>F11-F39</f>
        <v>0</v>
      </c>
      <c r="G41" s="156">
        <f>G11-G39</f>
        <v>0</v>
      </c>
      <c r="H41" s="155" t="str">
        <f>IF(E41=F41+G41," ","ERROR")</f>
        <v xml:space="preserve"> </v>
      </c>
    </row>
    <row r="42" spans="1:8" ht="12">
      <c r="A42" s="147"/>
      <c r="E42" s="156"/>
      <c r="F42" s="156"/>
      <c r="G42" s="156"/>
      <c r="H42" s="155"/>
    </row>
    <row r="43" spans="1:8" ht="12">
      <c r="A43" s="147"/>
      <c r="B43" s="140" t="s">
        <v>136</v>
      </c>
      <c r="E43" s="156"/>
      <c r="F43" s="156"/>
      <c r="G43" s="156"/>
      <c r="H43" s="155"/>
    </row>
    <row r="44" spans="1:8" ht="12">
      <c r="A44" s="147">
        <v>27</v>
      </c>
      <c r="B44" s="158" t="s">
        <v>150</v>
      </c>
      <c r="E44" s="156">
        <f>F44+G44</f>
        <v>0</v>
      </c>
      <c r="F44" s="156">
        <f>ROUND(F41*0.34,0)</f>
        <v>0</v>
      </c>
      <c r="G44" s="156">
        <f>ROUND(G41*0.34,0)</f>
        <v>0</v>
      </c>
      <c r="H44" s="155" t="str">
        <f>IF(E44=F44+G44," ","ERROR")</f>
        <v xml:space="preserve"> </v>
      </c>
    </row>
    <row r="45" spans="1:8" ht="12">
      <c r="A45" s="147">
        <v>28</v>
      </c>
      <c r="B45" s="140" t="s">
        <v>139</v>
      </c>
      <c r="E45" s="156"/>
      <c r="F45" s="156"/>
      <c r="G45" s="156"/>
      <c r="H45" s="155" t="str">
        <f>IF(E45=F45+G45," ","ERROR")</f>
        <v xml:space="preserve"> </v>
      </c>
    </row>
    <row r="46" spans="1:8" ht="12">
      <c r="A46" s="147">
        <v>29</v>
      </c>
      <c r="B46" s="140" t="s">
        <v>138</v>
      </c>
      <c r="E46" s="157"/>
      <c r="F46" s="157"/>
      <c r="G46" s="157"/>
      <c r="H46" s="155" t="str">
        <f>IF(E46=F46+G46," ","ERROR")</f>
        <v xml:space="preserve"> </v>
      </c>
    </row>
    <row r="47" spans="1:8" ht="12">
      <c r="A47" s="147"/>
      <c r="H47" s="155"/>
    </row>
    <row r="48" spans="1:8" ht="12">
      <c r="A48" s="147">
        <v>30</v>
      </c>
      <c r="B48" s="161" t="s">
        <v>88</v>
      </c>
      <c r="E48" s="154">
        <f>E41-(+E44+E45+E46)</f>
        <v>0</v>
      </c>
      <c r="F48" s="154">
        <f>F41-F44+F45+F46</f>
        <v>0</v>
      </c>
      <c r="G48" s="154">
        <f>G41-SUM(G44:G46)</f>
        <v>0</v>
      </c>
      <c r="H48" s="155" t="str">
        <f>IF(E48=F48+G48," ","ERROR")</f>
        <v xml:space="preserve"> </v>
      </c>
    </row>
    <row r="49" spans="1:8" ht="12">
      <c r="A49" s="147"/>
      <c r="H49" s="155"/>
    </row>
    <row r="50" spans="1:8" ht="12">
      <c r="A50" s="147"/>
      <c r="B50" s="158" t="s">
        <v>140</v>
      </c>
      <c r="H50" s="155"/>
    </row>
    <row r="51" spans="1:8" ht="12">
      <c r="A51" s="147"/>
      <c r="B51" s="158" t="s">
        <v>141</v>
      </c>
      <c r="H51" s="155"/>
    </row>
    <row r="52" spans="1:8" ht="12">
      <c r="A52" s="147">
        <v>31</v>
      </c>
      <c r="B52" s="140" t="s">
        <v>142</v>
      </c>
      <c r="E52" s="154"/>
      <c r="F52" s="154"/>
      <c r="G52" s="154"/>
      <c r="H52" s="155" t="str">
        <f t="shared" ref="H52:H61" si="0">IF(E52=F52+G52," ","ERROR")</f>
        <v xml:space="preserve"> </v>
      </c>
    </row>
    <row r="53" spans="1:8" ht="12">
      <c r="A53" s="147">
        <v>32</v>
      </c>
      <c r="B53" s="140" t="s">
        <v>143</v>
      </c>
      <c r="E53" s="156"/>
      <c r="F53" s="156"/>
      <c r="G53" s="156"/>
      <c r="H53" s="155" t="str">
        <f t="shared" si="0"/>
        <v xml:space="preserve"> </v>
      </c>
    </row>
    <row r="54" spans="1:8" ht="12">
      <c r="A54" s="147">
        <v>33</v>
      </c>
      <c r="B54" s="140" t="s">
        <v>151</v>
      </c>
      <c r="E54" s="157"/>
      <c r="F54" s="157"/>
      <c r="G54" s="157"/>
      <c r="H54" s="155" t="str">
        <f t="shared" si="0"/>
        <v xml:space="preserve"> </v>
      </c>
    </row>
    <row r="55" spans="1:8" ht="12">
      <c r="A55" s="147">
        <v>34</v>
      </c>
      <c r="B55" s="140" t="s">
        <v>145</v>
      </c>
      <c r="E55" s="156">
        <f>SUM(E52:E54)</f>
        <v>0</v>
      </c>
      <c r="F55" s="156">
        <f>SUM(F52:F54)</f>
        <v>0</v>
      </c>
      <c r="G55" s="156">
        <f>SUM(G52:G54)</f>
        <v>0</v>
      </c>
      <c r="H55" s="155" t="str">
        <f t="shared" si="0"/>
        <v xml:space="preserve"> </v>
      </c>
    </row>
    <row r="56" spans="1:8" ht="12">
      <c r="A56" s="147"/>
      <c r="B56" s="140" t="s">
        <v>93</v>
      </c>
      <c r="E56" s="156"/>
      <c r="F56" s="156"/>
      <c r="G56" s="156"/>
      <c r="H56" s="155" t="str">
        <f t="shared" si="0"/>
        <v xml:space="preserve"> </v>
      </c>
    </row>
    <row r="57" spans="1:8" ht="12">
      <c r="A57" s="147">
        <v>35</v>
      </c>
      <c r="B57" s="140" t="s">
        <v>142</v>
      </c>
      <c r="E57" s="156"/>
      <c r="F57" s="156"/>
      <c r="G57" s="156"/>
      <c r="H57" s="155" t="str">
        <f t="shared" si="0"/>
        <v xml:space="preserve"> </v>
      </c>
    </row>
    <row r="58" spans="1:8" ht="12">
      <c r="A58" s="147">
        <v>36</v>
      </c>
      <c r="B58" s="140" t="s">
        <v>143</v>
      </c>
      <c r="E58" s="156"/>
      <c r="F58" s="156"/>
      <c r="G58" s="156"/>
      <c r="H58" s="155" t="str">
        <f t="shared" si="0"/>
        <v xml:space="preserve"> </v>
      </c>
    </row>
    <row r="59" spans="1:8" ht="12">
      <c r="A59" s="147">
        <v>37</v>
      </c>
      <c r="B59" s="140" t="s">
        <v>151</v>
      </c>
      <c r="E59" s="157"/>
      <c r="F59" s="157"/>
      <c r="G59" s="157"/>
      <c r="H59" s="155" t="str">
        <f t="shared" si="0"/>
        <v xml:space="preserve"> </v>
      </c>
    </row>
    <row r="60" spans="1:8" ht="12">
      <c r="A60" s="147">
        <v>38</v>
      </c>
      <c r="B60" s="140" t="s">
        <v>146</v>
      </c>
      <c r="E60" s="156">
        <f>SUM(E57:E59)</f>
        <v>0</v>
      </c>
      <c r="F60" s="156">
        <f>SUM(F57:F59)</f>
        <v>0</v>
      </c>
      <c r="G60" s="156">
        <f>SUM(G57:G59)</f>
        <v>0</v>
      </c>
      <c r="H60" s="155" t="str">
        <f t="shared" si="0"/>
        <v xml:space="preserve"> </v>
      </c>
    </row>
    <row r="61" spans="1:8" ht="12">
      <c r="A61" s="147">
        <v>39</v>
      </c>
      <c r="B61" s="158" t="s">
        <v>147</v>
      </c>
      <c r="E61" s="156">
        <f>F61+G61</f>
        <v>-36762</v>
      </c>
      <c r="F61" s="580">
        <v>-36762</v>
      </c>
      <c r="G61" s="156">
        <v>0</v>
      </c>
      <c r="H61" s="155" t="str">
        <f t="shared" si="0"/>
        <v xml:space="preserve"> </v>
      </c>
    </row>
    <row r="62" spans="1:8" ht="12">
      <c r="A62" s="147">
        <v>40</v>
      </c>
      <c r="B62" s="140" t="s">
        <v>96</v>
      </c>
      <c r="E62" s="156"/>
      <c r="F62" s="156"/>
      <c r="G62" s="156"/>
      <c r="H62" s="155" t="str">
        <f>IF(E62=F62+G62," ","ERROR")</f>
        <v xml:space="preserve"> </v>
      </c>
    </row>
    <row r="63" spans="1:8" ht="12">
      <c r="A63" s="147">
        <v>41</v>
      </c>
      <c r="B63" s="140" t="s">
        <v>289</v>
      </c>
      <c r="E63" s="156"/>
      <c r="F63" s="156"/>
      <c r="G63" s="156"/>
      <c r="H63" s="155"/>
    </row>
    <row r="64" spans="1:8" ht="12">
      <c r="A64" s="147">
        <v>42</v>
      </c>
      <c r="B64" s="158" t="s">
        <v>97</v>
      </c>
      <c r="E64" s="157"/>
      <c r="F64" s="157"/>
      <c r="G64" s="157"/>
      <c r="H64" s="155" t="str">
        <f>IF(E64=F64+G64," ","ERROR")</f>
        <v xml:space="preserve"> </v>
      </c>
    </row>
    <row r="65" spans="1:8" ht="12">
      <c r="A65" s="147"/>
      <c r="B65" s="140" t="s">
        <v>148</v>
      </c>
      <c r="H65" s="155"/>
    </row>
    <row r="66" spans="1:8" ht="12.75" thickBot="1">
      <c r="A66" s="147">
        <v>43</v>
      </c>
      <c r="B66" s="161" t="s">
        <v>98</v>
      </c>
      <c r="E66" s="162">
        <f>E55-E60+E61+E62+E64+E63</f>
        <v>-36762</v>
      </c>
      <c r="F66" s="162">
        <f t="shared" ref="F66:G66" si="1">F55-F60+F61+F62+F64+F63</f>
        <v>-36762</v>
      </c>
      <c r="G66" s="162">
        <f t="shared" si="1"/>
        <v>0</v>
      </c>
      <c r="H66" s="155" t="str">
        <f>IF(E66=F66+G66," ","ERROR")</f>
        <v xml:space="preserve"> </v>
      </c>
    </row>
    <row r="67" spans="1:8" ht="12.75" thickTop="1">
      <c r="A67" s="163"/>
      <c r="B67" s="163"/>
      <c r="C67" s="163"/>
      <c r="D67" s="164"/>
      <c r="E67" s="165"/>
      <c r="F67" s="166"/>
      <c r="G67" s="164"/>
    </row>
    <row r="68" spans="1:8" ht="12">
      <c r="A68" s="163"/>
      <c r="B68" s="163"/>
      <c r="C68" s="163"/>
      <c r="D68" s="164"/>
      <c r="E68" s="165"/>
      <c r="F68" s="577"/>
      <c r="G68" s="578"/>
    </row>
    <row r="69" spans="1:8" ht="12">
      <c r="A69" s="163"/>
      <c r="B69" s="163"/>
      <c r="C69" s="163"/>
      <c r="D69" s="164"/>
      <c r="E69" s="165"/>
      <c r="F69" s="579"/>
      <c r="G69" s="578"/>
    </row>
    <row r="70" spans="1:8" ht="12">
      <c r="A70" s="163"/>
      <c r="B70" s="163"/>
      <c r="C70" s="163"/>
      <c r="D70" s="164"/>
      <c r="E70" s="165"/>
      <c r="F70" s="167"/>
      <c r="G70" s="164"/>
    </row>
    <row r="71" spans="1:8" ht="12">
      <c r="A71" s="164"/>
      <c r="B71" s="164"/>
      <c r="C71" s="164"/>
      <c r="D71" s="164"/>
      <c r="E71" s="165"/>
      <c r="F71" s="167"/>
      <c r="G71" s="164"/>
    </row>
    <row r="72" spans="1:8" ht="12">
      <c r="A72" s="148"/>
      <c r="B72" s="164"/>
      <c r="C72" s="164"/>
      <c r="D72" s="164"/>
      <c r="E72" s="165"/>
      <c r="F72" s="167"/>
      <c r="G72" s="165"/>
    </row>
    <row r="73" spans="1:8" ht="12">
      <c r="A73" s="148"/>
      <c r="B73" s="163"/>
      <c r="C73" s="163"/>
      <c r="D73" s="164"/>
      <c r="E73" s="165"/>
      <c r="F73" s="167"/>
      <c r="G73" s="165"/>
    </row>
    <row r="74" spans="1:8" ht="12">
      <c r="A74" s="148"/>
      <c r="B74" s="164"/>
      <c r="C74" s="164"/>
      <c r="D74" s="164"/>
      <c r="E74" s="164"/>
      <c r="F74" s="166"/>
      <c r="G74" s="164"/>
    </row>
    <row r="75" spans="1:8" ht="12">
      <c r="A75" s="148"/>
      <c r="B75" s="164"/>
      <c r="C75" s="164"/>
      <c r="D75" s="164"/>
      <c r="E75" s="164"/>
      <c r="F75" s="168"/>
      <c r="G75" s="164"/>
    </row>
    <row r="76" spans="1:8" ht="12">
      <c r="A76" s="148"/>
      <c r="B76" s="164"/>
      <c r="C76" s="164"/>
      <c r="D76" s="164"/>
      <c r="E76" s="164"/>
      <c r="F76" s="169"/>
      <c r="G76" s="164"/>
    </row>
    <row r="77" spans="1:8" ht="12">
      <c r="A77" s="148"/>
      <c r="B77" s="164"/>
      <c r="C77" s="164"/>
      <c r="D77" s="164"/>
      <c r="E77" s="164"/>
      <c r="F77" s="169"/>
      <c r="G77" s="164"/>
    </row>
    <row r="78" spans="1:8" ht="12">
      <c r="A78" s="148"/>
      <c r="B78" s="164"/>
      <c r="C78" s="164"/>
      <c r="D78" s="164"/>
      <c r="E78" s="164"/>
      <c r="F78" s="169"/>
      <c r="G78" s="164"/>
    </row>
    <row r="79" spans="1:8" ht="12">
      <c r="A79" s="148"/>
      <c r="B79" s="164"/>
      <c r="C79" s="164"/>
      <c r="D79" s="164"/>
      <c r="E79" s="164"/>
      <c r="F79" s="169"/>
      <c r="G79" s="164"/>
    </row>
    <row r="80" spans="1:8" ht="12">
      <c r="A80" s="148"/>
      <c r="B80" s="164"/>
      <c r="C80" s="164"/>
      <c r="D80" s="164"/>
      <c r="E80" s="164"/>
      <c r="F80" s="169"/>
      <c r="G80" s="164"/>
    </row>
    <row r="81" spans="1:7" ht="12">
      <c r="A81" s="148"/>
      <c r="B81" s="164"/>
      <c r="C81" s="164"/>
      <c r="D81" s="164"/>
      <c r="E81" s="164"/>
      <c r="F81" s="169"/>
      <c r="G81" s="164"/>
    </row>
    <row r="82" spans="1:7" ht="12">
      <c r="A82" s="148"/>
      <c r="B82" s="164"/>
      <c r="C82" s="164"/>
      <c r="D82" s="164"/>
      <c r="E82" s="164"/>
      <c r="F82" s="169"/>
      <c r="G82" s="164"/>
    </row>
    <row r="83" spans="1:7" ht="12">
      <c r="A83" s="148"/>
      <c r="B83" s="164"/>
      <c r="C83" s="164"/>
      <c r="D83" s="164"/>
      <c r="E83" s="164"/>
      <c r="F83" s="169"/>
      <c r="G83" s="164"/>
    </row>
    <row r="84" spans="1:7" ht="12">
      <c r="A84" s="148"/>
      <c r="B84" s="164"/>
      <c r="C84" s="164"/>
      <c r="D84" s="164"/>
      <c r="E84" s="164"/>
      <c r="F84" s="169"/>
      <c r="G84" s="164"/>
    </row>
    <row r="85" spans="1:7" ht="12">
      <c r="A85" s="148"/>
      <c r="B85" s="164"/>
      <c r="C85" s="164"/>
      <c r="D85" s="164"/>
      <c r="E85" s="164"/>
      <c r="F85" s="169"/>
      <c r="G85" s="164"/>
    </row>
    <row r="86" spans="1:7" ht="12">
      <c r="A86" s="148"/>
      <c r="B86" s="164"/>
      <c r="C86" s="164"/>
      <c r="D86" s="164"/>
      <c r="E86" s="164"/>
      <c r="F86" s="169"/>
      <c r="G86" s="164"/>
    </row>
    <row r="87" spans="1:7" ht="12">
      <c r="A87" s="148"/>
      <c r="B87" s="164"/>
      <c r="C87" s="164"/>
      <c r="D87" s="164"/>
      <c r="E87" s="164"/>
      <c r="F87" s="169"/>
      <c r="G87" s="164"/>
    </row>
    <row r="88" spans="1:7" ht="12">
      <c r="A88" s="148"/>
      <c r="B88" s="164"/>
      <c r="C88" s="164"/>
      <c r="D88" s="164"/>
      <c r="E88" s="164"/>
      <c r="F88" s="169"/>
      <c r="G88" s="164"/>
    </row>
    <row r="89" spans="1:7" ht="12">
      <c r="A89" s="148"/>
      <c r="B89" s="164"/>
      <c r="C89" s="164"/>
      <c r="D89" s="164"/>
      <c r="E89" s="164"/>
      <c r="F89" s="169"/>
      <c r="G89" s="164"/>
    </row>
    <row r="90" spans="1:7" ht="12">
      <c r="A90" s="148"/>
      <c r="B90" s="164"/>
      <c r="C90" s="164"/>
      <c r="D90" s="164"/>
      <c r="E90" s="164"/>
      <c r="F90" s="169"/>
      <c r="G90" s="164"/>
    </row>
    <row r="91" spans="1:7" ht="12">
      <c r="A91" s="148"/>
      <c r="B91" s="164"/>
      <c r="C91" s="164"/>
      <c r="D91" s="164"/>
      <c r="E91" s="164"/>
      <c r="F91" s="169"/>
      <c r="G91" s="164"/>
    </row>
    <row r="92" spans="1:7" ht="12">
      <c r="A92" s="148"/>
      <c r="B92" s="164"/>
      <c r="C92" s="164"/>
      <c r="D92" s="164"/>
      <c r="E92" s="164"/>
      <c r="F92" s="169"/>
      <c r="G92" s="164"/>
    </row>
    <row r="93" spans="1:7" ht="12">
      <c r="A93" s="148"/>
      <c r="B93" s="164"/>
      <c r="C93" s="164"/>
      <c r="D93" s="164"/>
      <c r="E93" s="164"/>
      <c r="F93" s="169"/>
      <c r="G93" s="164"/>
    </row>
    <row r="94" spans="1:7" ht="12">
      <c r="A94" s="148"/>
      <c r="B94" s="164"/>
      <c r="C94" s="164"/>
      <c r="D94" s="164"/>
      <c r="E94" s="164"/>
      <c r="F94" s="169"/>
      <c r="G94" s="164"/>
    </row>
    <row r="95" spans="1:7" ht="12">
      <c r="A95" s="148"/>
      <c r="B95" s="164"/>
      <c r="C95" s="164"/>
      <c r="D95" s="164"/>
      <c r="E95" s="164"/>
      <c r="F95" s="169"/>
      <c r="G95" s="164"/>
    </row>
    <row r="96" spans="1:7" ht="12">
      <c r="A96" s="148"/>
      <c r="B96" s="164"/>
      <c r="C96" s="164"/>
      <c r="D96" s="164"/>
      <c r="E96" s="164"/>
      <c r="F96" s="169"/>
      <c r="G96" s="164"/>
    </row>
    <row r="97" spans="1:7" ht="12">
      <c r="A97" s="148"/>
      <c r="B97" s="164"/>
      <c r="C97" s="164"/>
      <c r="D97" s="164"/>
      <c r="E97" s="164"/>
      <c r="F97" s="169"/>
      <c r="G97" s="164"/>
    </row>
    <row r="98" spans="1:7" ht="12">
      <c r="A98" s="148"/>
      <c r="B98" s="164"/>
      <c r="C98" s="164"/>
      <c r="D98" s="164"/>
      <c r="E98" s="164"/>
      <c r="F98" s="169"/>
      <c r="G98" s="164"/>
    </row>
    <row r="99" spans="1:7" ht="12">
      <c r="A99" s="148"/>
      <c r="B99" s="164"/>
      <c r="C99" s="164"/>
      <c r="D99" s="164"/>
      <c r="E99" s="164"/>
      <c r="F99" s="169"/>
      <c r="G99" s="164"/>
    </row>
    <row r="100" spans="1:7" ht="12">
      <c r="A100" s="148"/>
      <c r="B100" s="164"/>
      <c r="C100" s="164"/>
      <c r="D100" s="164"/>
      <c r="E100" s="164"/>
      <c r="F100" s="169"/>
      <c r="G100" s="164"/>
    </row>
    <row r="101" spans="1:7" ht="12">
      <c r="A101" s="148"/>
      <c r="B101" s="164"/>
      <c r="C101" s="164"/>
      <c r="D101" s="164"/>
      <c r="E101" s="164"/>
      <c r="F101" s="169"/>
      <c r="G101" s="164"/>
    </row>
    <row r="102" spans="1:7" ht="12">
      <c r="A102" s="148"/>
      <c r="B102" s="164"/>
      <c r="C102" s="164"/>
      <c r="D102" s="164"/>
      <c r="E102" s="164"/>
      <c r="F102" s="169"/>
      <c r="G102" s="164"/>
    </row>
    <row r="103" spans="1:7" ht="12">
      <c r="A103" s="148"/>
      <c r="B103" s="164"/>
      <c r="C103" s="164"/>
      <c r="D103" s="164"/>
      <c r="E103" s="164"/>
      <c r="F103" s="169"/>
      <c r="G103" s="164"/>
    </row>
    <row r="104" spans="1:7" ht="12">
      <c r="A104" s="148"/>
      <c r="B104" s="164"/>
      <c r="C104" s="164"/>
      <c r="D104" s="164"/>
      <c r="E104" s="164"/>
      <c r="F104" s="169"/>
      <c r="G104" s="164"/>
    </row>
    <row r="105" spans="1:7" ht="12">
      <c r="A105" s="148"/>
      <c r="B105" s="164"/>
      <c r="C105" s="164"/>
      <c r="D105" s="164"/>
      <c r="E105" s="164"/>
      <c r="F105" s="169"/>
      <c r="G105" s="164"/>
    </row>
    <row r="106" spans="1:7" ht="12">
      <c r="A106" s="148"/>
      <c r="B106" s="164"/>
      <c r="C106" s="164"/>
      <c r="D106" s="164"/>
      <c r="E106" s="164"/>
      <c r="F106" s="169"/>
      <c r="G106" s="164"/>
    </row>
    <row r="107" spans="1:7" ht="12">
      <c r="A107" s="148"/>
      <c r="B107" s="164"/>
      <c r="C107" s="164"/>
      <c r="D107" s="164"/>
      <c r="E107" s="164"/>
      <c r="F107" s="169"/>
      <c r="G107" s="164"/>
    </row>
    <row r="108" spans="1:7" ht="12">
      <c r="A108" s="148"/>
      <c r="B108" s="164"/>
      <c r="C108" s="164"/>
      <c r="D108" s="164"/>
      <c r="E108" s="164"/>
      <c r="F108" s="169"/>
      <c r="G108" s="164"/>
    </row>
    <row r="109" spans="1:7" ht="12">
      <c r="A109" s="148"/>
      <c r="B109" s="164"/>
      <c r="C109" s="164"/>
      <c r="D109" s="164"/>
      <c r="E109" s="164"/>
      <c r="F109" s="169"/>
      <c r="G109" s="164"/>
    </row>
    <row r="110" spans="1:7" ht="12">
      <c r="A110" s="148"/>
      <c r="B110" s="164"/>
      <c r="C110" s="164"/>
      <c r="D110" s="164"/>
      <c r="E110" s="164"/>
      <c r="F110" s="166"/>
      <c r="G110" s="164"/>
    </row>
    <row r="111" spans="1:7" ht="12">
      <c r="A111" s="148"/>
      <c r="B111" s="164"/>
      <c r="C111" s="164"/>
      <c r="D111" s="164"/>
      <c r="E111" s="165"/>
      <c r="F111" s="166"/>
      <c r="G111" s="164"/>
    </row>
    <row r="112" spans="1:7" ht="12">
      <c r="A112" s="148"/>
      <c r="B112" s="170"/>
      <c r="C112" s="171"/>
      <c r="D112" s="164"/>
      <c r="E112" s="165"/>
      <c r="F112" s="168"/>
      <c r="G112" s="164"/>
    </row>
    <row r="113" spans="1:15" ht="12">
      <c r="A113" s="148"/>
      <c r="B113" s="164"/>
      <c r="C113" s="164"/>
      <c r="D113" s="164"/>
      <c r="E113" s="165"/>
      <c r="F113" s="166"/>
      <c r="G113" s="164"/>
    </row>
    <row r="114" spans="1:15" ht="11.1" customHeight="1" thickBot="1">
      <c r="N114" s="715" t="s">
        <v>275</v>
      </c>
    </row>
    <row r="115" spans="1:15" ht="11.1" customHeight="1" thickTop="1" thickBot="1">
      <c r="N115" s="716" t="s">
        <v>276</v>
      </c>
      <c r="O115" s="718"/>
    </row>
    <row r="116" spans="1:15" ht="11.1" customHeight="1" thickTop="1"/>
  </sheetData>
  <customSheetViews>
    <customSheetView guid="{A15D1964-B049-11D2-8670-0000832CEEE8}" fitToPage="1" showRuler="0" topLeftCell="A45">
      <selection activeCell="G61" sqref="G61"/>
      <pageMargins left="0.75" right="0.75" top="0.5" bottom="0.5" header="0.5" footer="0.5"/>
      <pageSetup scale="84" orientation="portrait" horizontalDpi="4294967292" verticalDpi="0" r:id="rId1"/>
      <headerFooter alignWithMargins="0"/>
    </customSheetView>
    <customSheetView guid="{5BE913A1-B14F-11D2-B0DC-0000832CDFF0}" fitToPage="1" showRuler="0" topLeftCell="A45">
      <selection activeCell="G61" sqref="G61"/>
      <pageMargins left="0.75" right="0.75" top="0.5" bottom="0.5" header="0.5" footer="0.5"/>
      <pageSetup scale="84" orientation="portrait" horizontalDpi="4294967292" verticalDpi="0" r:id="rId2"/>
      <headerFooter alignWithMargins="0"/>
    </customSheetView>
  </customSheetViews>
  <phoneticPr fontId="0" type="noConversion"/>
  <pageMargins left="1" right="0.75" top="0.5" bottom="0.5" header="0.5" footer="0.5"/>
  <pageSetup scale="90" orientation="portrait" horizontalDpi="4294967292"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13"/>
  <sheetViews>
    <sheetView view="pageBreakPreview" zoomScaleNormal="100" zoomScaleSheetLayoutView="100" workbookViewId="0">
      <selection activeCell="F65" sqref="F65"/>
    </sheetView>
  </sheetViews>
  <sheetFormatPr defaultColWidth="12.42578125" defaultRowHeight="11.1" customHeight="1"/>
  <cols>
    <col min="1" max="1" width="5.5703125" style="37" customWidth="1"/>
    <col min="2" max="2" width="26.140625" style="37" customWidth="1"/>
    <col min="3" max="3" width="12.42578125" style="37" customWidth="1"/>
    <col min="4" max="4" width="6.7109375" style="37" customWidth="1"/>
    <col min="5" max="5" width="12.42578125" style="54" customWidth="1"/>
    <col min="6" max="6" width="12.42578125" style="55" customWidth="1"/>
    <col min="7" max="7" width="12.42578125" style="54" customWidth="1"/>
    <col min="8" max="16384" width="12.42578125" style="37"/>
  </cols>
  <sheetData>
    <row r="1" spans="1:8" ht="12.75">
      <c r="A1" s="34" t="str">
        <f>Inputs!$D$6</f>
        <v>AVISTA UTILITIES</v>
      </c>
      <c r="B1" s="34"/>
      <c r="C1" s="34"/>
      <c r="D1" s="34"/>
      <c r="E1" s="35"/>
      <c r="F1" s="36"/>
      <c r="G1" s="35"/>
      <c r="H1" s="731" t="s">
        <v>283</v>
      </c>
    </row>
    <row r="2" spans="1:8" ht="12">
      <c r="A2" s="34" t="s">
        <v>110</v>
      </c>
      <c r="B2" s="34"/>
      <c r="C2" s="34"/>
      <c r="D2" s="34"/>
      <c r="E2" s="35"/>
      <c r="F2" s="38" t="s">
        <v>152</v>
      </c>
      <c r="G2" s="35"/>
    </row>
    <row r="3" spans="1:8" ht="12">
      <c r="A3" s="34" t="str">
        <f>Inputs!$D$2</f>
        <v>TWELVE MONTHS ENDED DECEMBER 31, 2010</v>
      </c>
      <c r="B3" s="34"/>
      <c r="C3" s="34"/>
      <c r="D3" s="34"/>
      <c r="E3" s="35"/>
      <c r="F3" s="38" t="s">
        <v>153</v>
      </c>
      <c r="G3" s="37"/>
    </row>
    <row r="4" spans="1:8" ht="12">
      <c r="A4" s="34" t="s">
        <v>113</v>
      </c>
      <c r="B4" s="34"/>
      <c r="C4" s="34"/>
      <c r="D4" s="34"/>
      <c r="E4" s="39"/>
      <c r="F4" s="40" t="s">
        <v>114</v>
      </c>
      <c r="G4" s="39"/>
    </row>
    <row r="5" spans="1:8" ht="12">
      <c r="A5" s="41" t="s">
        <v>9</v>
      </c>
      <c r="E5" s="35"/>
      <c r="F5" s="38"/>
      <c r="G5" s="35"/>
    </row>
    <row r="6" spans="1:8" ht="12">
      <c r="A6" s="42" t="s">
        <v>25</v>
      </c>
      <c r="B6" s="43" t="s">
        <v>103</v>
      </c>
      <c r="C6" s="43"/>
      <c r="E6" s="44" t="s">
        <v>115</v>
      </c>
      <c r="F6" s="45" t="s">
        <v>116</v>
      </c>
      <c r="G6" s="44" t="s">
        <v>117</v>
      </c>
      <c r="H6" s="46" t="s">
        <v>118</v>
      </c>
    </row>
    <row r="7" spans="1:8" ht="12">
      <c r="A7" s="41"/>
      <c r="B7" s="37" t="s">
        <v>59</v>
      </c>
      <c r="E7" s="47"/>
      <c r="F7" s="38"/>
      <c r="G7" s="47"/>
    </row>
    <row r="8" spans="1:8" ht="12">
      <c r="A8" s="41">
        <v>1</v>
      </c>
      <c r="B8" s="37" t="s">
        <v>119</v>
      </c>
      <c r="E8" s="48"/>
      <c r="F8" s="48"/>
      <c r="G8" s="48"/>
      <c r="H8" s="49" t="str">
        <f>IF(E8=F8+G8," ","ERROR")</f>
        <v xml:space="preserve"> </v>
      </c>
    </row>
    <row r="9" spans="1:8" ht="12">
      <c r="A9" s="41">
        <v>2</v>
      </c>
      <c r="B9" s="37" t="s">
        <v>120</v>
      </c>
      <c r="E9" s="50"/>
      <c r="F9" s="50"/>
      <c r="G9" s="50"/>
      <c r="H9" s="49" t="str">
        <f>IF(E9=F9+G9," ","ERROR")</f>
        <v xml:space="preserve"> </v>
      </c>
    </row>
    <row r="10" spans="1:8" ht="12">
      <c r="A10" s="41">
        <v>3</v>
      </c>
      <c r="B10" s="37" t="s">
        <v>62</v>
      </c>
      <c r="E10" s="51"/>
      <c r="F10" s="51"/>
      <c r="G10" s="51"/>
      <c r="H10" s="49" t="str">
        <f>IF(E10=F10+G10," ","ERROR")</f>
        <v xml:space="preserve"> </v>
      </c>
    </row>
    <row r="11" spans="1:8" ht="12">
      <c r="A11" s="41">
        <v>4</v>
      </c>
      <c r="B11" s="37" t="s">
        <v>121</v>
      </c>
      <c r="E11" s="50">
        <f>SUM(E8:E10)</f>
        <v>0</v>
      </c>
      <c r="F11" s="50">
        <f>SUM(F8:F10)</f>
        <v>0</v>
      </c>
      <c r="G11" s="50">
        <f>SUM(G8:G10)</f>
        <v>0</v>
      </c>
      <c r="H11" s="49" t="str">
        <f>IF(E11=F11+G11," ","ERROR")</f>
        <v xml:space="preserve"> </v>
      </c>
    </row>
    <row r="12" spans="1:8" ht="12">
      <c r="A12" s="41"/>
      <c r="E12" s="50"/>
      <c r="F12" s="50"/>
      <c r="G12" s="50"/>
      <c r="H12" s="49"/>
    </row>
    <row r="13" spans="1:8" ht="12">
      <c r="A13" s="41"/>
      <c r="B13" s="37" t="s">
        <v>64</v>
      </c>
      <c r="E13" s="50"/>
      <c r="F13" s="50"/>
      <c r="G13" s="50"/>
      <c r="H13" s="49"/>
    </row>
    <row r="14" spans="1:8" ht="12">
      <c r="A14" s="41">
        <v>5</v>
      </c>
      <c r="B14" s="37" t="s">
        <v>122</v>
      </c>
      <c r="E14" s="50"/>
      <c r="F14" s="50"/>
      <c r="G14" s="50"/>
      <c r="H14" s="49" t="str">
        <f>IF(E14=F14+G14," ","ERROR")</f>
        <v xml:space="preserve"> </v>
      </c>
    </row>
    <row r="15" spans="1:8" ht="12">
      <c r="A15" s="41"/>
      <c r="B15" s="37" t="s">
        <v>66</v>
      </c>
      <c r="E15" s="50"/>
      <c r="F15" s="50"/>
      <c r="G15" s="50"/>
      <c r="H15" s="49"/>
    </row>
    <row r="16" spans="1:8" ht="12">
      <c r="A16" s="41">
        <v>6</v>
      </c>
      <c r="B16" s="37" t="s">
        <v>123</v>
      </c>
      <c r="E16" s="50"/>
      <c r="F16" s="50"/>
      <c r="G16" s="50"/>
      <c r="H16" s="49" t="str">
        <f>IF(E16=F16+G16," ","ERROR")</f>
        <v xml:space="preserve"> </v>
      </c>
    </row>
    <row r="17" spans="1:8" ht="12">
      <c r="A17" s="41">
        <v>7</v>
      </c>
      <c r="B17" s="37" t="s">
        <v>124</v>
      </c>
      <c r="E17" s="50"/>
      <c r="F17" s="50"/>
      <c r="G17" s="50"/>
      <c r="H17" s="49" t="str">
        <f>IF(E17=F17+G17," ","ERROR")</f>
        <v xml:space="preserve"> </v>
      </c>
    </row>
    <row r="18" spans="1:8" ht="12">
      <c r="A18" s="41">
        <v>8</v>
      </c>
      <c r="B18" s="37" t="s">
        <v>125</v>
      </c>
      <c r="E18" s="51"/>
      <c r="F18" s="51"/>
      <c r="G18" s="51"/>
      <c r="H18" s="49" t="str">
        <f>IF(E18=F18+G18," ","ERROR")</f>
        <v xml:space="preserve"> </v>
      </c>
    </row>
    <row r="19" spans="1:8" ht="12">
      <c r="A19" s="41">
        <v>9</v>
      </c>
      <c r="B19" s="37" t="s">
        <v>126</v>
      </c>
      <c r="E19" s="50">
        <f>SUM(E16:E18)</f>
        <v>0</v>
      </c>
      <c r="F19" s="50">
        <f>SUM(F16:F18)</f>
        <v>0</v>
      </c>
      <c r="G19" s="50">
        <f>SUM(G16:G18)</f>
        <v>0</v>
      </c>
      <c r="H19" s="49" t="str">
        <f>IF(E19=F19+G19," ","ERROR")</f>
        <v xml:space="preserve"> </v>
      </c>
    </row>
    <row r="20" spans="1:8" ht="12">
      <c r="A20" s="41"/>
      <c r="B20" s="37" t="s">
        <v>71</v>
      </c>
      <c r="E20" s="50"/>
      <c r="F20" s="50"/>
      <c r="G20" s="50"/>
      <c r="H20" s="49"/>
    </row>
    <row r="21" spans="1:8" ht="12">
      <c r="A21" s="41">
        <v>10</v>
      </c>
      <c r="B21" s="37" t="s">
        <v>127</v>
      </c>
      <c r="E21" s="50"/>
      <c r="F21" s="50"/>
      <c r="G21" s="50"/>
      <c r="H21" s="49" t="str">
        <f>IF(E21=F21+G21," ","ERROR")</f>
        <v xml:space="preserve"> </v>
      </c>
    </row>
    <row r="22" spans="1:8" ht="12">
      <c r="A22" s="41">
        <v>11</v>
      </c>
      <c r="B22" s="37" t="s">
        <v>128</v>
      </c>
      <c r="E22" s="50"/>
      <c r="F22" s="50"/>
      <c r="G22" s="50"/>
      <c r="H22" s="49" t="str">
        <f>IF(E22=F22+G22," ","ERROR")</f>
        <v xml:space="preserve"> </v>
      </c>
    </row>
    <row r="23" spans="1:8" ht="12">
      <c r="A23" s="41">
        <v>12</v>
      </c>
      <c r="B23" s="37" t="s">
        <v>129</v>
      </c>
      <c r="E23" s="51"/>
      <c r="F23" s="51"/>
      <c r="G23" s="51"/>
      <c r="H23" s="49" t="str">
        <f>IF(E23=F23+G23," ","ERROR")</f>
        <v xml:space="preserve"> </v>
      </c>
    </row>
    <row r="24" spans="1:8" ht="12">
      <c r="A24" s="41">
        <v>13</v>
      </c>
      <c r="B24" s="37" t="s">
        <v>130</v>
      </c>
      <c r="E24" s="50">
        <f>SUM(E21:E23)</f>
        <v>0</v>
      </c>
      <c r="F24" s="50">
        <f>SUM(F21:F23)</f>
        <v>0</v>
      </c>
      <c r="G24" s="50">
        <f>SUM(G21:G23)</f>
        <v>0</v>
      </c>
      <c r="H24" s="49" t="str">
        <f>IF(E24=F24+G24," ","ERROR")</f>
        <v xml:space="preserve"> </v>
      </c>
    </row>
    <row r="25" spans="1:8" ht="12">
      <c r="A25" s="41"/>
      <c r="B25" s="37" t="s">
        <v>75</v>
      </c>
      <c r="E25" s="50"/>
      <c r="F25" s="50"/>
      <c r="G25" s="50"/>
      <c r="H25" s="49"/>
    </row>
    <row r="26" spans="1:8" ht="12">
      <c r="A26" s="41">
        <v>14</v>
      </c>
      <c r="B26" s="37" t="s">
        <v>127</v>
      </c>
      <c r="E26" s="50"/>
      <c r="F26" s="50"/>
      <c r="G26" s="50"/>
      <c r="H26" s="49" t="str">
        <f>IF(E26=F26+G26," ","ERROR")</f>
        <v xml:space="preserve"> </v>
      </c>
    </row>
    <row r="27" spans="1:8" ht="12">
      <c r="A27" s="41">
        <v>15</v>
      </c>
      <c r="B27" s="37" t="s">
        <v>128</v>
      </c>
      <c r="E27" s="50"/>
      <c r="F27" s="50"/>
      <c r="G27" s="50"/>
      <c r="H27" s="49" t="str">
        <f>IF(E27=F27+G27," ","ERROR")</f>
        <v xml:space="preserve"> </v>
      </c>
    </row>
    <row r="28" spans="1:8" ht="12">
      <c r="A28" s="41">
        <v>16</v>
      </c>
      <c r="B28" s="37" t="s">
        <v>129</v>
      </c>
      <c r="E28" s="51">
        <f>F28+G28</f>
        <v>0</v>
      </c>
      <c r="F28" s="51"/>
      <c r="G28" s="51"/>
      <c r="H28" s="49" t="str">
        <f>IF(E28=F28+G28," ","ERROR")</f>
        <v xml:space="preserve"> </v>
      </c>
    </row>
    <row r="29" spans="1:8" ht="12">
      <c r="A29" s="41">
        <v>17</v>
      </c>
      <c r="B29" s="37" t="s">
        <v>131</v>
      </c>
      <c r="E29" s="50">
        <f>SUM(E26:E28)</f>
        <v>0</v>
      </c>
      <c r="F29" s="50">
        <f>SUM(F26:F28)</f>
        <v>0</v>
      </c>
      <c r="G29" s="50">
        <f>SUM(G26:G28)</f>
        <v>0</v>
      </c>
      <c r="H29" s="49" t="str">
        <f>IF(E29=F29+G29," ","ERROR")</f>
        <v xml:space="preserve"> </v>
      </c>
    </row>
    <row r="30" spans="1:8" ht="12">
      <c r="A30" s="41"/>
      <c r="E30" s="50"/>
      <c r="F30" s="50"/>
      <c r="G30" s="50"/>
      <c r="H30" s="49"/>
    </row>
    <row r="31" spans="1:8" ht="12">
      <c r="A31" s="41">
        <v>18</v>
      </c>
      <c r="B31" s="37" t="s">
        <v>77</v>
      </c>
      <c r="E31" s="50"/>
      <c r="F31" s="50"/>
      <c r="G31" s="50"/>
      <c r="H31" s="49" t="str">
        <f>IF(E31=F31+G31," ","ERROR")</f>
        <v xml:space="preserve"> </v>
      </c>
    </row>
    <row r="32" spans="1:8" ht="12">
      <c r="A32" s="41">
        <v>19</v>
      </c>
      <c r="B32" s="37" t="s">
        <v>78</v>
      </c>
      <c r="E32" s="50"/>
      <c r="F32" s="50"/>
      <c r="G32" s="50"/>
      <c r="H32" s="49" t="str">
        <f>IF(E32=F32+G32," ","ERROR")</f>
        <v xml:space="preserve"> </v>
      </c>
    </row>
    <row r="33" spans="1:8" ht="12">
      <c r="A33" s="41">
        <v>20</v>
      </c>
      <c r="B33" s="37" t="s">
        <v>132</v>
      </c>
      <c r="E33" s="50"/>
      <c r="F33" s="50"/>
      <c r="G33" s="50"/>
      <c r="H33" s="49" t="str">
        <f>IF(E33=F33+G33," ","ERROR")</f>
        <v xml:space="preserve"> </v>
      </c>
    </row>
    <row r="34" spans="1:8" ht="12">
      <c r="A34" s="41"/>
      <c r="B34" s="37" t="s">
        <v>133</v>
      </c>
      <c r="E34" s="50"/>
      <c r="F34" s="50"/>
      <c r="G34" s="50"/>
      <c r="H34" s="49"/>
    </row>
    <row r="35" spans="1:8" ht="12">
      <c r="A35" s="41">
        <v>21</v>
      </c>
      <c r="B35" s="37" t="s">
        <v>127</v>
      </c>
      <c r="E35" s="50">
        <f>F35+G35</f>
        <v>0</v>
      </c>
      <c r="F35" s="50">
        <v>0</v>
      </c>
      <c r="G35" s="50"/>
      <c r="H35" s="49" t="str">
        <f>IF(E35=F35+G35," ","ERROR")</f>
        <v xml:space="preserve"> </v>
      </c>
    </row>
    <row r="36" spans="1:8" ht="12">
      <c r="A36" s="41">
        <v>22</v>
      </c>
      <c r="B36" s="37" t="s">
        <v>128</v>
      </c>
      <c r="E36" s="50"/>
      <c r="F36" s="50"/>
      <c r="G36" s="50"/>
      <c r="H36" s="49" t="str">
        <f>IF(E36=F36+G36," ","ERROR")</f>
        <v xml:space="preserve"> </v>
      </c>
    </row>
    <row r="37" spans="1:8" ht="12">
      <c r="A37" s="41">
        <v>23</v>
      </c>
      <c r="B37" s="37" t="s">
        <v>129</v>
      </c>
      <c r="E37" s="51"/>
      <c r="F37" s="51"/>
      <c r="G37" s="51"/>
      <c r="H37" s="49" t="str">
        <f>IF(E37=F37+G37," ","ERROR")</f>
        <v xml:space="preserve"> </v>
      </c>
    </row>
    <row r="38" spans="1:8" ht="12">
      <c r="A38" s="41">
        <v>24</v>
      </c>
      <c r="B38" s="37" t="s">
        <v>134</v>
      </c>
      <c r="E38" s="51">
        <f>SUM(E35:E37)</f>
        <v>0</v>
      </c>
      <c r="F38" s="51">
        <f>SUM(F35:F37)</f>
        <v>0</v>
      </c>
      <c r="G38" s="51">
        <f>SUM(G35:G37)</f>
        <v>0</v>
      </c>
      <c r="H38" s="49" t="str">
        <f>IF(E38=F38+G38," ","ERROR")</f>
        <v xml:space="preserve"> </v>
      </c>
    </row>
    <row r="39" spans="1:8" ht="12">
      <c r="A39" s="41">
        <v>25</v>
      </c>
      <c r="B39" s="37" t="s">
        <v>82</v>
      </c>
      <c r="E39" s="51">
        <f>E19+E24+E29+E31+E32+E33+E38+E14</f>
        <v>0</v>
      </c>
      <c r="F39" s="51">
        <f>F19+F24+F29+F31+F32+F33+F38+F14</f>
        <v>0</v>
      </c>
      <c r="G39" s="51">
        <f>G19+G24+G29+G31+G32+G33+G38+G14</f>
        <v>0</v>
      </c>
      <c r="H39" s="49" t="str">
        <f>IF(E39=F39+G39," ","ERROR")</f>
        <v xml:space="preserve"> </v>
      </c>
    </row>
    <row r="40" spans="1:8" ht="12">
      <c r="A40" s="41"/>
      <c r="E40" s="50"/>
      <c r="F40" s="50"/>
      <c r="G40" s="50"/>
      <c r="H40" s="49"/>
    </row>
    <row r="41" spans="1:8" ht="12">
      <c r="A41" s="41">
        <v>26</v>
      </c>
      <c r="B41" s="37" t="s">
        <v>135</v>
      </c>
      <c r="E41" s="50">
        <f>E11-E39</f>
        <v>0</v>
      </c>
      <c r="F41" s="50">
        <f>F11-F39</f>
        <v>0</v>
      </c>
      <c r="G41" s="50">
        <f>G11-G39</f>
        <v>0</v>
      </c>
      <c r="H41" s="49" t="str">
        <f>IF(E41=F41+G41," ","ERROR")</f>
        <v xml:space="preserve"> </v>
      </c>
    </row>
    <row r="42" spans="1:8" ht="12">
      <c r="A42" s="41"/>
      <c r="E42" s="50"/>
      <c r="F42" s="50"/>
      <c r="G42" s="50"/>
      <c r="H42" s="49"/>
    </row>
    <row r="43" spans="1:8" ht="12">
      <c r="A43" s="41"/>
      <c r="B43" s="37" t="s">
        <v>136</v>
      </c>
      <c r="E43" s="50"/>
      <c r="F43" s="50"/>
      <c r="G43" s="50"/>
      <c r="H43" s="49"/>
    </row>
    <row r="44" spans="1:8" ht="12">
      <c r="A44" s="41">
        <v>27</v>
      </c>
      <c r="B44" s="52" t="s">
        <v>137</v>
      </c>
      <c r="D44" s="53">
        <v>0.35</v>
      </c>
      <c r="E44" s="50">
        <f>F44+G44</f>
        <v>0</v>
      </c>
      <c r="F44" s="50">
        <f>ROUND(F41*D44,0)</f>
        <v>0</v>
      </c>
      <c r="G44" s="50">
        <f>ROUND(G41*D44,0)</f>
        <v>0</v>
      </c>
      <c r="H44" s="49" t="str">
        <f>IF(E44=F44+G44," ","ERROR")</f>
        <v xml:space="preserve"> </v>
      </c>
    </row>
    <row r="45" spans="1:8" ht="12">
      <c r="A45" s="41">
        <v>28</v>
      </c>
      <c r="B45" s="37" t="s">
        <v>139</v>
      </c>
      <c r="E45" s="50"/>
      <c r="F45" s="50"/>
      <c r="G45" s="50"/>
      <c r="H45" s="49" t="str">
        <f>IF(E45=F45+G45," ","ERROR")</f>
        <v xml:space="preserve"> </v>
      </c>
    </row>
    <row r="46" spans="1:8" ht="12">
      <c r="A46" s="41">
        <v>29</v>
      </c>
      <c r="B46" s="37" t="s">
        <v>138</v>
      </c>
      <c r="E46" s="51"/>
      <c r="F46" s="51"/>
      <c r="G46" s="51"/>
      <c r="H46" s="49" t="str">
        <f>IF(E46=F46+G46," ","ERROR")</f>
        <v xml:space="preserve"> </v>
      </c>
    </row>
    <row r="47" spans="1:8" ht="12">
      <c r="A47" s="41"/>
      <c r="H47" s="49"/>
    </row>
    <row r="48" spans="1:8" ht="12.75" thickBot="1">
      <c r="A48" s="41">
        <v>30</v>
      </c>
      <c r="B48" s="56" t="s">
        <v>88</v>
      </c>
      <c r="E48" s="57">
        <f>E41-(+E44+E45+E46)</f>
        <v>0</v>
      </c>
      <c r="F48" s="57">
        <f>F41-F44+F45+F46</f>
        <v>0</v>
      </c>
      <c r="G48" s="57">
        <f>G41-SUM(G44:G46)</f>
        <v>0</v>
      </c>
      <c r="H48" s="49" t="str">
        <f>IF(E48=F48+G48," ","ERROR")</f>
        <v xml:space="preserve"> </v>
      </c>
    </row>
    <row r="49" spans="1:8" ht="12.75" thickTop="1">
      <c r="A49" s="41"/>
      <c r="H49" s="49"/>
    </row>
    <row r="50" spans="1:8" ht="12">
      <c r="A50" s="41"/>
      <c r="B50" s="52" t="s">
        <v>140</v>
      </c>
      <c r="H50" s="49"/>
    </row>
    <row r="51" spans="1:8" ht="12">
      <c r="A51" s="41"/>
      <c r="B51" s="52" t="s">
        <v>141</v>
      </c>
      <c r="H51" s="49"/>
    </row>
    <row r="52" spans="1:8" ht="12">
      <c r="A52" s="41">
        <v>31</v>
      </c>
      <c r="B52" s="37" t="s">
        <v>142</v>
      </c>
      <c r="E52" s="48"/>
      <c r="F52" s="48"/>
      <c r="G52" s="48"/>
      <c r="H52" s="49" t="str">
        <f t="shared" ref="H52:H64" si="0">IF(E52=F52+G52," ","ERROR")</f>
        <v xml:space="preserve"> </v>
      </c>
    </row>
    <row r="53" spans="1:8" ht="12">
      <c r="A53" s="41">
        <v>32</v>
      </c>
      <c r="B53" s="37" t="s">
        <v>143</v>
      </c>
      <c r="E53" s="50"/>
      <c r="F53" s="50"/>
      <c r="G53" s="50"/>
      <c r="H53" s="49" t="str">
        <f t="shared" si="0"/>
        <v xml:space="preserve"> </v>
      </c>
    </row>
    <row r="54" spans="1:8" ht="12">
      <c r="A54" s="41">
        <v>33</v>
      </c>
      <c r="B54" s="37" t="s">
        <v>151</v>
      </c>
      <c r="E54" s="51"/>
      <c r="F54" s="51"/>
      <c r="G54" s="51"/>
      <c r="H54" s="49" t="str">
        <f t="shared" si="0"/>
        <v xml:space="preserve"> </v>
      </c>
    </row>
    <row r="55" spans="1:8" ht="12">
      <c r="A55" s="41">
        <v>34</v>
      </c>
      <c r="B55" s="37" t="s">
        <v>145</v>
      </c>
      <c r="E55" s="50">
        <f>SUM(E52:E54)</f>
        <v>0</v>
      </c>
      <c r="F55" s="50">
        <f>SUM(F52:F54)</f>
        <v>0</v>
      </c>
      <c r="G55" s="50">
        <f>SUM(G52:G54)</f>
        <v>0</v>
      </c>
      <c r="H55" s="49" t="str">
        <f t="shared" si="0"/>
        <v xml:space="preserve"> </v>
      </c>
    </row>
    <row r="56" spans="1:8" ht="12">
      <c r="A56" s="41"/>
      <c r="B56" s="37" t="s">
        <v>93</v>
      </c>
      <c r="E56" s="50"/>
      <c r="F56" s="50"/>
      <c r="G56" s="50"/>
      <c r="H56" s="49" t="str">
        <f t="shared" si="0"/>
        <v xml:space="preserve"> </v>
      </c>
    </row>
    <row r="57" spans="1:8" ht="12" customHeight="1">
      <c r="A57" s="41">
        <v>35</v>
      </c>
      <c r="B57" s="37" t="s">
        <v>142</v>
      </c>
      <c r="E57" s="50"/>
      <c r="F57" s="50"/>
      <c r="G57" s="50"/>
      <c r="H57" s="49" t="str">
        <f t="shared" si="0"/>
        <v xml:space="preserve"> </v>
      </c>
    </row>
    <row r="58" spans="1:8" ht="12">
      <c r="A58" s="41">
        <v>36</v>
      </c>
      <c r="B58" s="37" t="s">
        <v>143</v>
      </c>
      <c r="E58" s="50"/>
      <c r="F58" s="50"/>
      <c r="G58" s="50"/>
      <c r="H58" s="49" t="str">
        <f t="shared" si="0"/>
        <v xml:space="preserve"> </v>
      </c>
    </row>
    <row r="59" spans="1:8" ht="12">
      <c r="A59" s="41">
        <v>37</v>
      </c>
      <c r="B59" s="37" t="s">
        <v>151</v>
      </c>
      <c r="E59" s="51"/>
      <c r="F59" s="51"/>
      <c r="G59" s="51"/>
      <c r="H59" s="49" t="str">
        <f t="shared" si="0"/>
        <v xml:space="preserve"> </v>
      </c>
    </row>
    <row r="60" spans="1:8" ht="12">
      <c r="A60" s="41">
        <v>38</v>
      </c>
      <c r="B60" s="37" t="s">
        <v>146</v>
      </c>
      <c r="E60" s="50">
        <f>SUM(E57:E59)</f>
        <v>0</v>
      </c>
      <c r="F60" s="50">
        <f>SUM(F57:F59)</f>
        <v>0</v>
      </c>
      <c r="G60" s="50">
        <f>SUM(G57:G59)</f>
        <v>0</v>
      </c>
      <c r="H60" s="49" t="str">
        <f t="shared" si="0"/>
        <v xml:space="preserve"> </v>
      </c>
    </row>
    <row r="61" spans="1:8" ht="12">
      <c r="A61" s="41">
        <v>39</v>
      </c>
      <c r="B61" s="52" t="s">
        <v>147</v>
      </c>
      <c r="E61" s="50">
        <f>SUM(F61:G61)</f>
        <v>0</v>
      </c>
      <c r="F61" s="50">
        <v>0</v>
      </c>
      <c r="G61" s="50">
        <v>0</v>
      </c>
      <c r="H61" s="49" t="str">
        <f t="shared" si="0"/>
        <v xml:space="preserve"> </v>
      </c>
    </row>
    <row r="62" spans="1:8" ht="12">
      <c r="A62" s="41">
        <v>40</v>
      </c>
      <c r="B62" s="37" t="s">
        <v>96</v>
      </c>
      <c r="E62" s="50"/>
      <c r="F62" s="50"/>
      <c r="G62" s="50"/>
      <c r="H62" s="49" t="str">
        <f t="shared" si="0"/>
        <v xml:space="preserve"> </v>
      </c>
    </row>
    <row r="63" spans="1:8" ht="12">
      <c r="A63" s="41">
        <v>41</v>
      </c>
      <c r="B63" s="37" t="s">
        <v>289</v>
      </c>
      <c r="E63" s="50"/>
      <c r="F63" s="50"/>
      <c r="G63" s="50"/>
      <c r="H63" s="49"/>
    </row>
    <row r="64" spans="1:8" ht="12">
      <c r="A64" s="41">
        <v>42</v>
      </c>
      <c r="B64" s="52" t="s">
        <v>97</v>
      </c>
      <c r="E64" s="51">
        <f>SUM(F64:G64)</f>
        <v>-44</v>
      </c>
      <c r="F64" s="51">
        <v>-44</v>
      </c>
      <c r="G64" s="51">
        <v>0</v>
      </c>
      <c r="H64" s="49" t="str">
        <f t="shared" si="0"/>
        <v xml:space="preserve"> </v>
      </c>
    </row>
    <row r="65" spans="1:8" ht="9" customHeight="1">
      <c r="A65" s="41"/>
      <c r="B65" s="37" t="s">
        <v>148</v>
      </c>
      <c r="H65" s="49"/>
    </row>
    <row r="66" spans="1:8" ht="12.75" thickBot="1">
      <c r="A66" s="41">
        <v>43</v>
      </c>
      <c r="B66" s="56" t="s">
        <v>98</v>
      </c>
      <c r="E66" s="57">
        <f>E55-E60+E61+E62+E64+E63</f>
        <v>-44</v>
      </c>
      <c r="F66" s="57">
        <f t="shared" ref="F66:G66" si="1">F55-F60+F61+F62+F64+F63</f>
        <v>-44</v>
      </c>
      <c r="G66" s="57">
        <f t="shared" si="1"/>
        <v>0</v>
      </c>
      <c r="H66" s="49" t="str">
        <f>IF(E66=F66+G66," ","ERROR")</f>
        <v xml:space="preserve"> </v>
      </c>
    </row>
    <row r="67" spans="1:8" ht="11.1" customHeight="1" thickTop="1">
      <c r="A67" s="34" t="str">
        <f>Inputs!$D$6</f>
        <v>AVISTA UTILITIES</v>
      </c>
      <c r="B67" s="34"/>
      <c r="C67" s="34"/>
    </row>
    <row r="68" spans="1:8" ht="11.1" customHeight="1">
      <c r="A68" s="34" t="s">
        <v>154</v>
      </c>
      <c r="B68" s="34"/>
      <c r="C68" s="34"/>
    </row>
    <row r="69" spans="1:8" ht="11.1" customHeight="1">
      <c r="A69" s="34" t="str">
        <f>A3</f>
        <v>TWELVE MONTHS ENDED DECEMBER 31, 2010</v>
      </c>
      <c r="B69" s="34"/>
      <c r="C69" s="34"/>
    </row>
    <row r="70" spans="1:8" ht="11.1" customHeight="1">
      <c r="A70" s="34" t="s">
        <v>155</v>
      </c>
      <c r="B70" s="34"/>
      <c r="C70" s="34"/>
    </row>
    <row r="72" spans="1:8" ht="11.1" customHeight="1">
      <c r="A72" s="41" t="s">
        <v>9</v>
      </c>
    </row>
    <row r="73" spans="1:8" ht="11.1" customHeight="1">
      <c r="A73" s="58" t="s">
        <v>25</v>
      </c>
      <c r="B73" s="43" t="s">
        <v>103</v>
      </c>
      <c r="C73" s="43"/>
    </row>
    <row r="74" spans="1:8" ht="11.1" customHeight="1">
      <c r="A74" s="41"/>
      <c r="B74" s="37" t="s">
        <v>59</v>
      </c>
    </row>
    <row r="75" spans="1:8" ht="11.1" customHeight="1">
      <c r="A75" s="41">
        <v>1</v>
      </c>
      <c r="B75" s="37" t="s">
        <v>119</v>
      </c>
    </row>
    <row r="76" spans="1:8" ht="11.1" customHeight="1">
      <c r="A76" s="41">
        <v>2</v>
      </c>
      <c r="B76" s="37" t="s">
        <v>120</v>
      </c>
    </row>
    <row r="77" spans="1:8" ht="11.1" customHeight="1">
      <c r="A77" s="41">
        <v>3</v>
      </c>
      <c r="B77" s="37" t="s">
        <v>62</v>
      </c>
    </row>
    <row r="78" spans="1:8" ht="11.1" customHeight="1">
      <c r="A78" s="41"/>
    </row>
    <row r="79" spans="1:8" ht="11.1" customHeight="1">
      <c r="A79" s="41">
        <v>4</v>
      </c>
      <c r="B79" s="37" t="s">
        <v>121</v>
      </c>
    </row>
    <row r="80" spans="1:8" ht="11.1" customHeight="1">
      <c r="A80" s="41"/>
    </row>
    <row r="81" spans="1:2" ht="11.1" customHeight="1">
      <c r="A81" s="41"/>
      <c r="B81" s="37" t="s">
        <v>64</v>
      </c>
    </row>
    <row r="82" spans="1:2" ht="11.1" customHeight="1">
      <c r="A82" s="41">
        <v>5</v>
      </c>
      <c r="B82" s="37" t="s">
        <v>122</v>
      </c>
    </row>
    <row r="83" spans="1:2" ht="11.1" customHeight="1">
      <c r="A83" s="41"/>
      <c r="B83" s="37" t="s">
        <v>66</v>
      </c>
    </row>
    <row r="84" spans="1:2" ht="11.1" customHeight="1">
      <c r="A84" s="41">
        <v>6</v>
      </c>
      <c r="B84" s="37" t="s">
        <v>123</v>
      </c>
    </row>
    <row r="85" spans="1:2" ht="11.1" customHeight="1">
      <c r="A85" s="41">
        <v>7</v>
      </c>
      <c r="B85" s="37" t="s">
        <v>124</v>
      </c>
    </row>
    <row r="86" spans="1:2" ht="11.1" customHeight="1">
      <c r="A86" s="41">
        <v>8</v>
      </c>
      <c r="B86" s="37" t="s">
        <v>125</v>
      </c>
    </row>
    <row r="87" spans="1:2" ht="11.1" customHeight="1">
      <c r="A87" s="41">
        <v>9</v>
      </c>
      <c r="B87" s="37" t="s">
        <v>126</v>
      </c>
    </row>
    <row r="88" spans="1:2" ht="11.1" customHeight="1">
      <c r="A88" s="41"/>
      <c r="B88" s="37" t="s">
        <v>71</v>
      </c>
    </row>
    <row r="89" spans="1:2" ht="11.1" customHeight="1">
      <c r="A89" s="41">
        <v>10</v>
      </c>
      <c r="B89" s="37" t="s">
        <v>127</v>
      </c>
    </row>
    <row r="90" spans="1:2" ht="11.1" customHeight="1">
      <c r="A90" s="41">
        <v>11</v>
      </c>
      <c r="B90" s="37" t="s">
        <v>128</v>
      </c>
    </row>
    <row r="91" spans="1:2" ht="11.1" customHeight="1">
      <c r="A91" s="41">
        <v>12</v>
      </c>
      <c r="B91" s="37" t="s">
        <v>129</v>
      </c>
    </row>
    <row r="92" spans="1:2" ht="11.1" customHeight="1">
      <c r="A92" s="41">
        <v>13</v>
      </c>
      <c r="B92" s="37" t="s">
        <v>130</v>
      </c>
    </row>
    <row r="93" spans="1:2" ht="11.1" customHeight="1">
      <c r="A93" s="41"/>
      <c r="B93" s="37" t="s">
        <v>75</v>
      </c>
    </row>
    <row r="94" spans="1:2" ht="11.1" customHeight="1">
      <c r="A94" s="41">
        <v>14</v>
      </c>
      <c r="B94" s="37" t="s">
        <v>127</v>
      </c>
    </row>
    <row r="95" spans="1:2" ht="11.1" customHeight="1">
      <c r="A95" s="41">
        <v>15</v>
      </c>
      <c r="B95" s="37" t="s">
        <v>128</v>
      </c>
    </row>
    <row r="96" spans="1:2" ht="11.1" customHeight="1">
      <c r="A96" s="41">
        <v>16</v>
      </c>
      <c r="B96" s="37" t="s">
        <v>129</v>
      </c>
    </row>
    <row r="97" spans="1:3" ht="11.1" customHeight="1">
      <c r="A97" s="41">
        <v>17</v>
      </c>
      <c r="B97" s="37" t="s">
        <v>131</v>
      </c>
    </row>
    <row r="98" spans="1:3" ht="11.1" customHeight="1">
      <c r="A98" s="41">
        <v>18</v>
      </c>
      <c r="B98" s="37" t="s">
        <v>77</v>
      </c>
    </row>
    <row r="99" spans="1:3" ht="11.1" customHeight="1">
      <c r="A99" s="41">
        <v>19</v>
      </c>
      <c r="B99" s="37" t="s">
        <v>78</v>
      </c>
    </row>
    <row r="100" spans="1:3" ht="11.1" customHeight="1">
      <c r="A100" s="41">
        <v>20</v>
      </c>
      <c r="B100" s="37" t="s">
        <v>132</v>
      </c>
    </row>
    <row r="101" spans="1:3" ht="11.1" customHeight="1">
      <c r="A101" s="41"/>
      <c r="B101" s="37" t="s">
        <v>133</v>
      </c>
    </row>
    <row r="102" spans="1:3" ht="11.1" customHeight="1">
      <c r="A102" s="41">
        <v>21</v>
      </c>
      <c r="B102" s="37" t="s">
        <v>127</v>
      </c>
    </row>
    <row r="103" spans="1:3" ht="11.1" customHeight="1">
      <c r="A103" s="41">
        <v>22</v>
      </c>
      <c r="B103" s="37" t="s">
        <v>128</v>
      </c>
    </row>
    <row r="104" spans="1:3" ht="11.1" customHeight="1">
      <c r="A104" s="41">
        <v>23</v>
      </c>
      <c r="B104" s="37" t="s">
        <v>129</v>
      </c>
    </row>
    <row r="105" spans="1:3" ht="11.1" customHeight="1">
      <c r="A105" s="41">
        <v>24</v>
      </c>
      <c r="B105" s="37" t="s">
        <v>134</v>
      </c>
    </row>
    <row r="106" spans="1:3" ht="11.1" customHeight="1">
      <c r="A106" s="41"/>
    </row>
    <row r="107" spans="1:3" ht="11.1" customHeight="1">
      <c r="A107" s="41">
        <v>25</v>
      </c>
      <c r="B107" s="37" t="s">
        <v>82</v>
      </c>
    </row>
    <row r="108" spans="1:3" ht="11.1" customHeight="1">
      <c r="A108" s="41"/>
    </row>
    <row r="109" spans="1:3" ht="11.1" customHeight="1">
      <c r="A109" s="41">
        <v>26</v>
      </c>
      <c r="B109" s="37" t="s">
        <v>156</v>
      </c>
    </row>
    <row r="110" spans="1:3" ht="11.1" customHeight="1">
      <c r="A110" s="41"/>
    </row>
    <row r="111" spans="1:3" ht="11.1" customHeight="1">
      <c r="A111" s="41">
        <v>27</v>
      </c>
      <c r="B111" s="37" t="s">
        <v>157</v>
      </c>
    </row>
    <row r="112" spans="1:3" ht="11.1" customHeight="1">
      <c r="A112" s="41"/>
      <c r="B112" s="59" t="s">
        <v>158</v>
      </c>
      <c r="C112" s="60">
        <f>Inputs!$D$4</f>
        <v>1.5093000000000001E-2</v>
      </c>
    </row>
    <row r="113" spans="1:1" ht="11.1" customHeight="1">
      <c r="A113" s="41"/>
    </row>
  </sheetData>
  <customSheetViews>
    <customSheetView guid="{A15D1964-B049-11D2-8670-0000832CEEE8}" showPageBreaks="1" printArea="1" showRuler="0" topLeftCell="A49">
      <selection activeCell="A66" sqref="A66:C66"/>
      <pageMargins left="1" right="0.5" top="0.5" bottom="0.5" header="0.5" footer="0.5"/>
      <pageSetup scale="83" orientation="portrait" horizontalDpi="300" verticalDpi="300" r:id="rId1"/>
      <headerFooter alignWithMargins="0"/>
    </customSheetView>
    <customSheetView guid="{5BE913A1-B14F-11D2-B0DC-0000832CDFF0}" showPageBreaks="1" printArea="1" showRuler="0" topLeftCell="A49">
      <selection activeCell="A66" sqref="A66:C66"/>
      <pageMargins left="1" right="0.5" top="0.5" bottom="0.5" header="0.5" footer="0.5"/>
      <pageSetup scale="83" orientation="portrait" horizontalDpi="300" verticalDpi="300" r:id="rId2"/>
      <headerFooter alignWithMargins="0"/>
    </customSheetView>
  </customSheetViews>
  <phoneticPr fontId="0" type="noConversion"/>
  <hyperlinks>
    <hyperlink ref="H1" location="WAGas_09!H10" display="Results Summary"/>
  </hyperlinks>
  <pageMargins left="1" right="0.5" top="0.5" bottom="0.5" header="0.5" footer="0.5"/>
  <pageSetup scale="90" orientation="portrait" horizontalDpi="300" verticalDpi="300"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113"/>
  <sheetViews>
    <sheetView view="pageBreakPreview" zoomScale="115" zoomScaleNormal="100" zoomScaleSheetLayoutView="115" workbookViewId="0">
      <selection activeCell="F63" sqref="F63"/>
    </sheetView>
  </sheetViews>
  <sheetFormatPr defaultColWidth="12.42578125" defaultRowHeight="11.1" customHeight="1"/>
  <cols>
    <col min="1" max="1" width="5.5703125" style="173" customWidth="1"/>
    <col min="2" max="2" width="26.140625" style="173" customWidth="1"/>
    <col min="3" max="3" width="12.42578125" style="173" customWidth="1"/>
    <col min="4" max="4" width="6.7109375" style="173" customWidth="1"/>
    <col min="5" max="5" width="12.42578125" style="192" customWidth="1"/>
    <col min="6" max="6" width="12.42578125" style="193" customWidth="1"/>
    <col min="7" max="7" width="12.42578125" style="192" customWidth="1"/>
    <col min="8" max="16384" width="12.42578125" style="173"/>
  </cols>
  <sheetData>
    <row r="1" spans="1:8" ht="12.75">
      <c r="A1" s="172" t="str">
        <f>Inputs!$D$6</f>
        <v>AVISTA UTILITIES</v>
      </c>
      <c r="B1" s="172"/>
      <c r="C1" s="172"/>
      <c r="E1" s="174"/>
      <c r="F1" s="175"/>
      <c r="G1" s="174"/>
      <c r="H1" s="732" t="s">
        <v>283</v>
      </c>
    </row>
    <row r="2" spans="1:8" ht="12">
      <c r="A2" s="172" t="s">
        <v>110</v>
      </c>
      <c r="B2" s="172"/>
      <c r="C2" s="172"/>
      <c r="E2" s="174"/>
      <c r="F2" s="176" t="s">
        <v>96</v>
      </c>
      <c r="G2" s="174"/>
    </row>
    <row r="3" spans="1:8" ht="12">
      <c r="A3" s="172" t="str">
        <f>Inputs!$D$2</f>
        <v>TWELVE MONTHS ENDED DECEMBER 31, 2010</v>
      </c>
      <c r="B3" s="172"/>
      <c r="C3" s="172"/>
      <c r="E3" s="174"/>
      <c r="F3" s="176" t="s">
        <v>159</v>
      </c>
      <c r="G3" s="173"/>
    </row>
    <row r="4" spans="1:8" ht="12">
      <c r="A4" s="172" t="s">
        <v>113</v>
      </c>
      <c r="B4" s="172"/>
      <c r="C4" s="172"/>
      <c r="E4" s="177"/>
      <c r="F4" s="178" t="s">
        <v>114</v>
      </c>
      <c r="G4" s="177"/>
    </row>
    <row r="5" spans="1:8" ht="12">
      <c r="A5" s="179" t="s">
        <v>9</v>
      </c>
      <c r="E5" s="174"/>
      <c r="F5" s="176"/>
      <c r="G5" s="174"/>
    </row>
    <row r="6" spans="1:8" ht="12">
      <c r="A6" s="180" t="s">
        <v>25</v>
      </c>
      <c r="B6" s="181" t="s">
        <v>103</v>
      </c>
      <c r="C6" s="181"/>
      <c r="E6" s="182" t="s">
        <v>115</v>
      </c>
      <c r="F6" s="183" t="s">
        <v>116</v>
      </c>
      <c r="G6" s="182" t="s">
        <v>117</v>
      </c>
      <c r="H6" s="184" t="s">
        <v>118</v>
      </c>
    </row>
    <row r="7" spans="1:8" ht="12">
      <c r="A7" s="179"/>
      <c r="B7" s="173" t="s">
        <v>59</v>
      </c>
      <c r="E7" s="185"/>
      <c r="F7" s="176"/>
      <c r="G7" s="185"/>
    </row>
    <row r="8" spans="1:8" ht="12">
      <c r="A8" s="179">
        <v>1</v>
      </c>
      <c r="B8" s="173" t="s">
        <v>119</v>
      </c>
      <c r="E8" s="186"/>
      <c r="F8" s="186"/>
      <c r="G8" s="186"/>
      <c r="H8" s="187" t="str">
        <f>IF(E8=F8+G8," ","ERROR")</f>
        <v xml:space="preserve"> </v>
      </c>
    </row>
    <row r="9" spans="1:8" ht="12">
      <c r="A9" s="179">
        <v>2</v>
      </c>
      <c r="B9" s="173" t="s">
        <v>120</v>
      </c>
      <c r="E9" s="188"/>
      <c r="F9" s="188"/>
      <c r="G9" s="188"/>
      <c r="H9" s="187" t="str">
        <f>IF(E9=F9+G9," ","ERROR")</f>
        <v xml:space="preserve"> </v>
      </c>
    </row>
    <row r="10" spans="1:8" ht="12">
      <c r="A10" s="179">
        <v>3</v>
      </c>
      <c r="B10" s="173" t="s">
        <v>62</v>
      </c>
      <c r="E10" s="189"/>
      <c r="F10" s="189"/>
      <c r="G10" s="189"/>
      <c r="H10" s="187" t="str">
        <f>IF(E10=F10+G10," ","ERROR")</f>
        <v xml:space="preserve"> </v>
      </c>
    </row>
    <row r="11" spans="1:8" ht="12">
      <c r="A11" s="179">
        <v>4</v>
      </c>
      <c r="B11" s="173" t="s">
        <v>121</v>
      </c>
      <c r="E11" s="188">
        <f>SUM(E8:E10)</f>
        <v>0</v>
      </c>
      <c r="F11" s="188">
        <f>SUM(F8:F10)</f>
        <v>0</v>
      </c>
      <c r="G11" s="188">
        <f>SUM(G8:G10)</f>
        <v>0</v>
      </c>
      <c r="H11" s="187" t="str">
        <f>IF(E11=F11+G11," ","ERROR")</f>
        <v xml:space="preserve"> </v>
      </c>
    </row>
    <row r="12" spans="1:8" ht="12">
      <c r="A12" s="179"/>
      <c r="E12" s="188"/>
      <c r="F12" s="188"/>
      <c r="G12" s="188"/>
      <c r="H12" s="187"/>
    </row>
    <row r="13" spans="1:8" ht="12">
      <c r="A13" s="179"/>
      <c r="B13" s="173" t="s">
        <v>64</v>
      </c>
      <c r="E13" s="188"/>
      <c r="F13" s="188"/>
      <c r="G13" s="188"/>
      <c r="H13" s="187"/>
    </row>
    <row r="14" spans="1:8" ht="12">
      <c r="A14" s="179">
        <v>5</v>
      </c>
      <c r="B14" s="173" t="s">
        <v>122</v>
      </c>
      <c r="E14" s="188"/>
      <c r="F14" s="188"/>
      <c r="G14" s="188"/>
      <c r="H14" s="187" t="str">
        <f>IF(E14=F14+G14," ","ERROR")</f>
        <v xml:space="preserve"> </v>
      </c>
    </row>
    <row r="15" spans="1:8" ht="12">
      <c r="A15" s="179"/>
      <c r="B15" s="173" t="s">
        <v>66</v>
      </c>
      <c r="E15" s="188"/>
      <c r="F15" s="188"/>
      <c r="G15" s="188"/>
      <c r="H15" s="187"/>
    </row>
    <row r="16" spans="1:8" ht="12">
      <c r="A16" s="179">
        <v>6</v>
      </c>
      <c r="B16" s="173" t="s">
        <v>123</v>
      </c>
      <c r="E16" s="188"/>
      <c r="F16" s="188"/>
      <c r="G16" s="188"/>
      <c r="H16" s="187" t="str">
        <f>IF(E16=F16+G16," ","ERROR")</f>
        <v xml:space="preserve"> </v>
      </c>
    </row>
    <row r="17" spans="1:8" ht="12">
      <c r="A17" s="179">
        <v>7</v>
      </c>
      <c r="B17" s="173" t="s">
        <v>124</v>
      </c>
      <c r="E17" s="188"/>
      <c r="F17" s="188"/>
      <c r="G17" s="188"/>
      <c r="H17" s="187" t="str">
        <f>IF(E17=F17+G17," ","ERROR")</f>
        <v xml:space="preserve"> </v>
      </c>
    </row>
    <row r="18" spans="1:8" ht="12">
      <c r="A18" s="179">
        <v>8</v>
      </c>
      <c r="B18" s="173" t="s">
        <v>125</v>
      </c>
      <c r="E18" s="189"/>
      <c r="F18" s="189"/>
      <c r="G18" s="189"/>
      <c r="H18" s="187" t="str">
        <f>IF(E18=F18+G18," ","ERROR")</f>
        <v xml:space="preserve"> </v>
      </c>
    </row>
    <row r="19" spans="1:8" ht="12">
      <c r="A19" s="179">
        <v>9</v>
      </c>
      <c r="B19" s="173" t="s">
        <v>126</v>
      </c>
      <c r="E19" s="188">
        <f>SUM(E16:E18)</f>
        <v>0</v>
      </c>
      <c r="F19" s="188">
        <f>SUM(F16:F18)</f>
        <v>0</v>
      </c>
      <c r="G19" s="188">
        <f>SUM(G16:G18)</f>
        <v>0</v>
      </c>
      <c r="H19" s="187" t="str">
        <f>IF(E19=F19+G19," ","ERROR")</f>
        <v xml:space="preserve"> </v>
      </c>
    </row>
    <row r="20" spans="1:8" ht="12">
      <c r="A20" s="179"/>
      <c r="B20" s="173" t="s">
        <v>71</v>
      </c>
      <c r="E20" s="188"/>
      <c r="F20" s="188"/>
      <c r="G20" s="188"/>
      <c r="H20" s="187"/>
    </row>
    <row r="21" spans="1:8" ht="12">
      <c r="A21" s="179">
        <v>10</v>
      </c>
      <c r="B21" s="173" t="s">
        <v>127</v>
      </c>
      <c r="E21" s="188"/>
      <c r="F21" s="188"/>
      <c r="G21" s="188"/>
      <c r="H21" s="187" t="str">
        <f>IF(E21=F21+G21," ","ERROR")</f>
        <v xml:space="preserve"> </v>
      </c>
    </row>
    <row r="22" spans="1:8" ht="12">
      <c r="A22" s="179">
        <v>11</v>
      </c>
      <c r="B22" s="173" t="s">
        <v>128</v>
      </c>
      <c r="E22" s="188"/>
      <c r="F22" s="188"/>
      <c r="G22" s="188"/>
      <c r="H22" s="187" t="str">
        <f>IF(E22=F22+G22," ","ERROR")</f>
        <v xml:space="preserve"> </v>
      </c>
    </row>
    <row r="23" spans="1:8" ht="12">
      <c r="A23" s="179">
        <v>12</v>
      </c>
      <c r="B23" s="173" t="s">
        <v>129</v>
      </c>
      <c r="E23" s="189"/>
      <c r="F23" s="189"/>
      <c r="G23" s="189"/>
      <c r="H23" s="187" t="str">
        <f>IF(E23=F23+G23," ","ERROR")</f>
        <v xml:space="preserve"> </v>
      </c>
    </row>
    <row r="24" spans="1:8" ht="12">
      <c r="A24" s="179">
        <v>13</v>
      </c>
      <c r="B24" s="173" t="s">
        <v>130</v>
      </c>
      <c r="E24" s="188">
        <f>SUM(E21:E23)</f>
        <v>0</v>
      </c>
      <c r="F24" s="188">
        <f>SUM(F21:F23)</f>
        <v>0</v>
      </c>
      <c r="G24" s="188">
        <f>SUM(G21:G23)</f>
        <v>0</v>
      </c>
      <c r="H24" s="187" t="str">
        <f>IF(E24=F24+G24," ","ERROR")</f>
        <v xml:space="preserve"> </v>
      </c>
    </row>
    <row r="25" spans="1:8" ht="12">
      <c r="A25" s="179"/>
      <c r="B25" s="173" t="s">
        <v>75</v>
      </c>
      <c r="E25" s="188"/>
      <c r="F25" s="188"/>
      <c r="G25" s="188"/>
      <c r="H25" s="187"/>
    </row>
    <row r="26" spans="1:8" ht="12">
      <c r="A26" s="179">
        <v>14</v>
      </c>
      <c r="B26" s="173" t="s">
        <v>127</v>
      </c>
      <c r="E26" s="188"/>
      <c r="F26" s="188"/>
      <c r="G26" s="188"/>
      <c r="H26" s="187" t="str">
        <f>IF(E26=F26+G26," ","ERROR")</f>
        <v xml:space="preserve"> </v>
      </c>
    </row>
    <row r="27" spans="1:8" ht="12">
      <c r="A27" s="179">
        <v>15</v>
      </c>
      <c r="B27" s="173" t="s">
        <v>128</v>
      </c>
      <c r="E27" s="188"/>
      <c r="F27" s="188"/>
      <c r="G27" s="188"/>
      <c r="H27" s="187" t="str">
        <f>IF(E27=F27+G27," ","ERROR")</f>
        <v xml:space="preserve"> </v>
      </c>
    </row>
    <row r="28" spans="1:8" ht="12">
      <c r="A28" s="179">
        <v>16</v>
      </c>
      <c r="B28" s="173" t="s">
        <v>129</v>
      </c>
      <c r="E28" s="189">
        <f>F28+G28</f>
        <v>0</v>
      </c>
      <c r="F28" s="189"/>
      <c r="G28" s="189"/>
      <c r="H28" s="187" t="str">
        <f>IF(E28=F28+G28," ","ERROR")</f>
        <v xml:space="preserve"> </v>
      </c>
    </row>
    <row r="29" spans="1:8" ht="12">
      <c r="A29" s="179">
        <v>17</v>
      </c>
      <c r="B29" s="173" t="s">
        <v>131</v>
      </c>
      <c r="E29" s="188">
        <f>SUM(E26:E28)</f>
        <v>0</v>
      </c>
      <c r="F29" s="188">
        <f>SUM(F26:F28)</f>
        <v>0</v>
      </c>
      <c r="G29" s="188">
        <f>SUM(G26:G28)</f>
        <v>0</v>
      </c>
      <c r="H29" s="187" t="str">
        <f>IF(E29=F29+G29," ","ERROR")</f>
        <v xml:space="preserve"> </v>
      </c>
    </row>
    <row r="30" spans="1:8" ht="12">
      <c r="A30" s="179"/>
      <c r="E30" s="188"/>
      <c r="F30" s="188"/>
      <c r="G30" s="188"/>
      <c r="H30" s="187"/>
    </row>
    <row r="31" spans="1:8" ht="12">
      <c r="A31" s="179">
        <v>18</v>
      </c>
      <c r="B31" s="173" t="s">
        <v>77</v>
      </c>
      <c r="E31" s="188"/>
      <c r="F31" s="188"/>
      <c r="G31" s="188"/>
      <c r="H31" s="187" t="str">
        <f>IF(E31=F31+G31," ","ERROR")</f>
        <v xml:space="preserve"> </v>
      </c>
    </row>
    <row r="32" spans="1:8" ht="12">
      <c r="A32" s="179">
        <v>19</v>
      </c>
      <c r="B32" s="173" t="s">
        <v>78</v>
      </c>
      <c r="E32" s="188"/>
      <c r="F32" s="188"/>
      <c r="G32" s="188"/>
      <c r="H32" s="187" t="str">
        <f>IF(E32=F32+G32," ","ERROR")</f>
        <v xml:space="preserve"> </v>
      </c>
    </row>
    <row r="33" spans="1:8" ht="12">
      <c r="A33" s="179">
        <v>20</v>
      </c>
      <c r="B33" s="173" t="s">
        <v>132</v>
      </c>
      <c r="E33" s="188"/>
      <c r="F33" s="188"/>
      <c r="G33" s="188"/>
      <c r="H33" s="187" t="str">
        <f>IF(E33=F33+G33," ","ERROR")</f>
        <v xml:space="preserve"> </v>
      </c>
    </row>
    <row r="34" spans="1:8" ht="12">
      <c r="A34" s="179"/>
      <c r="B34" s="173" t="s">
        <v>133</v>
      </c>
      <c r="E34" s="188"/>
      <c r="F34" s="188"/>
      <c r="G34" s="188"/>
      <c r="H34" s="187"/>
    </row>
    <row r="35" spans="1:8" ht="12">
      <c r="A35" s="179">
        <v>21</v>
      </c>
      <c r="B35" s="173" t="s">
        <v>127</v>
      </c>
      <c r="E35" s="188"/>
      <c r="F35" s="188"/>
      <c r="G35" s="188"/>
      <c r="H35" s="187" t="str">
        <f>IF(E35=F35+G35," ","ERROR")</f>
        <v xml:space="preserve"> </v>
      </c>
    </row>
    <row r="36" spans="1:8" ht="12">
      <c r="A36" s="179">
        <v>22</v>
      </c>
      <c r="B36" s="173" t="s">
        <v>128</v>
      </c>
      <c r="E36" s="188"/>
      <c r="F36" s="188"/>
      <c r="G36" s="188"/>
      <c r="H36" s="187" t="str">
        <f>IF(E36=F36+G36," ","ERROR")</f>
        <v xml:space="preserve"> </v>
      </c>
    </row>
    <row r="37" spans="1:8" ht="12">
      <c r="A37" s="179">
        <v>23</v>
      </c>
      <c r="B37" s="173" t="s">
        <v>129</v>
      </c>
      <c r="E37" s="189"/>
      <c r="F37" s="189"/>
      <c r="G37" s="189"/>
      <c r="H37" s="187" t="str">
        <f>IF(E37=F37+G37," ","ERROR")</f>
        <v xml:space="preserve"> </v>
      </c>
    </row>
    <row r="38" spans="1:8" ht="12">
      <c r="A38" s="179">
        <v>24</v>
      </c>
      <c r="B38" s="173" t="s">
        <v>134</v>
      </c>
      <c r="E38" s="189">
        <f>SUM(E35:E37)</f>
        <v>0</v>
      </c>
      <c r="F38" s="189">
        <f>SUM(F35:F37)</f>
        <v>0</v>
      </c>
      <c r="G38" s="189">
        <f>SUM(G35:G37)</f>
        <v>0</v>
      </c>
      <c r="H38" s="187" t="str">
        <f>IF(E38=F38+G38," ","ERROR")</f>
        <v xml:space="preserve"> </v>
      </c>
    </row>
    <row r="39" spans="1:8" ht="12">
      <c r="A39" s="179">
        <v>25</v>
      </c>
      <c r="B39" s="173" t="s">
        <v>82</v>
      </c>
      <c r="E39" s="189">
        <f>E19+E24+E29+E31+E32+E33+E38+E14</f>
        <v>0</v>
      </c>
      <c r="F39" s="189">
        <f>F19+F24+F29+F31+F32+F33+F38+F14</f>
        <v>0</v>
      </c>
      <c r="G39" s="189">
        <f>G19+G24+G29+G31+G32+G33+G38+G14</f>
        <v>0</v>
      </c>
      <c r="H39" s="187" t="str">
        <f>IF(E39=F39+G39," ","ERROR")</f>
        <v xml:space="preserve"> </v>
      </c>
    </row>
    <row r="40" spans="1:8" ht="12">
      <c r="A40" s="179"/>
      <c r="E40" s="188"/>
      <c r="F40" s="188"/>
      <c r="G40" s="188"/>
      <c r="H40" s="187"/>
    </row>
    <row r="41" spans="1:8" ht="12">
      <c r="A41" s="179">
        <v>26</v>
      </c>
      <c r="B41" s="173" t="s">
        <v>135</v>
      </c>
      <c r="E41" s="188">
        <f>E11-E39</f>
        <v>0</v>
      </c>
      <c r="F41" s="188">
        <f>F11-F39</f>
        <v>0</v>
      </c>
      <c r="G41" s="188">
        <f>G11-G39</f>
        <v>0</v>
      </c>
      <c r="H41" s="187" t="str">
        <f>IF(E41=F41+G41," ","ERROR")</f>
        <v xml:space="preserve"> </v>
      </c>
    </row>
    <row r="42" spans="1:8" ht="12">
      <c r="A42" s="179"/>
      <c r="E42" s="188"/>
      <c r="F42" s="188"/>
      <c r="G42" s="188"/>
      <c r="H42" s="187"/>
    </row>
    <row r="43" spans="1:8" ht="12">
      <c r="A43" s="179"/>
      <c r="B43" s="173" t="s">
        <v>136</v>
      </c>
      <c r="E43" s="188"/>
      <c r="F43" s="188"/>
      <c r="G43" s="188"/>
      <c r="H43" s="187"/>
    </row>
    <row r="44" spans="1:8" ht="12">
      <c r="A44" s="179">
        <v>27</v>
      </c>
      <c r="B44" s="190" t="s">
        <v>137</v>
      </c>
      <c r="D44" s="191">
        <v>0.35</v>
      </c>
      <c r="E44" s="188">
        <f>F44+G44</f>
        <v>0</v>
      </c>
      <c r="F44" s="188">
        <f>ROUND(F41*D44,0)</f>
        <v>0</v>
      </c>
      <c r="G44" s="188">
        <f>ROUND(G41*D44,0)</f>
        <v>0</v>
      </c>
      <c r="H44" s="187" t="str">
        <f>IF(E44=F44+G44," ","ERROR")</f>
        <v xml:space="preserve"> </v>
      </c>
    </row>
    <row r="45" spans="1:8" ht="12">
      <c r="A45" s="179">
        <v>28</v>
      </c>
      <c r="B45" s="173" t="s">
        <v>138</v>
      </c>
      <c r="E45" s="188"/>
      <c r="F45" s="188"/>
      <c r="G45" s="188"/>
      <c r="H45" s="187" t="str">
        <f>IF(E45=F45+G45," ","ERROR")</f>
        <v xml:space="preserve"> </v>
      </c>
    </row>
    <row r="46" spans="1:8" ht="12">
      <c r="A46" s="179">
        <v>29</v>
      </c>
      <c r="B46" s="173" t="s">
        <v>139</v>
      </c>
      <c r="E46" s="189"/>
      <c r="F46" s="189"/>
      <c r="G46" s="189"/>
      <c r="H46" s="187" t="str">
        <f>IF(E46=F46+G46," ","ERROR")</f>
        <v xml:space="preserve"> </v>
      </c>
    </row>
    <row r="47" spans="1:8" ht="12">
      <c r="A47" s="179"/>
      <c r="H47" s="187"/>
    </row>
    <row r="48" spans="1:8" ht="12.75" thickBot="1">
      <c r="A48" s="179">
        <v>30</v>
      </c>
      <c r="B48" s="194" t="s">
        <v>88</v>
      </c>
      <c r="E48" s="195">
        <f>E41-(+E44+E45+E46)</f>
        <v>0</v>
      </c>
      <c r="F48" s="195">
        <f>F41-F44+F45+F46</f>
        <v>0</v>
      </c>
      <c r="G48" s="195">
        <f>G41-SUM(G44:G46)</f>
        <v>0</v>
      </c>
      <c r="H48" s="187" t="str">
        <f>IF(E48=F48+G48," ","ERROR")</f>
        <v xml:space="preserve"> </v>
      </c>
    </row>
    <row r="49" spans="1:9" ht="12.75" thickTop="1">
      <c r="A49" s="179"/>
      <c r="H49" s="187"/>
    </row>
    <row r="50" spans="1:9" ht="12">
      <c r="A50" s="179"/>
      <c r="B50" s="190" t="s">
        <v>140</v>
      </c>
      <c r="H50" s="187"/>
    </row>
    <row r="51" spans="1:9" ht="12">
      <c r="A51" s="179"/>
      <c r="B51" s="190" t="s">
        <v>141</v>
      </c>
      <c r="H51" s="187"/>
    </row>
    <row r="52" spans="1:9" ht="12">
      <c r="A52" s="179">
        <v>31</v>
      </c>
      <c r="B52" s="173" t="s">
        <v>142</v>
      </c>
      <c r="E52" s="186"/>
      <c r="F52" s="186"/>
      <c r="G52" s="186"/>
      <c r="H52" s="187" t="str">
        <f t="shared" ref="H52:H64" si="0">IF(E52=F52+G52," ","ERROR")</f>
        <v xml:space="preserve"> </v>
      </c>
    </row>
    <row r="53" spans="1:9" ht="12">
      <c r="A53" s="179">
        <v>32</v>
      </c>
      <c r="B53" s="173" t="s">
        <v>143</v>
      </c>
      <c r="E53" s="188"/>
      <c r="F53" s="188"/>
      <c r="G53" s="188"/>
      <c r="H53" s="187" t="str">
        <f t="shared" si="0"/>
        <v xml:space="preserve"> </v>
      </c>
    </row>
    <row r="54" spans="1:9" ht="12">
      <c r="A54" s="179">
        <v>33</v>
      </c>
      <c r="B54" s="173" t="s">
        <v>151</v>
      </c>
      <c r="E54" s="189"/>
      <c r="F54" s="189"/>
      <c r="G54" s="189"/>
      <c r="H54" s="187" t="str">
        <f t="shared" si="0"/>
        <v xml:space="preserve"> </v>
      </c>
    </row>
    <row r="55" spans="1:9" ht="12">
      <c r="A55" s="179">
        <v>34</v>
      </c>
      <c r="B55" s="173" t="s">
        <v>145</v>
      </c>
      <c r="E55" s="188">
        <f>SUM(E52:E54)</f>
        <v>0</v>
      </c>
      <c r="F55" s="188">
        <f>SUM(F52:F54)</f>
        <v>0</v>
      </c>
      <c r="G55" s="188">
        <f>SUM(G52:G54)</f>
        <v>0</v>
      </c>
      <c r="H55" s="187" t="str">
        <f t="shared" si="0"/>
        <v xml:space="preserve"> </v>
      </c>
    </row>
    <row r="56" spans="1:9" ht="12">
      <c r="A56" s="179"/>
      <c r="B56" s="173" t="s">
        <v>93</v>
      </c>
      <c r="E56" s="188"/>
      <c r="F56" s="188"/>
      <c r="G56" s="188"/>
      <c r="H56" s="187" t="str">
        <f t="shared" si="0"/>
        <v xml:space="preserve"> </v>
      </c>
    </row>
    <row r="57" spans="1:9" ht="12">
      <c r="A57" s="179">
        <v>35</v>
      </c>
      <c r="B57" s="173" t="s">
        <v>142</v>
      </c>
      <c r="E57" s="188"/>
      <c r="F57" s="188"/>
      <c r="G57" s="188"/>
      <c r="H57" s="187" t="str">
        <f t="shared" si="0"/>
        <v xml:space="preserve"> </v>
      </c>
    </row>
    <row r="58" spans="1:9" ht="12">
      <c r="A58" s="179">
        <v>36</v>
      </c>
      <c r="B58" s="173" t="s">
        <v>143</v>
      </c>
      <c r="E58" s="188"/>
      <c r="F58" s="188"/>
      <c r="G58" s="188"/>
      <c r="H58" s="187" t="str">
        <f t="shared" si="0"/>
        <v xml:space="preserve"> </v>
      </c>
    </row>
    <row r="59" spans="1:9" ht="12">
      <c r="A59" s="179">
        <v>37</v>
      </c>
      <c r="B59" s="173" t="s">
        <v>151</v>
      </c>
      <c r="E59" s="189"/>
      <c r="F59" s="189"/>
      <c r="G59" s="189"/>
      <c r="H59" s="187" t="str">
        <f t="shared" si="0"/>
        <v xml:space="preserve"> </v>
      </c>
    </row>
    <row r="60" spans="1:9" ht="12">
      <c r="A60" s="179">
        <v>38</v>
      </c>
      <c r="B60" s="173" t="s">
        <v>146</v>
      </c>
      <c r="E60" s="188">
        <f>SUM(E57:E59)</f>
        <v>0</v>
      </c>
      <c r="F60" s="188">
        <f>SUM(F57:F59)</f>
        <v>0</v>
      </c>
      <c r="G60" s="188">
        <f>SUM(G57:G59)</f>
        <v>0</v>
      </c>
      <c r="H60" s="187" t="str">
        <f t="shared" si="0"/>
        <v xml:space="preserve"> </v>
      </c>
    </row>
    <row r="61" spans="1:9" ht="12">
      <c r="A61" s="179">
        <v>39</v>
      </c>
      <c r="B61" s="190" t="s">
        <v>147</v>
      </c>
      <c r="E61" s="188"/>
      <c r="F61" s="188"/>
      <c r="G61" s="188"/>
      <c r="H61" s="187" t="str">
        <f t="shared" si="0"/>
        <v xml:space="preserve"> </v>
      </c>
    </row>
    <row r="62" spans="1:9" ht="12">
      <c r="A62" s="179">
        <v>40</v>
      </c>
      <c r="B62" s="173" t="s">
        <v>96</v>
      </c>
      <c r="E62" s="188">
        <f>SUM(F62:G62)</f>
        <v>10226</v>
      </c>
      <c r="F62" s="733">
        <v>10226</v>
      </c>
      <c r="G62" s="733">
        <v>0</v>
      </c>
      <c r="H62" s="187" t="str">
        <f t="shared" si="0"/>
        <v xml:space="preserve"> </v>
      </c>
      <c r="I62" s="770"/>
    </row>
    <row r="63" spans="1:9" ht="12">
      <c r="A63" s="179">
        <v>41</v>
      </c>
      <c r="B63" s="173" t="s">
        <v>289</v>
      </c>
      <c r="E63" s="188"/>
      <c r="F63" s="733"/>
      <c r="G63" s="733"/>
      <c r="H63" s="187"/>
    </row>
    <row r="64" spans="1:9" ht="12">
      <c r="A64" s="179">
        <v>42</v>
      </c>
      <c r="B64" s="190" t="s">
        <v>97</v>
      </c>
      <c r="E64" s="189"/>
      <c r="F64" s="189"/>
      <c r="G64" s="189"/>
      <c r="H64" s="187" t="str">
        <f t="shared" si="0"/>
        <v xml:space="preserve"> </v>
      </c>
    </row>
    <row r="65" spans="1:8" ht="9" customHeight="1">
      <c r="A65" s="179"/>
      <c r="B65" s="173" t="s">
        <v>148</v>
      </c>
      <c r="H65" s="187"/>
    </row>
    <row r="66" spans="1:8" ht="12.75" thickBot="1">
      <c r="A66" s="179">
        <v>43</v>
      </c>
      <c r="B66" s="194" t="s">
        <v>98</v>
      </c>
      <c r="E66" s="195">
        <f>E55-E60+E61+E62+E64+E63</f>
        <v>10226</v>
      </c>
      <c r="F66" s="195">
        <f t="shared" ref="F66" si="1">F55-F60+F61+F62+F64+F63</f>
        <v>10226</v>
      </c>
      <c r="G66" s="195">
        <f t="shared" ref="G66" si="2">G55-G60+G61+G62+G64+G63</f>
        <v>0</v>
      </c>
      <c r="H66" s="187" t="str">
        <f>IF(E66=F66+G66," ","ERROR")</f>
        <v xml:space="preserve"> </v>
      </c>
    </row>
    <row r="67" spans="1:8" ht="11.1" customHeight="1" thickTop="1">
      <c r="A67" s="172" t="str">
        <f>Inputs!$D$6</f>
        <v>AVISTA UTILITIES</v>
      </c>
      <c r="B67" s="172"/>
      <c r="C67" s="172"/>
    </row>
    <row r="68" spans="1:8" ht="11.1" customHeight="1">
      <c r="A68" s="172" t="s">
        <v>154</v>
      </c>
      <c r="B68" s="172"/>
      <c r="C68" s="172"/>
    </row>
    <row r="69" spans="1:8" ht="11.1" customHeight="1">
      <c r="A69" s="172" t="str">
        <f>A3</f>
        <v>TWELVE MONTHS ENDED DECEMBER 31, 2010</v>
      </c>
      <c r="B69" s="172"/>
      <c r="C69" s="172"/>
    </row>
    <row r="70" spans="1:8" ht="11.1" customHeight="1">
      <c r="A70" s="172" t="s">
        <v>155</v>
      </c>
      <c r="B70" s="172"/>
      <c r="C70" s="172"/>
    </row>
    <row r="72" spans="1:8" ht="11.1" customHeight="1">
      <c r="A72" s="179" t="s">
        <v>9</v>
      </c>
    </row>
    <row r="73" spans="1:8" ht="11.1" customHeight="1">
      <c r="A73" s="196" t="s">
        <v>25</v>
      </c>
      <c r="B73" s="181" t="s">
        <v>103</v>
      </c>
      <c r="C73" s="181"/>
    </row>
    <row r="74" spans="1:8" ht="11.1" customHeight="1">
      <c r="A74" s="179"/>
      <c r="B74" s="173" t="s">
        <v>59</v>
      </c>
    </row>
    <row r="75" spans="1:8" ht="11.1" customHeight="1">
      <c r="A75" s="179">
        <v>1</v>
      </c>
      <c r="B75" s="173" t="s">
        <v>119</v>
      </c>
    </row>
    <row r="76" spans="1:8" ht="11.1" customHeight="1">
      <c r="A76" s="179">
        <v>2</v>
      </c>
      <c r="B76" s="173" t="s">
        <v>120</v>
      </c>
    </row>
    <row r="77" spans="1:8" ht="11.1" customHeight="1">
      <c r="A77" s="179">
        <v>3</v>
      </c>
      <c r="B77" s="173" t="s">
        <v>62</v>
      </c>
    </row>
    <row r="78" spans="1:8" ht="11.1" customHeight="1">
      <c r="A78" s="179"/>
    </row>
    <row r="79" spans="1:8" ht="11.1" customHeight="1">
      <c r="A79" s="179">
        <v>4</v>
      </c>
      <c r="B79" s="173" t="s">
        <v>121</v>
      </c>
    </row>
    <row r="80" spans="1:8" ht="11.1" customHeight="1">
      <c r="A80" s="179"/>
    </row>
    <row r="81" spans="1:2" ht="11.1" customHeight="1">
      <c r="A81" s="179"/>
      <c r="B81" s="173" t="s">
        <v>64</v>
      </c>
    </row>
    <row r="82" spans="1:2" ht="11.1" customHeight="1">
      <c r="A82" s="179">
        <v>5</v>
      </c>
      <c r="B82" s="173" t="s">
        <v>122</v>
      </c>
    </row>
    <row r="83" spans="1:2" ht="11.1" customHeight="1">
      <c r="A83" s="179"/>
      <c r="B83" s="173" t="s">
        <v>66</v>
      </c>
    </row>
    <row r="84" spans="1:2" ht="11.1" customHeight="1">
      <c r="A84" s="179">
        <v>6</v>
      </c>
      <c r="B84" s="173" t="s">
        <v>123</v>
      </c>
    </row>
    <row r="85" spans="1:2" ht="11.1" customHeight="1">
      <c r="A85" s="179">
        <v>7</v>
      </c>
      <c r="B85" s="173" t="s">
        <v>124</v>
      </c>
    </row>
    <row r="86" spans="1:2" ht="11.1" customHeight="1">
      <c r="A86" s="179">
        <v>8</v>
      </c>
      <c r="B86" s="173" t="s">
        <v>125</v>
      </c>
    </row>
    <row r="87" spans="1:2" ht="11.1" customHeight="1">
      <c r="A87" s="179">
        <v>9</v>
      </c>
      <c r="B87" s="173" t="s">
        <v>126</v>
      </c>
    </row>
    <row r="88" spans="1:2" ht="11.1" customHeight="1">
      <c r="A88" s="179"/>
      <c r="B88" s="173" t="s">
        <v>71</v>
      </c>
    </row>
    <row r="89" spans="1:2" ht="11.1" customHeight="1">
      <c r="A89" s="179">
        <v>10</v>
      </c>
      <c r="B89" s="173" t="s">
        <v>127</v>
      </c>
    </row>
    <row r="90" spans="1:2" ht="11.1" customHeight="1">
      <c r="A90" s="179">
        <v>11</v>
      </c>
      <c r="B90" s="173" t="s">
        <v>128</v>
      </c>
    </row>
    <row r="91" spans="1:2" ht="11.1" customHeight="1">
      <c r="A91" s="179">
        <v>12</v>
      </c>
      <c r="B91" s="173" t="s">
        <v>129</v>
      </c>
    </row>
    <row r="92" spans="1:2" ht="11.1" customHeight="1">
      <c r="A92" s="179">
        <v>13</v>
      </c>
      <c r="B92" s="173" t="s">
        <v>130</v>
      </c>
    </row>
    <row r="93" spans="1:2" ht="11.1" customHeight="1">
      <c r="A93" s="179"/>
      <c r="B93" s="173" t="s">
        <v>75</v>
      </c>
    </row>
    <row r="94" spans="1:2" ht="11.1" customHeight="1">
      <c r="A94" s="179">
        <v>14</v>
      </c>
      <c r="B94" s="173" t="s">
        <v>127</v>
      </c>
    </row>
    <row r="95" spans="1:2" ht="11.1" customHeight="1">
      <c r="A95" s="179">
        <v>15</v>
      </c>
      <c r="B95" s="173" t="s">
        <v>128</v>
      </c>
    </row>
    <row r="96" spans="1:2" ht="11.1" customHeight="1">
      <c r="A96" s="179">
        <v>16</v>
      </c>
      <c r="B96" s="173" t="s">
        <v>129</v>
      </c>
    </row>
    <row r="97" spans="1:3" ht="11.1" customHeight="1">
      <c r="A97" s="179">
        <v>17</v>
      </c>
      <c r="B97" s="173" t="s">
        <v>131</v>
      </c>
    </row>
    <row r="98" spans="1:3" ht="11.1" customHeight="1">
      <c r="A98" s="179">
        <v>18</v>
      </c>
      <c r="B98" s="173" t="s">
        <v>77</v>
      </c>
    </row>
    <row r="99" spans="1:3" ht="11.1" customHeight="1">
      <c r="A99" s="179">
        <v>19</v>
      </c>
      <c r="B99" s="173" t="s">
        <v>78</v>
      </c>
    </row>
    <row r="100" spans="1:3" ht="11.1" customHeight="1">
      <c r="A100" s="179">
        <v>20</v>
      </c>
      <c r="B100" s="173" t="s">
        <v>132</v>
      </c>
    </row>
    <row r="101" spans="1:3" ht="11.1" customHeight="1">
      <c r="A101" s="179"/>
      <c r="B101" s="173" t="s">
        <v>133</v>
      </c>
    </row>
    <row r="102" spans="1:3" ht="11.1" customHeight="1">
      <c r="A102" s="179">
        <v>21</v>
      </c>
      <c r="B102" s="173" t="s">
        <v>127</v>
      </c>
    </row>
    <row r="103" spans="1:3" ht="11.1" customHeight="1">
      <c r="A103" s="179">
        <v>22</v>
      </c>
      <c r="B103" s="173" t="s">
        <v>128</v>
      </c>
    </row>
    <row r="104" spans="1:3" ht="11.1" customHeight="1">
      <c r="A104" s="179">
        <v>23</v>
      </c>
      <c r="B104" s="173" t="s">
        <v>129</v>
      </c>
    </row>
    <row r="105" spans="1:3" ht="11.1" customHeight="1">
      <c r="A105" s="179">
        <v>24</v>
      </c>
      <c r="B105" s="173" t="s">
        <v>134</v>
      </c>
    </row>
    <row r="106" spans="1:3" ht="11.1" customHeight="1">
      <c r="A106" s="179"/>
    </row>
    <row r="107" spans="1:3" ht="11.1" customHeight="1">
      <c r="A107" s="179">
        <v>25</v>
      </c>
      <c r="B107" s="173" t="s">
        <v>82</v>
      </c>
    </row>
    <row r="108" spans="1:3" ht="11.1" customHeight="1">
      <c r="A108" s="179"/>
    </row>
    <row r="109" spans="1:3" ht="11.1" customHeight="1">
      <c r="A109" s="179">
        <v>26</v>
      </c>
      <c r="B109" s="173" t="s">
        <v>156</v>
      </c>
    </row>
    <row r="110" spans="1:3" ht="11.1" customHeight="1">
      <c r="A110" s="179"/>
    </row>
    <row r="111" spans="1:3" ht="11.1" customHeight="1">
      <c r="A111" s="179">
        <v>27</v>
      </c>
      <c r="B111" s="173" t="s">
        <v>157</v>
      </c>
    </row>
    <row r="112" spans="1:3" ht="11.1" customHeight="1">
      <c r="A112" s="179"/>
      <c r="B112" s="197" t="s">
        <v>158</v>
      </c>
      <c r="C112" s="198">
        <f>Inputs!$D$4</f>
        <v>1.5093000000000001E-2</v>
      </c>
    </row>
    <row r="113" spans="1:1" ht="11.1" customHeight="1">
      <c r="A113" s="179"/>
    </row>
  </sheetData>
  <customSheetViews>
    <customSheetView guid="{A15D1964-B049-11D2-8670-0000832CEEE8}" showPageBreaks="1" fitToPage="1" printArea="1" showRuler="0" topLeftCell="A52">
      <selection activeCell="A66" sqref="A66:C66"/>
      <pageMargins left="1" right="1" top="0.5" bottom="0.5" header="0.5" footer="0.5"/>
      <printOptions horizontalCentered="1"/>
      <pageSetup scale="84" orientation="portrait" horizontalDpi="300" verticalDpi="300" r:id="rId1"/>
      <headerFooter alignWithMargins="0"/>
    </customSheetView>
    <customSheetView guid="{5BE913A1-B14F-11D2-B0DC-0000832CDFF0}" showPageBreaks="1" fitToPage="1" printArea="1" showRuler="0" topLeftCell="A52">
      <selection activeCell="A66" sqref="A66:C66"/>
      <pageMargins left="1" right="1" top="0.5" bottom="0.5" header="0.5" footer="0.5"/>
      <printOptions horizontalCentered="1"/>
      <pageSetup scale="84" orientation="portrait" horizontalDpi="300" verticalDpi="300" r:id="rId2"/>
      <headerFooter alignWithMargins="0"/>
    </customSheetView>
  </customSheetViews>
  <phoneticPr fontId="0" type="noConversion"/>
  <hyperlinks>
    <hyperlink ref="H1" location="WAGas_09!I10" display="Results Summary"/>
  </hyperlinks>
  <printOptions horizontalCentered="1"/>
  <pageMargins left="1" right="1" top="0.5" bottom="0.5" header="0.5" footer="0.5"/>
  <pageSetup scale="90" orientation="portrait" horizontalDpi="300" verticalDpi="300"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13"/>
  <sheetViews>
    <sheetView zoomScaleNormal="100" zoomScaleSheetLayoutView="100" workbookViewId="0">
      <selection activeCell="H1" sqref="H1"/>
    </sheetView>
  </sheetViews>
  <sheetFormatPr defaultColWidth="12.42578125" defaultRowHeight="11.1" customHeight="1"/>
  <cols>
    <col min="1" max="1" width="5.5703125" style="200" customWidth="1"/>
    <col min="2" max="2" width="26.140625" style="200" customWidth="1"/>
    <col min="3" max="3" width="12.42578125" style="200" customWidth="1"/>
    <col min="4" max="4" width="6.7109375" style="200" customWidth="1"/>
    <col min="5" max="5" width="12.42578125" style="218" customWidth="1"/>
    <col min="6" max="6" width="12.42578125" style="219" customWidth="1"/>
    <col min="7" max="7" width="12.42578125" style="218" customWidth="1"/>
    <col min="8" max="16384" width="12.42578125" style="200"/>
  </cols>
  <sheetData>
    <row r="1" spans="1:8" ht="12.75">
      <c r="A1" s="199" t="str">
        <f>Inputs!$D$6</f>
        <v>AVISTA UTILITIES</v>
      </c>
      <c r="B1" s="199"/>
      <c r="C1" s="199"/>
      <c r="E1" s="201"/>
      <c r="F1" s="202"/>
      <c r="G1" s="201"/>
      <c r="H1" s="731" t="s">
        <v>299</v>
      </c>
    </row>
    <row r="2" spans="1:8" ht="12">
      <c r="A2" s="199" t="s">
        <v>110</v>
      </c>
      <c r="B2" s="199"/>
      <c r="C2" s="199"/>
      <c r="E2" s="201"/>
      <c r="F2" s="203" t="s">
        <v>160</v>
      </c>
      <c r="G2" s="201"/>
    </row>
    <row r="3" spans="1:8" ht="12">
      <c r="A3" s="199" t="str">
        <f>Inputs!$D$2</f>
        <v>TWELVE MONTHS ENDED DECEMBER 31, 2010</v>
      </c>
      <c r="B3" s="199"/>
      <c r="C3" s="199"/>
      <c r="E3" s="201"/>
      <c r="F3" s="203" t="s">
        <v>161</v>
      </c>
      <c r="G3" s="200"/>
    </row>
    <row r="4" spans="1:8" ht="12">
      <c r="A4" s="199" t="s">
        <v>113</v>
      </c>
      <c r="B4" s="199"/>
      <c r="C4" s="199"/>
      <c r="E4" s="204"/>
      <c r="F4" s="205" t="s">
        <v>114</v>
      </c>
      <c r="G4" s="204"/>
    </row>
    <row r="5" spans="1:8" ht="12">
      <c r="A5" s="206" t="s">
        <v>9</v>
      </c>
      <c r="E5" s="201"/>
      <c r="F5" s="203"/>
      <c r="G5" s="201"/>
    </row>
    <row r="6" spans="1:8" ht="12">
      <c r="A6" s="207" t="s">
        <v>25</v>
      </c>
      <c r="B6" s="208" t="s">
        <v>103</v>
      </c>
      <c r="C6" s="208"/>
      <c r="E6" s="209" t="s">
        <v>115</v>
      </c>
      <c r="F6" s="210" t="s">
        <v>116</v>
      </c>
      <c r="G6" s="209" t="s">
        <v>117</v>
      </c>
      <c r="H6" s="211" t="s">
        <v>118</v>
      </c>
    </row>
    <row r="7" spans="1:8" ht="12">
      <c r="A7" s="206"/>
      <c r="B7" s="200" t="s">
        <v>59</v>
      </c>
      <c r="E7" s="212"/>
      <c r="F7" s="203"/>
      <c r="G7" s="212"/>
    </row>
    <row r="8" spans="1:8" ht="12">
      <c r="A8" s="206">
        <v>1</v>
      </c>
      <c r="B8" s="200" t="s">
        <v>119</v>
      </c>
      <c r="E8" s="213">
        <f>F8+G8</f>
        <v>0</v>
      </c>
      <c r="F8" s="213"/>
      <c r="G8" s="213"/>
      <c r="H8" s="214" t="str">
        <f>IF(E8=F8+G8," ","ERROR")</f>
        <v xml:space="preserve"> </v>
      </c>
    </row>
    <row r="9" spans="1:8" ht="12">
      <c r="A9" s="206">
        <v>2</v>
      </c>
      <c r="B9" s="200" t="s">
        <v>120</v>
      </c>
      <c r="E9" s="215"/>
      <c r="F9" s="215"/>
      <c r="G9" s="215"/>
      <c r="H9" s="214" t="str">
        <f>IF(E9=F9+G9," ","ERROR")</f>
        <v xml:space="preserve"> </v>
      </c>
    </row>
    <row r="10" spans="1:8" ht="12">
      <c r="A10" s="206">
        <v>3</v>
      </c>
      <c r="B10" s="200" t="s">
        <v>62</v>
      </c>
      <c r="E10" s="216"/>
      <c r="F10" s="216"/>
      <c r="G10" s="216"/>
      <c r="H10" s="214" t="str">
        <f>IF(E10=F10+G10," ","ERROR")</f>
        <v xml:space="preserve"> </v>
      </c>
    </row>
    <row r="11" spans="1:8" ht="12">
      <c r="A11" s="206">
        <v>4</v>
      </c>
      <c r="B11" s="200" t="s">
        <v>121</v>
      </c>
      <c r="E11" s="215">
        <f>SUM(E8:E10)</f>
        <v>0</v>
      </c>
      <c r="F11" s="215">
        <f>SUM(F8:F10)</f>
        <v>0</v>
      </c>
      <c r="G11" s="215">
        <f>SUM(G8:G10)</f>
        <v>0</v>
      </c>
      <c r="H11" s="214" t="str">
        <f>IF(E11=F11+G11," ","ERROR")</f>
        <v xml:space="preserve"> </v>
      </c>
    </row>
    <row r="12" spans="1:8" ht="12">
      <c r="A12" s="206"/>
      <c r="E12" s="215"/>
      <c r="F12" s="215"/>
      <c r="G12" s="215"/>
      <c r="H12" s="214"/>
    </row>
    <row r="13" spans="1:8" ht="12">
      <c r="A13" s="206"/>
      <c r="B13" s="200" t="s">
        <v>64</v>
      </c>
      <c r="E13" s="215"/>
      <c r="F13" s="215"/>
      <c r="G13" s="215"/>
      <c r="H13" s="214"/>
    </row>
    <row r="14" spans="1:8" ht="12">
      <c r="A14" s="206">
        <v>5</v>
      </c>
      <c r="B14" s="200" t="s">
        <v>122</v>
      </c>
      <c r="E14" s="215"/>
      <c r="F14" s="215"/>
      <c r="G14" s="215"/>
      <c r="H14" s="214" t="str">
        <f>IF(E14=F14+G14," ","ERROR")</f>
        <v xml:space="preserve"> </v>
      </c>
    </row>
    <row r="15" spans="1:8" ht="12">
      <c r="A15" s="206"/>
      <c r="B15" s="200" t="s">
        <v>66</v>
      </c>
      <c r="E15" s="215"/>
      <c r="F15" s="215"/>
      <c r="G15" s="215"/>
      <c r="H15" s="214"/>
    </row>
    <row r="16" spans="1:8" ht="12">
      <c r="A16" s="206">
        <v>6</v>
      </c>
      <c r="B16" s="200" t="s">
        <v>123</v>
      </c>
      <c r="E16" s="215"/>
      <c r="F16" s="215"/>
      <c r="G16" s="215"/>
      <c r="H16" s="214" t="str">
        <f>IF(E16=F16+G16," ","ERROR")</f>
        <v xml:space="preserve"> </v>
      </c>
    </row>
    <row r="17" spans="1:8" ht="12">
      <c r="A17" s="206">
        <v>7</v>
      </c>
      <c r="B17" s="200" t="s">
        <v>124</v>
      </c>
      <c r="E17" s="215"/>
      <c r="F17" s="215"/>
      <c r="G17" s="215"/>
      <c r="H17" s="214" t="str">
        <f>IF(E17=F17+G17," ","ERROR")</f>
        <v xml:space="preserve"> </v>
      </c>
    </row>
    <row r="18" spans="1:8" ht="12">
      <c r="A18" s="206">
        <v>8</v>
      </c>
      <c r="B18" s="200" t="s">
        <v>125</v>
      </c>
      <c r="E18" s="216"/>
      <c r="F18" s="216"/>
      <c r="G18" s="216"/>
      <c r="H18" s="214" t="str">
        <f>IF(E18=F18+G18," ","ERROR")</f>
        <v xml:space="preserve"> </v>
      </c>
    </row>
    <row r="19" spans="1:8" ht="12">
      <c r="A19" s="206">
        <v>9</v>
      </c>
      <c r="B19" s="200" t="s">
        <v>126</v>
      </c>
      <c r="E19" s="215">
        <f>SUM(E16:E18)</f>
        <v>0</v>
      </c>
      <c r="F19" s="215">
        <f>SUM(F16:F18)</f>
        <v>0</v>
      </c>
      <c r="G19" s="215">
        <f>SUM(G16:G18)</f>
        <v>0</v>
      </c>
      <c r="H19" s="214" t="str">
        <f>IF(E19=F19+G19," ","ERROR")</f>
        <v xml:space="preserve"> </v>
      </c>
    </row>
    <row r="20" spans="1:8" ht="12">
      <c r="A20" s="206"/>
      <c r="B20" s="200" t="s">
        <v>71</v>
      </c>
      <c r="E20" s="215"/>
      <c r="F20" s="215"/>
      <c r="G20" s="215"/>
      <c r="H20" s="214"/>
    </row>
    <row r="21" spans="1:8" ht="12">
      <c r="A21" s="206">
        <v>10</v>
      </c>
      <c r="B21" s="200" t="s">
        <v>127</v>
      </c>
      <c r="E21" s="215"/>
      <c r="F21" s="215"/>
      <c r="G21" s="215"/>
      <c r="H21" s="214" t="str">
        <f>IF(E21=F21+G21," ","ERROR")</f>
        <v xml:space="preserve"> </v>
      </c>
    </row>
    <row r="22" spans="1:8" ht="12">
      <c r="A22" s="206">
        <v>11</v>
      </c>
      <c r="B22" s="200" t="s">
        <v>128</v>
      </c>
      <c r="E22" s="215"/>
      <c r="F22" s="215"/>
      <c r="G22" s="215"/>
      <c r="H22" s="214" t="str">
        <f>IF(E22=F22+G22," ","ERROR")</f>
        <v xml:space="preserve"> </v>
      </c>
    </row>
    <row r="23" spans="1:8" ht="12">
      <c r="A23" s="206">
        <v>12</v>
      </c>
      <c r="B23" s="200" t="s">
        <v>129</v>
      </c>
      <c r="E23" s="216"/>
      <c r="F23" s="216"/>
      <c r="G23" s="216"/>
      <c r="H23" s="214" t="str">
        <f>IF(E23=F23+G23," ","ERROR")</f>
        <v xml:space="preserve"> </v>
      </c>
    </row>
    <row r="24" spans="1:8" ht="12">
      <c r="A24" s="206">
        <v>13</v>
      </c>
      <c r="B24" s="200" t="s">
        <v>130</v>
      </c>
      <c r="E24" s="215">
        <f>SUM(E21:E23)</f>
        <v>0</v>
      </c>
      <c r="F24" s="215">
        <f>SUM(F21:F23)</f>
        <v>0</v>
      </c>
      <c r="G24" s="215">
        <f>SUM(G21:G23)</f>
        <v>0</v>
      </c>
      <c r="H24" s="214" t="str">
        <f>IF(E24=F24+G24," ","ERROR")</f>
        <v xml:space="preserve"> </v>
      </c>
    </row>
    <row r="25" spans="1:8" ht="12">
      <c r="A25" s="206"/>
      <c r="B25" s="200" t="s">
        <v>75</v>
      </c>
      <c r="E25" s="215"/>
      <c r="F25" s="215"/>
      <c r="G25" s="215"/>
      <c r="H25" s="214"/>
    </row>
    <row r="26" spans="1:8" ht="12">
      <c r="A26" s="206">
        <v>14</v>
      </c>
      <c r="B26" s="200" t="s">
        <v>127</v>
      </c>
      <c r="E26" s="215"/>
      <c r="F26" s="215"/>
      <c r="G26" s="215"/>
      <c r="H26" s="214" t="str">
        <f>IF(E26=F26+G26," ","ERROR")</f>
        <v xml:space="preserve"> </v>
      </c>
    </row>
    <row r="27" spans="1:8" ht="12">
      <c r="A27" s="206">
        <v>15</v>
      </c>
      <c r="B27" s="200" t="s">
        <v>128</v>
      </c>
      <c r="E27" s="215"/>
      <c r="F27" s="215"/>
      <c r="G27" s="215"/>
      <c r="H27" s="214" t="str">
        <f>IF(E27=F27+G27," ","ERROR")</f>
        <v xml:space="preserve"> </v>
      </c>
    </row>
    <row r="28" spans="1:8" ht="12">
      <c r="A28" s="206">
        <v>16</v>
      </c>
      <c r="B28" s="200" t="s">
        <v>129</v>
      </c>
      <c r="E28" s="216"/>
      <c r="F28" s="216"/>
      <c r="G28" s="216"/>
      <c r="H28" s="214" t="str">
        <f>IF(E28=F28+G28," ","ERROR")</f>
        <v xml:space="preserve"> </v>
      </c>
    </row>
    <row r="29" spans="1:8" ht="12">
      <c r="A29" s="206">
        <v>17</v>
      </c>
      <c r="B29" s="200" t="s">
        <v>131</v>
      </c>
      <c r="E29" s="215">
        <f>SUM(E26:E28)</f>
        <v>0</v>
      </c>
      <c r="F29" s="215">
        <f>SUM(F26:F28)</f>
        <v>0</v>
      </c>
      <c r="G29" s="215">
        <f>SUM(G26:G28)</f>
        <v>0</v>
      </c>
      <c r="H29" s="214" t="str">
        <f>IF(E29=F29+G29," ","ERROR")</f>
        <v xml:space="preserve"> </v>
      </c>
    </row>
    <row r="30" spans="1:8" ht="12">
      <c r="A30" s="206"/>
      <c r="E30" s="215"/>
      <c r="F30" s="215"/>
      <c r="G30" s="215"/>
      <c r="H30" s="214"/>
    </row>
    <row r="31" spans="1:8" ht="12">
      <c r="A31" s="206">
        <v>18</v>
      </c>
      <c r="B31" s="200" t="s">
        <v>77</v>
      </c>
      <c r="E31" s="215"/>
      <c r="F31" s="215"/>
      <c r="G31" s="215"/>
      <c r="H31" s="214" t="str">
        <f>IF(E31=F31+G31," ","ERROR")</f>
        <v xml:space="preserve"> </v>
      </c>
    </row>
    <row r="32" spans="1:8" ht="12">
      <c r="A32" s="206">
        <v>19</v>
      </c>
      <c r="B32" s="200" t="s">
        <v>78</v>
      </c>
      <c r="E32" s="215"/>
      <c r="F32" s="215"/>
      <c r="G32" s="215"/>
      <c r="H32" s="214" t="str">
        <f>IF(E32=F32+G32," ","ERROR")</f>
        <v xml:space="preserve"> </v>
      </c>
    </row>
    <row r="33" spans="1:8" ht="12">
      <c r="A33" s="206">
        <v>20</v>
      </c>
      <c r="B33" s="200" t="s">
        <v>132</v>
      </c>
      <c r="E33" s="215"/>
      <c r="F33" s="215"/>
      <c r="G33" s="215"/>
      <c r="H33" s="214" t="str">
        <f>IF(E33=F33+G33," ","ERROR")</f>
        <v xml:space="preserve"> </v>
      </c>
    </row>
    <row r="34" spans="1:8" ht="12">
      <c r="A34" s="206"/>
      <c r="B34" s="200" t="s">
        <v>133</v>
      </c>
      <c r="E34" s="215"/>
      <c r="F34" s="215"/>
      <c r="G34" s="215"/>
      <c r="H34" s="214"/>
    </row>
    <row r="35" spans="1:8" ht="12">
      <c r="A35" s="206">
        <v>21</v>
      </c>
      <c r="B35" s="200" t="s">
        <v>127</v>
      </c>
      <c r="E35" s="215"/>
      <c r="F35" s="215"/>
      <c r="G35" s="215"/>
      <c r="H35" s="214" t="str">
        <f>IF(E35=F35+G35," ","ERROR")</f>
        <v xml:space="preserve"> </v>
      </c>
    </row>
    <row r="36" spans="1:8" ht="12">
      <c r="A36" s="206">
        <v>22</v>
      </c>
      <c r="B36" s="200" t="s">
        <v>128</v>
      </c>
      <c r="E36" s="215"/>
      <c r="F36" s="215"/>
      <c r="G36" s="215"/>
      <c r="H36" s="214" t="str">
        <f>IF(E36=F36+G36," ","ERROR")</f>
        <v xml:space="preserve"> </v>
      </c>
    </row>
    <row r="37" spans="1:8" ht="12">
      <c r="A37" s="206">
        <v>23</v>
      </c>
      <c r="B37" s="200" t="s">
        <v>129</v>
      </c>
      <c r="E37" s="216"/>
      <c r="F37" s="216"/>
      <c r="G37" s="216"/>
      <c r="H37" s="214" t="str">
        <f>IF(E37=F37+G37," ","ERROR")</f>
        <v xml:space="preserve"> </v>
      </c>
    </row>
    <row r="38" spans="1:8" ht="12">
      <c r="A38" s="206">
        <v>24</v>
      </c>
      <c r="B38" s="200" t="s">
        <v>134</v>
      </c>
      <c r="E38" s="216">
        <f>SUM(E35:E37)</f>
        <v>0</v>
      </c>
      <c r="F38" s="216">
        <f>SUM(F35:F37)</f>
        <v>0</v>
      </c>
      <c r="G38" s="216">
        <f>SUM(G35:G37)</f>
        <v>0</v>
      </c>
      <c r="H38" s="214" t="str">
        <f>IF(E38=F38+G38," ","ERROR")</f>
        <v xml:space="preserve"> </v>
      </c>
    </row>
    <row r="39" spans="1:8" ht="12">
      <c r="A39" s="206">
        <v>25</v>
      </c>
      <c r="B39" s="200" t="s">
        <v>82</v>
      </c>
      <c r="E39" s="216">
        <f>E19+E24+E29+E31+E32+E33+E38+E14</f>
        <v>0</v>
      </c>
      <c r="F39" s="216">
        <f>F19+F24+F29+F31+F32+F33+F38+F14</f>
        <v>0</v>
      </c>
      <c r="G39" s="216">
        <f>G19+G24+G29+G31+G32+G33+G38+G14</f>
        <v>0</v>
      </c>
      <c r="H39" s="214" t="str">
        <f>IF(E39=F39+G39," ","ERROR")</f>
        <v xml:space="preserve"> </v>
      </c>
    </row>
    <row r="40" spans="1:8" ht="12">
      <c r="A40" s="206"/>
      <c r="E40" s="215"/>
      <c r="F40" s="215"/>
      <c r="G40" s="215"/>
      <c r="H40" s="214"/>
    </row>
    <row r="41" spans="1:8" ht="12">
      <c r="A41" s="206">
        <v>26</v>
      </c>
      <c r="B41" s="200" t="s">
        <v>135</v>
      </c>
      <c r="E41" s="215">
        <f>E11-E39</f>
        <v>0</v>
      </c>
      <c r="F41" s="215">
        <f>F11-F39</f>
        <v>0</v>
      </c>
      <c r="G41" s="215">
        <f>G11-G39</f>
        <v>0</v>
      </c>
      <c r="H41" s="214" t="str">
        <f>IF(E41=F41+G41," ","ERROR")</f>
        <v xml:space="preserve"> </v>
      </c>
    </row>
    <row r="42" spans="1:8" ht="12">
      <c r="A42" s="206"/>
      <c r="E42" s="215"/>
      <c r="F42" s="215"/>
      <c r="G42" s="215"/>
      <c r="H42" s="214"/>
    </row>
    <row r="43" spans="1:8" ht="12">
      <c r="A43" s="206"/>
      <c r="B43" s="200" t="s">
        <v>136</v>
      </c>
      <c r="E43" s="215"/>
      <c r="F43" s="215"/>
      <c r="G43" s="215"/>
      <c r="H43" s="214"/>
    </row>
    <row r="44" spans="1:8" ht="12">
      <c r="A44" s="206">
        <v>27</v>
      </c>
      <c r="B44" s="217" t="s">
        <v>150</v>
      </c>
      <c r="E44" s="215">
        <f>F44+G44</f>
        <v>0</v>
      </c>
      <c r="F44" s="215">
        <f>ROUND(F41*0.35,0)</f>
        <v>0</v>
      </c>
      <c r="G44" s="215">
        <f>ROUND(G41*0.35,0)</f>
        <v>0</v>
      </c>
      <c r="H44" s="214" t="str">
        <f>IF(E44=F44+G44," ","ERROR")</f>
        <v xml:space="preserve"> </v>
      </c>
    </row>
    <row r="45" spans="1:8" ht="12">
      <c r="A45" s="206">
        <v>28</v>
      </c>
      <c r="B45" s="200" t="s">
        <v>139</v>
      </c>
      <c r="E45" s="215"/>
      <c r="F45" s="215"/>
      <c r="G45" s="215"/>
      <c r="H45" s="214" t="str">
        <f>IF(E45=F45+G45," ","ERROR")</f>
        <v xml:space="preserve"> </v>
      </c>
    </row>
    <row r="46" spans="1:8" ht="12">
      <c r="A46" s="206">
        <v>29</v>
      </c>
      <c r="B46" s="200" t="s">
        <v>138</v>
      </c>
      <c r="E46" s="216"/>
      <c r="F46" s="216"/>
      <c r="G46" s="216"/>
      <c r="H46" s="214" t="str">
        <f>IF(E46=F46+G46," ","ERROR")</f>
        <v xml:space="preserve"> </v>
      </c>
    </row>
    <row r="47" spans="1:8" ht="12">
      <c r="A47" s="206"/>
      <c r="H47" s="214"/>
    </row>
    <row r="48" spans="1:8" ht="12">
      <c r="A48" s="206">
        <v>30</v>
      </c>
      <c r="B48" s="220" t="s">
        <v>88</v>
      </c>
      <c r="E48" s="213">
        <f>E41-(+E44+E45+E46)</f>
        <v>0</v>
      </c>
      <c r="F48" s="213">
        <f>F41-F44+F45+F46</f>
        <v>0</v>
      </c>
      <c r="G48" s="213">
        <f>G41-SUM(G44:G46)</f>
        <v>0</v>
      </c>
      <c r="H48" s="214" t="str">
        <f>IF(E48=F48+G48," ","ERROR")</f>
        <v xml:space="preserve"> </v>
      </c>
    </row>
    <row r="49" spans="1:8" ht="12">
      <c r="A49" s="206"/>
      <c r="H49" s="214"/>
    </row>
    <row r="50" spans="1:8" ht="12">
      <c r="A50" s="206"/>
      <c r="B50" s="217" t="s">
        <v>140</v>
      </c>
      <c r="H50" s="214"/>
    </row>
    <row r="51" spans="1:8" ht="12">
      <c r="A51" s="206"/>
      <c r="B51" s="217" t="s">
        <v>141</v>
      </c>
      <c r="H51" s="214"/>
    </row>
    <row r="52" spans="1:8" ht="12">
      <c r="A52" s="206">
        <v>31</v>
      </c>
      <c r="B52" s="200" t="s">
        <v>142</v>
      </c>
      <c r="E52" s="213"/>
      <c r="F52" s="213"/>
      <c r="G52" s="213"/>
      <c r="H52" s="214" t="str">
        <f t="shared" ref="H52:H64" si="0">IF(E52=F52+G52," ","ERROR")</f>
        <v xml:space="preserve"> </v>
      </c>
    </row>
    <row r="53" spans="1:8" ht="12">
      <c r="A53" s="206">
        <v>32</v>
      </c>
      <c r="B53" s="200" t="s">
        <v>143</v>
      </c>
      <c r="E53" s="215">
        <f>F53+G53</f>
        <v>-31</v>
      </c>
      <c r="F53" s="215">
        <v>-31</v>
      </c>
      <c r="G53" s="215">
        <v>0</v>
      </c>
      <c r="H53" s="214" t="str">
        <f t="shared" si="0"/>
        <v xml:space="preserve"> </v>
      </c>
    </row>
    <row r="54" spans="1:8" ht="12">
      <c r="A54" s="206">
        <v>33</v>
      </c>
      <c r="B54" s="200" t="s">
        <v>151</v>
      </c>
      <c r="E54" s="216"/>
      <c r="F54" s="216"/>
      <c r="G54" s="216"/>
      <c r="H54" s="214" t="str">
        <f t="shared" si="0"/>
        <v xml:space="preserve"> </v>
      </c>
    </row>
    <row r="55" spans="1:8" ht="12">
      <c r="A55" s="206">
        <v>34</v>
      </c>
      <c r="B55" s="200" t="s">
        <v>145</v>
      </c>
      <c r="E55" s="215">
        <f>SUM(E52:E54)</f>
        <v>-31</v>
      </c>
      <c r="F55" s="215">
        <f>SUM(F52:F54)</f>
        <v>-31</v>
      </c>
      <c r="G55" s="215">
        <f>SUM(G52:G54)</f>
        <v>0</v>
      </c>
      <c r="H55" s="214" t="str">
        <f t="shared" si="0"/>
        <v xml:space="preserve"> </v>
      </c>
    </row>
    <row r="56" spans="1:8" ht="12">
      <c r="A56" s="206"/>
      <c r="B56" s="200" t="s">
        <v>93</v>
      </c>
      <c r="E56" s="215"/>
      <c r="F56" s="215"/>
      <c r="G56" s="215"/>
      <c r="H56" s="214" t="str">
        <f t="shared" si="0"/>
        <v xml:space="preserve"> </v>
      </c>
    </row>
    <row r="57" spans="1:8" ht="12">
      <c r="A57" s="206">
        <v>35</v>
      </c>
      <c r="B57" s="200" t="s">
        <v>142</v>
      </c>
      <c r="E57" s="215"/>
      <c r="F57" s="215"/>
      <c r="G57" s="215"/>
      <c r="H57" s="214" t="str">
        <f t="shared" si="0"/>
        <v xml:space="preserve"> </v>
      </c>
    </row>
    <row r="58" spans="1:8" ht="12">
      <c r="A58" s="206">
        <v>36</v>
      </c>
      <c r="B58" s="200" t="s">
        <v>143</v>
      </c>
      <c r="E58" s="215"/>
      <c r="F58" s="215"/>
      <c r="G58" s="215"/>
      <c r="H58" s="214" t="str">
        <f t="shared" si="0"/>
        <v xml:space="preserve"> </v>
      </c>
    </row>
    <row r="59" spans="1:8" ht="12">
      <c r="A59" s="206">
        <v>37</v>
      </c>
      <c r="B59" s="200" t="s">
        <v>151</v>
      </c>
      <c r="E59" s="216"/>
      <c r="F59" s="216"/>
      <c r="G59" s="216"/>
      <c r="H59" s="214" t="str">
        <f t="shared" si="0"/>
        <v xml:space="preserve"> </v>
      </c>
    </row>
    <row r="60" spans="1:8" ht="12">
      <c r="A60" s="206">
        <v>38</v>
      </c>
      <c r="B60" s="200" t="s">
        <v>146</v>
      </c>
      <c r="E60" s="215">
        <f>SUM(E57:E59)</f>
        <v>0</v>
      </c>
      <c r="F60" s="215">
        <f>SUM(F57:F59)</f>
        <v>0</v>
      </c>
      <c r="G60" s="215">
        <f>SUM(G57:G59)</f>
        <v>0</v>
      </c>
      <c r="H60" s="214" t="str">
        <f t="shared" si="0"/>
        <v xml:space="preserve"> </v>
      </c>
    </row>
    <row r="61" spans="1:8" ht="12">
      <c r="A61" s="206">
        <v>39</v>
      </c>
      <c r="B61" s="217" t="s">
        <v>147</v>
      </c>
      <c r="E61" s="215"/>
      <c r="F61" s="215"/>
      <c r="G61" s="215"/>
      <c r="H61" s="214" t="str">
        <f t="shared" si="0"/>
        <v xml:space="preserve"> </v>
      </c>
    </row>
    <row r="62" spans="1:8" ht="12">
      <c r="A62" s="206">
        <v>40</v>
      </c>
      <c r="B62" s="200" t="s">
        <v>96</v>
      </c>
      <c r="E62" s="215"/>
      <c r="F62" s="215"/>
      <c r="G62" s="215"/>
      <c r="H62" s="214" t="str">
        <f t="shared" si="0"/>
        <v xml:space="preserve"> </v>
      </c>
    </row>
    <row r="63" spans="1:8" ht="12">
      <c r="A63" s="206">
        <v>41</v>
      </c>
      <c r="B63" s="200" t="s">
        <v>289</v>
      </c>
      <c r="E63" s="215"/>
      <c r="F63" s="215"/>
      <c r="G63" s="215"/>
      <c r="H63" s="214"/>
    </row>
    <row r="64" spans="1:8" ht="12">
      <c r="A64" s="206">
        <v>42</v>
      </c>
      <c r="B64" s="217" t="s">
        <v>97</v>
      </c>
      <c r="E64" s="216"/>
      <c r="F64" s="216"/>
      <c r="G64" s="216"/>
      <c r="H64" s="214" t="str">
        <f t="shared" si="0"/>
        <v xml:space="preserve"> </v>
      </c>
    </row>
    <row r="65" spans="1:8" ht="12">
      <c r="A65" s="206"/>
      <c r="B65" s="200" t="s">
        <v>148</v>
      </c>
      <c r="H65" s="214"/>
    </row>
    <row r="66" spans="1:8" ht="12.75" thickBot="1">
      <c r="A66" s="206">
        <v>43</v>
      </c>
      <c r="B66" s="220" t="s">
        <v>98</v>
      </c>
      <c r="E66" s="221">
        <f>E55-E60+E61+E62+E64+E63</f>
        <v>-31</v>
      </c>
      <c r="F66" s="221">
        <f t="shared" ref="F66:G66" si="1">F55-F60+F61+F62+F64+F63</f>
        <v>-31</v>
      </c>
      <c r="G66" s="221">
        <f t="shared" si="1"/>
        <v>0</v>
      </c>
      <c r="H66" s="214" t="str">
        <f>IF(E66=F66+G66," ","ERROR")</f>
        <v xml:space="preserve"> </v>
      </c>
    </row>
    <row r="67" spans="1:8" ht="12.75" thickTop="1"/>
    <row r="68" spans="1:8" ht="12"/>
    <row r="69" spans="1:8" ht="12"/>
    <row r="70" spans="1:8" ht="12"/>
    <row r="71" spans="1:8" ht="12"/>
    <row r="72" spans="1:8" ht="12"/>
    <row r="73" spans="1:8" ht="12"/>
    <row r="74" spans="1:8" ht="12"/>
    <row r="75" spans="1:8" ht="12"/>
    <row r="76" spans="1:8" ht="12"/>
    <row r="77" spans="1:8" ht="12"/>
    <row r="78" spans="1:8" ht="12"/>
    <row r="79" spans="1:8" ht="12"/>
    <row r="80" spans="1:8" ht="12"/>
    <row r="81" ht="12"/>
    <row r="82" ht="12"/>
    <row r="83" ht="12"/>
    <row r="84" ht="12"/>
    <row r="85" ht="12"/>
    <row r="86" ht="12"/>
    <row r="87" ht="12"/>
    <row r="88" ht="12"/>
    <row r="89" ht="12"/>
    <row r="90" ht="12"/>
    <row r="91" ht="12"/>
    <row r="92" ht="12"/>
    <row r="93" ht="12"/>
    <row r="94" ht="12"/>
    <row r="95" ht="12"/>
    <row r="96" ht="12"/>
    <row r="97" ht="12"/>
    <row r="98" ht="12"/>
    <row r="99" ht="12"/>
    <row r="100" ht="12"/>
    <row r="101" ht="12"/>
    <row r="102" ht="12"/>
    <row r="103" ht="12"/>
    <row r="104" ht="12"/>
    <row r="105" ht="12"/>
    <row r="106" ht="12"/>
    <row r="107" ht="12"/>
    <row r="108" ht="12"/>
    <row r="109" ht="12"/>
    <row r="110" ht="12"/>
    <row r="111" ht="12"/>
    <row r="112" ht="12"/>
    <row r="113" ht="12"/>
  </sheetData>
  <customSheetViews>
    <customSheetView guid="{A15D1964-B049-11D2-8670-0000832CEEE8}" showPageBreaks="1" fitToPage="1" printArea="1" showRuler="0" topLeftCell="A54">
      <rowBreaks count="1" manualBreakCount="1">
        <brk id="65" max="65535" man="1"/>
      </rowBreaks>
      <pageMargins left="0.5" right="0.5" top="0.6" bottom="0.5" header="0.5" footer="0.5"/>
      <printOptions horizontalCentered="1"/>
      <pageSetup scale="83" orientation="portrait" horizontalDpi="300" verticalDpi="300" r:id="rId1"/>
      <headerFooter alignWithMargins="0"/>
    </customSheetView>
    <customSheetView guid="{5BE913A1-B14F-11D2-B0DC-0000832CDFF0}" showPageBreaks="1" fitToPage="1" printArea="1" showRuler="0" topLeftCell="A54">
      <rowBreaks count="1" manualBreakCount="1">
        <brk id="65" max="65535" man="1"/>
      </rowBreaks>
      <pageMargins left="0.5" right="0.5" top="0.6" bottom="0.5" header="0.5" footer="0.5"/>
      <printOptions horizontalCentered="1"/>
      <pageSetup scale="83" orientation="portrait" horizontalDpi="300" verticalDpi="300" r:id="rId2"/>
      <headerFooter alignWithMargins="0"/>
    </customSheetView>
  </customSheetViews>
  <phoneticPr fontId="0" type="noConversion"/>
  <hyperlinks>
    <hyperlink ref="H1" location="WAGas_09!J10" display="WAGas_09!J10"/>
  </hyperlinks>
  <printOptions horizontalCentered="1"/>
  <pageMargins left="1" right="0.5" top="0.5" bottom="0.5" header="0.5" footer="0.5"/>
  <pageSetup scale="90" orientation="portrait" horizontalDpi="300" verticalDpi="300"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zoomScaleNormal="100" zoomScaleSheetLayoutView="100" workbookViewId="0">
      <selection activeCell="H1" sqref="H1"/>
    </sheetView>
  </sheetViews>
  <sheetFormatPr defaultColWidth="12.42578125" defaultRowHeight="11.1" customHeight="1"/>
  <cols>
    <col min="1" max="1" width="5.5703125" style="460" customWidth="1"/>
    <col min="2" max="2" width="26.140625" style="460" customWidth="1"/>
    <col min="3" max="3" width="12.42578125" style="460" customWidth="1"/>
    <col min="4" max="4" width="6.7109375" style="460" customWidth="1"/>
    <col min="5" max="5" width="12.42578125" style="478" customWidth="1"/>
    <col min="6" max="6" width="12.42578125" style="479" customWidth="1"/>
    <col min="7" max="7" width="12.42578125" style="478" customWidth="1"/>
    <col min="8" max="16384" width="12.42578125" style="460"/>
  </cols>
  <sheetData>
    <row r="1" spans="1:8" ht="12.75">
      <c r="A1" s="459" t="str">
        <f>Inputs!$D$6</f>
        <v>AVISTA UTILITIES</v>
      </c>
      <c r="B1" s="459"/>
      <c r="C1" s="459"/>
      <c r="E1" s="461"/>
      <c r="F1" s="462"/>
      <c r="G1" s="461"/>
      <c r="H1" s="731" t="s">
        <v>300</v>
      </c>
    </row>
    <row r="2" spans="1:8" ht="12">
      <c r="A2" s="459" t="s">
        <v>110</v>
      </c>
      <c r="B2" s="459"/>
      <c r="C2" s="459"/>
      <c r="E2" s="461"/>
      <c r="F2" s="463" t="s">
        <v>277</v>
      </c>
      <c r="G2" s="461"/>
    </row>
    <row r="3" spans="1:8" ht="12">
      <c r="A3" s="459" t="str">
        <f>Inputs!$D$2</f>
        <v>TWELVE MONTHS ENDED DECEMBER 31, 2010</v>
      </c>
      <c r="B3" s="459"/>
      <c r="C3" s="459"/>
      <c r="E3" s="461"/>
      <c r="F3" s="463" t="s">
        <v>270</v>
      </c>
      <c r="G3" s="460"/>
    </row>
    <row r="4" spans="1:8" ht="12">
      <c r="A4" s="459" t="s">
        <v>113</v>
      </c>
      <c r="B4" s="459"/>
      <c r="C4" s="459"/>
      <c r="E4" s="464"/>
      <c r="F4" s="465" t="s">
        <v>114</v>
      </c>
      <c r="G4" s="464"/>
    </row>
    <row r="5" spans="1:8" ht="12">
      <c r="A5" s="466" t="s">
        <v>9</v>
      </c>
      <c r="E5" s="461"/>
      <c r="F5" s="463"/>
      <c r="G5" s="461"/>
    </row>
    <row r="6" spans="1:8" ht="12">
      <c r="A6" s="467" t="s">
        <v>25</v>
      </c>
      <c r="B6" s="468" t="s">
        <v>103</v>
      </c>
      <c r="C6" s="468"/>
      <c r="E6" s="469" t="s">
        <v>115</v>
      </c>
      <c r="F6" s="470" t="s">
        <v>116</v>
      </c>
      <c r="G6" s="469" t="s">
        <v>117</v>
      </c>
      <c r="H6" s="471" t="s">
        <v>118</v>
      </c>
    </row>
    <row r="7" spans="1:8" ht="12">
      <c r="A7" s="466"/>
      <c r="B7" s="460" t="s">
        <v>59</v>
      </c>
      <c r="E7" s="472"/>
      <c r="F7" s="463"/>
      <c r="G7" s="472"/>
    </row>
    <row r="8" spans="1:8" ht="12">
      <c r="A8" s="466">
        <v>1</v>
      </c>
      <c r="B8" s="460" t="s">
        <v>119</v>
      </c>
      <c r="E8" s="473"/>
      <c r="F8" s="473"/>
      <c r="G8" s="473"/>
      <c r="H8" s="474" t="str">
        <f>IF(E8=F8+G8," ","ERROR")</f>
        <v xml:space="preserve"> </v>
      </c>
    </row>
    <row r="9" spans="1:8" ht="12">
      <c r="A9" s="466">
        <v>2</v>
      </c>
      <c r="B9" s="460" t="s">
        <v>120</v>
      </c>
      <c r="E9" s="475"/>
      <c r="F9" s="475"/>
      <c r="G9" s="475"/>
      <c r="H9" s="474" t="str">
        <f>IF(E9=F9+G9," ","ERROR")</f>
        <v xml:space="preserve"> </v>
      </c>
    </row>
    <row r="10" spans="1:8" ht="12">
      <c r="A10" s="466">
        <v>3</v>
      </c>
      <c r="B10" s="460" t="s">
        <v>62</v>
      </c>
      <c r="E10" s="476"/>
      <c r="F10" s="476"/>
      <c r="G10" s="476"/>
      <c r="H10" s="474" t="str">
        <f>IF(E10=F10+G10," ","ERROR")</f>
        <v xml:space="preserve"> </v>
      </c>
    </row>
    <row r="11" spans="1:8" ht="12">
      <c r="A11" s="466">
        <v>4</v>
      </c>
      <c r="B11" s="460" t="s">
        <v>121</v>
      </c>
      <c r="E11" s="475">
        <f>SUM(E8:E10)</f>
        <v>0</v>
      </c>
      <c r="F11" s="475">
        <f>SUM(F8:F10)</f>
        <v>0</v>
      </c>
      <c r="G11" s="475">
        <f>SUM(G8:G10)</f>
        <v>0</v>
      </c>
      <c r="H11" s="474" t="str">
        <f>IF(E11=F11+G11," ","ERROR")</f>
        <v xml:space="preserve"> </v>
      </c>
    </row>
    <row r="12" spans="1:8" ht="12">
      <c r="A12" s="466"/>
      <c r="E12" s="475"/>
      <c r="F12" s="475"/>
      <c r="G12" s="475"/>
      <c r="H12" s="474"/>
    </row>
    <row r="13" spans="1:8" ht="12">
      <c r="A13" s="466"/>
      <c r="B13" s="460" t="s">
        <v>64</v>
      </c>
      <c r="E13" s="475"/>
      <c r="F13" s="475"/>
      <c r="G13" s="475"/>
      <c r="H13" s="474"/>
    </row>
    <row r="14" spans="1:8" ht="12">
      <c r="A14" s="466">
        <v>5</v>
      </c>
      <c r="B14" s="460" t="s">
        <v>122</v>
      </c>
      <c r="E14" s="475"/>
      <c r="F14" s="475"/>
      <c r="G14" s="475"/>
      <c r="H14" s="474" t="str">
        <f>IF(E14=F14+G14," ","ERROR")</f>
        <v xml:space="preserve"> </v>
      </c>
    </row>
    <row r="15" spans="1:8" ht="12">
      <c r="A15" s="466"/>
      <c r="B15" s="460" t="s">
        <v>66</v>
      </c>
      <c r="E15" s="475"/>
      <c r="F15" s="475"/>
      <c r="G15" s="475"/>
      <c r="H15" s="474"/>
    </row>
    <row r="16" spans="1:8" ht="12">
      <c r="A16" s="466">
        <v>6</v>
      </c>
      <c r="B16" s="460" t="s">
        <v>123</v>
      </c>
      <c r="E16" s="475"/>
      <c r="F16" s="475"/>
      <c r="G16" s="475"/>
      <c r="H16" s="474" t="str">
        <f>IF(E16=F16+G16," ","ERROR")</f>
        <v xml:space="preserve"> </v>
      </c>
    </row>
    <row r="17" spans="1:8" ht="12">
      <c r="A17" s="466">
        <v>7</v>
      </c>
      <c r="B17" s="460" t="s">
        <v>124</v>
      </c>
      <c r="E17" s="475"/>
      <c r="F17" s="475"/>
      <c r="G17" s="475"/>
      <c r="H17" s="474" t="str">
        <f>IF(E17=F17+G17," ","ERROR")</f>
        <v xml:space="preserve"> </v>
      </c>
    </row>
    <row r="18" spans="1:8" ht="12">
      <c r="A18" s="466">
        <v>8</v>
      </c>
      <c r="B18" s="460" t="s">
        <v>125</v>
      </c>
      <c r="E18" s="476"/>
      <c r="F18" s="476"/>
      <c r="G18" s="476"/>
      <c r="H18" s="474" t="str">
        <f>IF(E18=F18+G18," ","ERROR")</f>
        <v xml:space="preserve"> </v>
      </c>
    </row>
    <row r="19" spans="1:8" ht="12">
      <c r="A19" s="466">
        <v>9</v>
      </c>
      <c r="B19" s="460" t="s">
        <v>126</v>
      </c>
      <c r="E19" s="475">
        <f>SUM(E16:E18)</f>
        <v>0</v>
      </c>
      <c r="F19" s="475">
        <f>SUM(F16:F18)</f>
        <v>0</v>
      </c>
      <c r="G19" s="475">
        <f>SUM(G16:G18)</f>
        <v>0</v>
      </c>
      <c r="H19" s="474" t="str">
        <f>IF(E19=F19+G19," ","ERROR")</f>
        <v xml:space="preserve"> </v>
      </c>
    </row>
    <row r="20" spans="1:8" ht="12">
      <c r="A20" s="466"/>
      <c r="B20" s="460" t="s">
        <v>71</v>
      </c>
      <c r="E20" s="475"/>
      <c r="F20" s="475"/>
      <c r="G20" s="475"/>
      <c r="H20" s="474"/>
    </row>
    <row r="21" spans="1:8" ht="12">
      <c r="A21" s="466">
        <v>10</v>
      </c>
      <c r="B21" s="460" t="s">
        <v>127</v>
      </c>
      <c r="E21" s="475"/>
      <c r="F21" s="475"/>
      <c r="G21" s="475"/>
      <c r="H21" s="474" t="str">
        <f>IF(E21=F21+G21," ","ERROR")</f>
        <v xml:space="preserve"> </v>
      </c>
    </row>
    <row r="22" spans="1:8" ht="12">
      <c r="A22" s="466">
        <v>11</v>
      </c>
      <c r="B22" s="460" t="s">
        <v>128</v>
      </c>
      <c r="E22" s="475"/>
      <c r="F22" s="475"/>
      <c r="G22" s="475"/>
      <c r="H22" s="474" t="str">
        <f>IF(E22=F22+G22," ","ERROR")</f>
        <v xml:space="preserve"> </v>
      </c>
    </row>
    <row r="23" spans="1:8" ht="12">
      <c r="A23" s="466">
        <v>12</v>
      </c>
      <c r="B23" s="460" t="s">
        <v>129</v>
      </c>
      <c r="E23" s="476"/>
      <c r="F23" s="476"/>
      <c r="G23" s="476"/>
      <c r="H23" s="474" t="str">
        <f>IF(E23=F23+G23," ","ERROR")</f>
        <v xml:space="preserve"> </v>
      </c>
    </row>
    <row r="24" spans="1:8" ht="12">
      <c r="A24" s="466">
        <v>13</v>
      </c>
      <c r="B24" s="460" t="s">
        <v>130</v>
      </c>
      <c r="E24" s="475">
        <f>SUM(E21:E23)</f>
        <v>0</v>
      </c>
      <c r="F24" s="475">
        <f>SUM(F21:F23)</f>
        <v>0</v>
      </c>
      <c r="G24" s="475">
        <f>SUM(G21:G23)</f>
        <v>0</v>
      </c>
      <c r="H24" s="474" t="str">
        <f>IF(E24=F24+G24," ","ERROR")</f>
        <v xml:space="preserve"> </v>
      </c>
    </row>
    <row r="25" spans="1:8" ht="12">
      <c r="A25" s="466"/>
      <c r="B25" s="460" t="s">
        <v>75</v>
      </c>
      <c r="E25" s="475"/>
      <c r="F25" s="475"/>
      <c r="G25" s="475"/>
      <c r="H25" s="474"/>
    </row>
    <row r="26" spans="1:8" ht="12">
      <c r="A26" s="466">
        <v>14</v>
      </c>
      <c r="B26" s="460" t="s">
        <v>127</v>
      </c>
      <c r="E26" s="684">
        <f>F26+G26</f>
        <v>0</v>
      </c>
      <c r="F26" s="475">
        <v>0</v>
      </c>
      <c r="G26" s="475"/>
      <c r="H26" s="474" t="str">
        <f>IF(E26=F26+G26," ","ERROR")</f>
        <v xml:space="preserve"> </v>
      </c>
    </row>
    <row r="27" spans="1:8" ht="12">
      <c r="A27" s="466">
        <v>15</v>
      </c>
      <c r="B27" s="460" t="s">
        <v>128</v>
      </c>
      <c r="E27" s="475"/>
      <c r="F27" s="475"/>
      <c r="G27" s="475"/>
      <c r="H27" s="474" t="str">
        <f>IF(E27=F27+G27," ","ERROR")</f>
        <v xml:space="preserve"> </v>
      </c>
    </row>
    <row r="28" spans="1:8" ht="12">
      <c r="A28" s="466">
        <v>16</v>
      </c>
      <c r="B28" s="460" t="s">
        <v>129</v>
      </c>
      <c r="E28" s="476">
        <f>F28+G28</f>
        <v>0</v>
      </c>
      <c r="F28" s="476"/>
      <c r="G28" s="476">
        <f>F112</f>
        <v>0</v>
      </c>
      <c r="H28" s="474" t="str">
        <f>IF(E28=F28+G28," ","ERROR")</f>
        <v xml:space="preserve"> </v>
      </c>
    </row>
    <row r="29" spans="1:8" ht="12">
      <c r="A29" s="466">
        <v>17</v>
      </c>
      <c r="B29" s="460" t="s">
        <v>131</v>
      </c>
      <c r="E29" s="475">
        <f>SUM(E26:E28)</f>
        <v>0</v>
      </c>
      <c r="F29" s="475">
        <f>SUM(F26:F28)</f>
        <v>0</v>
      </c>
      <c r="G29" s="475">
        <f>SUM(G26:G28)</f>
        <v>0</v>
      </c>
      <c r="H29" s="474" t="str">
        <f>IF(E29=F29+G29," ","ERROR")</f>
        <v xml:space="preserve"> </v>
      </c>
    </row>
    <row r="30" spans="1:8" ht="12">
      <c r="A30" s="466"/>
      <c r="E30" s="475"/>
      <c r="F30" s="475"/>
      <c r="G30" s="475"/>
      <c r="H30" s="474"/>
    </row>
    <row r="31" spans="1:8" ht="12">
      <c r="A31" s="466">
        <v>18</v>
      </c>
      <c r="B31" s="460" t="s">
        <v>77</v>
      </c>
      <c r="E31" s="684">
        <f>F31+G31</f>
        <v>3</v>
      </c>
      <c r="F31" s="475">
        <v>3</v>
      </c>
      <c r="G31" s="475"/>
      <c r="H31" s="474" t="str">
        <f>IF(E31=F31+G31," ","ERROR")</f>
        <v xml:space="preserve"> </v>
      </c>
    </row>
    <row r="32" spans="1:8" ht="12">
      <c r="A32" s="466">
        <v>19</v>
      </c>
      <c r="B32" s="460" t="s">
        <v>78</v>
      </c>
      <c r="E32" s="475"/>
      <c r="F32" s="475"/>
      <c r="G32" s="475"/>
      <c r="H32" s="474" t="str">
        <f>IF(E32=F32+G32," ","ERROR")</f>
        <v xml:space="preserve"> </v>
      </c>
    </row>
    <row r="33" spans="1:9" ht="12">
      <c r="A33" s="466">
        <v>20</v>
      </c>
      <c r="B33" s="460" t="s">
        <v>132</v>
      </c>
      <c r="E33" s="475"/>
      <c r="F33" s="475"/>
      <c r="G33" s="475"/>
      <c r="H33" s="474" t="str">
        <f>IF(E33=F33+G33," ","ERROR")</f>
        <v xml:space="preserve"> </v>
      </c>
    </row>
    <row r="34" spans="1:9" ht="12">
      <c r="A34" s="466"/>
      <c r="B34" s="460" t="s">
        <v>133</v>
      </c>
      <c r="E34" s="475"/>
      <c r="F34" s="475"/>
      <c r="G34" s="475"/>
      <c r="H34" s="474"/>
    </row>
    <row r="35" spans="1:9" ht="12">
      <c r="A35" s="466">
        <v>21</v>
      </c>
      <c r="B35" s="460" t="s">
        <v>127</v>
      </c>
      <c r="E35" s="684">
        <f>F35+G35</f>
        <v>0</v>
      </c>
      <c r="F35" s="475">
        <v>0</v>
      </c>
      <c r="G35" s="475"/>
      <c r="H35" s="474" t="str">
        <f>IF(E35=F35+G35," ","ERROR")</f>
        <v xml:space="preserve"> </v>
      </c>
    </row>
    <row r="36" spans="1:9" ht="12">
      <c r="A36" s="466">
        <v>22</v>
      </c>
      <c r="B36" s="460" t="s">
        <v>128</v>
      </c>
      <c r="E36" s="475"/>
      <c r="F36" s="475"/>
      <c r="G36" s="475"/>
      <c r="H36" s="474" t="str">
        <f>IF(E36=F36+G36," ","ERROR")</f>
        <v xml:space="preserve"> </v>
      </c>
    </row>
    <row r="37" spans="1:9" ht="12">
      <c r="A37" s="466">
        <v>23</v>
      </c>
      <c r="B37" s="460" t="s">
        <v>129</v>
      </c>
      <c r="E37" s="476"/>
      <c r="F37" s="476"/>
      <c r="G37" s="476"/>
      <c r="H37" s="474" t="str">
        <f>IF(E37=F37+G37," ","ERROR")</f>
        <v xml:space="preserve"> </v>
      </c>
    </row>
    <row r="38" spans="1:9" ht="12">
      <c r="A38" s="466">
        <v>24</v>
      </c>
      <c r="B38" s="460" t="s">
        <v>134</v>
      </c>
      <c r="E38" s="476">
        <f>SUM(E35:E37)</f>
        <v>0</v>
      </c>
      <c r="F38" s="476">
        <f>SUM(F35:F37)</f>
        <v>0</v>
      </c>
      <c r="G38" s="476">
        <f>SUM(G35:G37)</f>
        <v>0</v>
      </c>
      <c r="H38" s="474" t="str">
        <f>IF(E38=F38+G38," ","ERROR")</f>
        <v xml:space="preserve"> </v>
      </c>
    </row>
    <row r="39" spans="1:9" ht="12">
      <c r="A39" s="466">
        <v>25</v>
      </c>
      <c r="B39" s="460" t="s">
        <v>82</v>
      </c>
      <c r="E39" s="476">
        <f>E19+E24+E29+E31+E32+E33+E38+E14</f>
        <v>3</v>
      </c>
      <c r="F39" s="476">
        <f>F19+F24+F29+F31+F32+F33+F38+F14</f>
        <v>3</v>
      </c>
      <c r="G39" s="476">
        <f>G19+G24+G29+G31+G32+G33+G38+G14</f>
        <v>0</v>
      </c>
      <c r="H39" s="474" t="str">
        <f>IF(E39=F39+G39," ","ERROR")</f>
        <v xml:space="preserve"> </v>
      </c>
    </row>
    <row r="40" spans="1:9" ht="12">
      <c r="A40" s="466"/>
      <c r="E40" s="475"/>
      <c r="F40" s="475"/>
      <c r="G40" s="475"/>
      <c r="H40" s="474"/>
    </row>
    <row r="41" spans="1:9" ht="12">
      <c r="A41" s="466">
        <v>26</v>
      </c>
      <c r="B41" s="460" t="s">
        <v>135</v>
      </c>
      <c r="E41" s="475">
        <f>E11-E39</f>
        <v>-3</v>
      </c>
      <c r="F41" s="475">
        <f>F11-F39</f>
        <v>-3</v>
      </c>
      <c r="G41" s="475">
        <f>G11-G39</f>
        <v>0</v>
      </c>
      <c r="H41" s="474" t="str">
        <f>IF(E41=F41+G41," ","ERROR")</f>
        <v xml:space="preserve"> </v>
      </c>
    </row>
    <row r="42" spans="1:9" ht="12">
      <c r="A42" s="466"/>
      <c r="E42" s="475"/>
      <c r="F42" s="475"/>
      <c r="G42" s="475"/>
      <c r="H42" s="474"/>
    </row>
    <row r="43" spans="1:9" ht="12">
      <c r="A43" s="466"/>
      <c r="B43" s="460" t="s">
        <v>136</v>
      </c>
      <c r="E43" s="475"/>
      <c r="F43" s="475"/>
      <c r="G43" s="475"/>
      <c r="H43" s="474"/>
    </row>
    <row r="44" spans="1:9" ht="12">
      <c r="A44" s="466">
        <v>27</v>
      </c>
      <c r="B44" s="477" t="s">
        <v>150</v>
      </c>
      <c r="D44" s="269">
        <v>0.35</v>
      </c>
      <c r="E44" s="266">
        <f>F44+G44</f>
        <v>-1</v>
      </c>
      <c r="F44" s="266">
        <f>ROUND(F41*D44,0)</f>
        <v>-1</v>
      </c>
      <c r="G44" s="266">
        <f>ROUND(G41*D44,0)</f>
        <v>0</v>
      </c>
      <c r="H44" s="567"/>
      <c r="I44" s="568"/>
    </row>
    <row r="45" spans="1:9" ht="12">
      <c r="A45" s="466">
        <v>28</v>
      </c>
      <c r="B45" s="460" t="s">
        <v>139</v>
      </c>
      <c r="E45" s="475"/>
      <c r="F45" s="475"/>
      <c r="G45" s="475"/>
      <c r="H45" s="474" t="str">
        <f>IF(E45=F45+G45," ","ERROR")</f>
        <v xml:space="preserve"> </v>
      </c>
    </row>
    <row r="46" spans="1:9" ht="12">
      <c r="A46" s="466">
        <v>29</v>
      </c>
      <c r="B46" s="460" t="s">
        <v>138</v>
      </c>
      <c r="E46" s="476"/>
      <c r="F46" s="476"/>
      <c r="G46" s="476"/>
      <c r="H46" s="474" t="str">
        <f>IF(E46=F46+G46," ","ERROR")</f>
        <v xml:space="preserve"> </v>
      </c>
    </row>
    <row r="47" spans="1:9" ht="12">
      <c r="A47" s="466"/>
      <c r="H47" s="474"/>
    </row>
    <row r="48" spans="1:9" ht="12">
      <c r="A48" s="466">
        <v>30</v>
      </c>
      <c r="B48" s="480" t="s">
        <v>88</v>
      </c>
      <c r="E48" s="473">
        <f>E41-(+E44+E45+E46)</f>
        <v>-2</v>
      </c>
      <c r="F48" s="473">
        <f>F41-F44+F45+F46</f>
        <v>-2</v>
      </c>
      <c r="G48" s="473">
        <f>G41-SUM(G44:G46)</f>
        <v>0</v>
      </c>
      <c r="H48" s="474" t="str">
        <f>IF(E48=F48+G48," ","ERROR")</f>
        <v xml:space="preserve"> </v>
      </c>
    </row>
    <row r="49" spans="1:8" ht="12">
      <c r="A49" s="466"/>
      <c r="H49" s="474"/>
    </row>
    <row r="50" spans="1:8" ht="12">
      <c r="A50" s="466"/>
      <c r="B50" s="477" t="s">
        <v>140</v>
      </c>
      <c r="H50" s="474"/>
    </row>
    <row r="51" spans="1:8" ht="12">
      <c r="A51" s="466"/>
      <c r="B51" s="477" t="s">
        <v>141</v>
      </c>
      <c r="H51" s="474"/>
    </row>
    <row r="52" spans="1:8" ht="12">
      <c r="A52" s="466">
        <v>31</v>
      </c>
      <c r="B52" s="460" t="s">
        <v>142</v>
      </c>
      <c r="E52" s="473"/>
      <c r="F52" s="473"/>
      <c r="G52" s="473"/>
      <c r="H52" s="474" t="str">
        <f t="shared" ref="H52:H64" si="0">IF(E52=F52+G52," ","ERROR")</f>
        <v xml:space="preserve"> </v>
      </c>
    </row>
    <row r="53" spans="1:8" ht="12">
      <c r="A53" s="466">
        <v>32</v>
      </c>
      <c r="B53" s="460" t="s">
        <v>143</v>
      </c>
      <c r="E53" s="684">
        <f>F53+G53</f>
        <v>-1132</v>
      </c>
      <c r="F53" s="475">
        <v>-1132</v>
      </c>
      <c r="G53" s="475"/>
      <c r="H53" s="474" t="str">
        <f t="shared" si="0"/>
        <v xml:space="preserve"> </v>
      </c>
    </row>
    <row r="54" spans="1:8" ht="12">
      <c r="A54" s="466">
        <v>33</v>
      </c>
      <c r="B54" s="460" t="s">
        <v>151</v>
      </c>
      <c r="E54" s="476"/>
      <c r="F54" s="476"/>
      <c r="G54" s="476"/>
      <c r="H54" s="474" t="str">
        <f t="shared" si="0"/>
        <v xml:space="preserve"> </v>
      </c>
    </row>
    <row r="55" spans="1:8" ht="12">
      <c r="A55" s="466">
        <v>34</v>
      </c>
      <c r="B55" s="460" t="s">
        <v>145</v>
      </c>
      <c r="E55" s="475">
        <f>SUM(E52:E54)</f>
        <v>-1132</v>
      </c>
      <c r="F55" s="475">
        <f>SUM(F52:F54)</f>
        <v>-1132</v>
      </c>
      <c r="G55" s="475">
        <f>SUM(G52:G54)</f>
        <v>0</v>
      </c>
      <c r="H55" s="474" t="str">
        <f t="shared" si="0"/>
        <v xml:space="preserve"> </v>
      </c>
    </row>
    <row r="56" spans="1:8" ht="12">
      <c r="A56" s="466"/>
      <c r="B56" s="460" t="s">
        <v>93</v>
      </c>
      <c r="E56" s="475"/>
      <c r="F56" s="475"/>
      <c r="G56" s="475"/>
      <c r="H56" s="474" t="str">
        <f t="shared" si="0"/>
        <v xml:space="preserve"> </v>
      </c>
    </row>
    <row r="57" spans="1:8" ht="12">
      <c r="A57" s="466">
        <v>35</v>
      </c>
      <c r="B57" s="460" t="s">
        <v>142</v>
      </c>
      <c r="E57" s="475"/>
      <c r="F57" s="475"/>
      <c r="G57" s="475"/>
      <c r="H57" s="474" t="str">
        <f t="shared" si="0"/>
        <v xml:space="preserve"> </v>
      </c>
    </row>
    <row r="58" spans="1:8" ht="12">
      <c r="A58" s="466">
        <v>36</v>
      </c>
      <c r="B58" s="460" t="s">
        <v>143</v>
      </c>
      <c r="E58" s="684">
        <f>F58+G58</f>
        <v>0</v>
      </c>
      <c r="F58" s="475">
        <v>0</v>
      </c>
      <c r="G58" s="475"/>
      <c r="H58" s="474" t="str">
        <f t="shared" si="0"/>
        <v xml:space="preserve"> </v>
      </c>
    </row>
    <row r="59" spans="1:8" ht="12">
      <c r="A59" s="466">
        <v>37</v>
      </c>
      <c r="B59" s="460" t="s">
        <v>151</v>
      </c>
      <c r="E59" s="476"/>
      <c r="F59" s="476"/>
      <c r="G59" s="476"/>
      <c r="H59" s="474" t="str">
        <f t="shared" si="0"/>
        <v xml:space="preserve"> </v>
      </c>
    </row>
    <row r="60" spans="1:8" ht="12">
      <c r="A60" s="466">
        <v>38</v>
      </c>
      <c r="B60" s="460" t="s">
        <v>146</v>
      </c>
      <c r="E60" s="475">
        <f>SUM(E57:E59)</f>
        <v>0</v>
      </c>
      <c r="F60" s="475">
        <f>SUM(F57:F59)</f>
        <v>0</v>
      </c>
      <c r="G60" s="475">
        <f>SUM(G57:G59)</f>
        <v>0</v>
      </c>
      <c r="H60" s="474" t="str">
        <f t="shared" si="0"/>
        <v xml:space="preserve"> </v>
      </c>
    </row>
    <row r="61" spans="1:8" ht="12">
      <c r="A61" s="466">
        <v>39</v>
      </c>
      <c r="B61" s="477" t="s">
        <v>147</v>
      </c>
      <c r="E61" s="475"/>
      <c r="F61" s="475"/>
      <c r="G61" s="475"/>
      <c r="H61" s="474" t="str">
        <f t="shared" si="0"/>
        <v xml:space="preserve"> </v>
      </c>
    </row>
    <row r="62" spans="1:8" ht="12">
      <c r="A62" s="466">
        <v>40</v>
      </c>
      <c r="B62" s="460" t="s">
        <v>96</v>
      </c>
      <c r="E62" s="475"/>
      <c r="F62" s="475"/>
      <c r="G62" s="475"/>
      <c r="H62" s="474" t="str">
        <f t="shared" si="0"/>
        <v xml:space="preserve"> </v>
      </c>
    </row>
    <row r="63" spans="1:8" ht="12">
      <c r="A63" s="466">
        <v>41</v>
      </c>
      <c r="B63" s="460" t="s">
        <v>289</v>
      </c>
      <c r="E63" s="475"/>
      <c r="F63" s="475"/>
      <c r="G63" s="475"/>
      <c r="H63" s="474"/>
    </row>
    <row r="64" spans="1:8" ht="12">
      <c r="A64" s="466">
        <v>42</v>
      </c>
      <c r="B64" s="477" t="s">
        <v>97</v>
      </c>
      <c r="E64" s="476"/>
      <c r="F64" s="476"/>
      <c r="G64" s="476"/>
      <c r="H64" s="474" t="str">
        <f t="shared" si="0"/>
        <v xml:space="preserve"> </v>
      </c>
    </row>
    <row r="65" spans="1:8" ht="12">
      <c r="A65" s="466"/>
      <c r="B65" s="460" t="s">
        <v>148</v>
      </c>
      <c r="H65" s="474"/>
    </row>
    <row r="66" spans="1:8" ht="12.75" thickBot="1">
      <c r="A66" s="466">
        <v>43</v>
      </c>
      <c r="B66" s="480" t="s">
        <v>98</v>
      </c>
      <c r="E66" s="481">
        <f>E55-E60+E61+E62+E64+E63</f>
        <v>-1132</v>
      </c>
      <c r="F66" s="481">
        <f>F55-F60+F61+F62+F64+F63</f>
        <v>-1132</v>
      </c>
      <c r="G66" s="481">
        <f t="shared" ref="G66" si="1">G55-G60+G61+G62+G64+G63</f>
        <v>0</v>
      </c>
      <c r="H66" s="474" t="str">
        <f>IF(E66=F66+G66," ","ERROR")</f>
        <v xml:space="preserve"> </v>
      </c>
    </row>
    <row r="67" spans="1:8" ht="12.75" thickTop="1">
      <c r="A67" s="459" t="str">
        <f>Inputs!$D$6</f>
        <v>AVISTA UTILITIES</v>
      </c>
      <c r="B67" s="459"/>
      <c r="C67" s="459"/>
      <c r="G67" s="460"/>
    </row>
    <row r="68" spans="1:8" ht="12">
      <c r="A68" s="459" t="s">
        <v>154</v>
      </c>
      <c r="B68" s="459"/>
      <c r="C68" s="459"/>
      <c r="G68" s="460"/>
    </row>
    <row r="69" spans="1:8" ht="12">
      <c r="A69" s="459" t="str">
        <f>A3</f>
        <v>TWELVE MONTHS ENDED DECEMBER 31, 2010</v>
      </c>
      <c r="B69" s="459"/>
      <c r="C69" s="459"/>
      <c r="F69" s="463" t="str">
        <f>F2</f>
        <v>CUSTOMER DEPOSITS</v>
      </c>
      <c r="G69" s="460"/>
    </row>
    <row r="70" spans="1:8" ht="12">
      <c r="A70" s="459" t="s">
        <v>155</v>
      </c>
      <c r="B70" s="459"/>
      <c r="C70" s="459"/>
      <c r="F70" s="463" t="str">
        <f>F3</f>
        <v>RESTATING ADJUSTMENTS</v>
      </c>
      <c r="G70" s="460"/>
    </row>
    <row r="71" spans="1:8" ht="12">
      <c r="E71" s="482"/>
      <c r="F71" s="470" t="str">
        <f>F4</f>
        <v>GAS</v>
      </c>
      <c r="G71" s="483"/>
    </row>
    <row r="72" spans="1:8" ht="12">
      <c r="A72" s="466" t="s">
        <v>9</v>
      </c>
      <c r="F72" s="463"/>
    </row>
    <row r="73" spans="1:8" ht="12">
      <c r="A73" s="484" t="s">
        <v>25</v>
      </c>
      <c r="B73" s="468" t="s">
        <v>103</v>
      </c>
      <c r="C73" s="468"/>
      <c r="F73" s="470" t="s">
        <v>117</v>
      </c>
    </row>
    <row r="74" spans="1:8" ht="12">
      <c r="A74" s="466"/>
      <c r="B74" s="460" t="s">
        <v>59</v>
      </c>
      <c r="E74" s="460"/>
      <c r="G74" s="460"/>
    </row>
    <row r="75" spans="1:8" ht="12">
      <c r="A75" s="466">
        <v>1</v>
      </c>
      <c r="B75" s="460" t="s">
        <v>119</v>
      </c>
      <c r="E75" s="460"/>
      <c r="F75" s="473">
        <f>G8</f>
        <v>0</v>
      </c>
      <c r="G75" s="460"/>
    </row>
    <row r="76" spans="1:8" ht="12">
      <c r="A76" s="466">
        <v>2</v>
      </c>
      <c r="B76" s="460" t="s">
        <v>120</v>
      </c>
      <c r="E76" s="460"/>
      <c r="F76" s="475">
        <f>G9</f>
        <v>0</v>
      </c>
      <c r="G76" s="460"/>
    </row>
    <row r="77" spans="1:8" ht="12">
      <c r="A77" s="466">
        <v>3</v>
      </c>
      <c r="B77" s="460" t="s">
        <v>62</v>
      </c>
      <c r="E77" s="460"/>
      <c r="F77" s="476">
        <f>G10</f>
        <v>0</v>
      </c>
      <c r="G77" s="460"/>
    </row>
    <row r="78" spans="1:8" ht="12">
      <c r="A78" s="466"/>
      <c r="E78" s="460"/>
      <c r="F78" s="475"/>
      <c r="G78" s="460"/>
    </row>
    <row r="79" spans="1:8" ht="12">
      <c r="A79" s="466">
        <v>4</v>
      </c>
      <c r="B79" s="460" t="s">
        <v>121</v>
      </c>
      <c r="E79" s="460"/>
      <c r="F79" s="475">
        <f>F75+F76+F77</f>
        <v>0</v>
      </c>
      <c r="G79" s="460"/>
    </row>
    <row r="80" spans="1:8" ht="12">
      <c r="A80" s="466"/>
      <c r="E80" s="460"/>
      <c r="F80" s="475"/>
      <c r="G80" s="460"/>
    </row>
    <row r="81" spans="1:7" ht="12">
      <c r="A81" s="466"/>
      <c r="B81" s="460" t="s">
        <v>64</v>
      </c>
      <c r="E81" s="460"/>
      <c r="F81" s="475"/>
      <c r="G81" s="460"/>
    </row>
    <row r="82" spans="1:7" ht="12">
      <c r="A82" s="466">
        <v>5</v>
      </c>
      <c r="B82" s="460" t="s">
        <v>122</v>
      </c>
      <c r="E82" s="460"/>
      <c r="F82" s="475">
        <f>G14</f>
        <v>0</v>
      </c>
      <c r="G82" s="460"/>
    </row>
    <row r="83" spans="1:7" ht="12">
      <c r="A83" s="466"/>
      <c r="B83" s="460" t="s">
        <v>66</v>
      </c>
      <c r="E83" s="460"/>
      <c r="F83" s="475"/>
      <c r="G83" s="460"/>
    </row>
    <row r="84" spans="1:7" ht="12">
      <c r="A84" s="466">
        <v>6</v>
      </c>
      <c r="B84" s="460" t="s">
        <v>123</v>
      </c>
      <c r="E84" s="460"/>
      <c r="F84" s="475">
        <f>G16</f>
        <v>0</v>
      </c>
      <c r="G84" s="460"/>
    </row>
    <row r="85" spans="1:7" ht="12">
      <c r="A85" s="466">
        <v>7</v>
      </c>
      <c r="B85" s="460" t="s">
        <v>124</v>
      </c>
      <c r="E85" s="460"/>
      <c r="F85" s="475">
        <f>G17</f>
        <v>0</v>
      </c>
      <c r="G85" s="460"/>
    </row>
    <row r="86" spans="1:7" ht="12">
      <c r="A86" s="466">
        <v>8</v>
      </c>
      <c r="B86" s="460" t="s">
        <v>125</v>
      </c>
      <c r="E86" s="460"/>
      <c r="F86" s="476">
        <f>G18</f>
        <v>0</v>
      </c>
      <c r="G86" s="460"/>
    </row>
    <row r="87" spans="1:7" ht="12">
      <c r="A87" s="466">
        <v>9</v>
      </c>
      <c r="B87" s="460" t="s">
        <v>126</v>
      </c>
      <c r="E87" s="460"/>
      <c r="F87" s="475">
        <f>F84+F85+F86</f>
        <v>0</v>
      </c>
      <c r="G87" s="460"/>
    </row>
    <row r="88" spans="1:7" ht="12">
      <c r="A88" s="466"/>
      <c r="B88" s="460" t="s">
        <v>71</v>
      </c>
      <c r="E88" s="460"/>
      <c r="F88" s="475"/>
      <c r="G88" s="460"/>
    </row>
    <row r="89" spans="1:7" ht="12">
      <c r="A89" s="466">
        <v>10</v>
      </c>
      <c r="B89" s="460" t="s">
        <v>127</v>
      </c>
      <c r="E89" s="460"/>
      <c r="F89" s="475">
        <f>G21</f>
        <v>0</v>
      </c>
      <c r="G89" s="460"/>
    </row>
    <row r="90" spans="1:7" ht="12">
      <c r="A90" s="466">
        <v>11</v>
      </c>
      <c r="B90" s="460" t="s">
        <v>128</v>
      </c>
      <c r="E90" s="460"/>
      <c r="F90" s="475">
        <f>G22</f>
        <v>0</v>
      </c>
      <c r="G90" s="460"/>
    </row>
    <row r="91" spans="1:7" ht="12">
      <c r="A91" s="466">
        <v>12</v>
      </c>
      <c r="B91" s="460" t="s">
        <v>129</v>
      </c>
      <c r="E91" s="460"/>
      <c r="F91" s="476">
        <f>G23</f>
        <v>0</v>
      </c>
      <c r="G91" s="460"/>
    </row>
    <row r="92" spans="1:7" ht="12">
      <c r="A92" s="466">
        <v>13</v>
      </c>
      <c r="B92" s="460" t="s">
        <v>130</v>
      </c>
      <c r="E92" s="460"/>
      <c r="F92" s="475">
        <f>F89+F90+F91</f>
        <v>0</v>
      </c>
      <c r="G92" s="460"/>
    </row>
    <row r="93" spans="1:7" ht="12">
      <c r="A93" s="466"/>
      <c r="B93" s="460" t="s">
        <v>75</v>
      </c>
      <c r="E93" s="460"/>
      <c r="F93" s="475"/>
      <c r="G93" s="460"/>
    </row>
    <row r="94" spans="1:7" ht="12">
      <c r="A94" s="466">
        <v>14</v>
      </c>
      <c r="B94" s="460" t="s">
        <v>127</v>
      </c>
      <c r="E94" s="460"/>
      <c r="F94" s="475">
        <f>G26</f>
        <v>0</v>
      </c>
      <c r="G94" s="460"/>
    </row>
    <row r="95" spans="1:7" ht="12">
      <c r="A95" s="466">
        <v>15</v>
      </c>
      <c r="B95" s="460" t="s">
        <v>128</v>
      </c>
      <c r="E95" s="460"/>
      <c r="F95" s="475">
        <f>G27</f>
        <v>0</v>
      </c>
      <c r="G95" s="460"/>
    </row>
    <row r="96" spans="1:7" ht="12">
      <c r="A96" s="466">
        <v>16</v>
      </c>
      <c r="B96" s="460" t="s">
        <v>129</v>
      </c>
      <c r="E96" s="460"/>
      <c r="F96" s="476"/>
      <c r="G96" s="460"/>
    </row>
    <row r="97" spans="1:7" ht="12">
      <c r="A97" s="466">
        <v>17</v>
      </c>
      <c r="B97" s="460" t="s">
        <v>131</v>
      </c>
      <c r="E97" s="460"/>
      <c r="F97" s="475">
        <f>F94+F95+F96</f>
        <v>0</v>
      </c>
      <c r="G97" s="460"/>
    </row>
    <row r="98" spans="1:7" ht="12">
      <c r="A98" s="466">
        <v>18</v>
      </c>
      <c r="B98" s="460" t="s">
        <v>77</v>
      </c>
      <c r="E98" s="460"/>
      <c r="F98" s="475">
        <f>G31</f>
        <v>0</v>
      </c>
      <c r="G98" s="460"/>
    </row>
    <row r="99" spans="1:7" ht="12">
      <c r="A99" s="466">
        <v>19</v>
      </c>
      <c r="B99" s="460" t="s">
        <v>78</v>
      </c>
      <c r="E99" s="460"/>
      <c r="F99" s="475">
        <f>G32</f>
        <v>0</v>
      </c>
      <c r="G99" s="460"/>
    </row>
    <row r="100" spans="1:7" ht="12">
      <c r="A100" s="466">
        <v>20</v>
      </c>
      <c r="B100" s="460" t="s">
        <v>132</v>
      </c>
      <c r="E100" s="460"/>
      <c r="F100" s="475">
        <f>G33</f>
        <v>0</v>
      </c>
      <c r="G100" s="460"/>
    </row>
    <row r="101" spans="1:7" ht="12">
      <c r="A101" s="466"/>
      <c r="B101" s="460" t="s">
        <v>133</v>
      </c>
      <c r="E101" s="460"/>
      <c r="F101" s="475"/>
      <c r="G101" s="460"/>
    </row>
    <row r="102" spans="1:7" ht="12">
      <c r="A102" s="466">
        <v>21</v>
      </c>
      <c r="B102" s="460" t="s">
        <v>127</v>
      </c>
      <c r="E102" s="460"/>
      <c r="F102" s="475">
        <f>G35</f>
        <v>0</v>
      </c>
      <c r="G102" s="460"/>
    </row>
    <row r="103" spans="1:7" ht="12">
      <c r="A103" s="466">
        <v>22</v>
      </c>
      <c r="B103" s="460" t="s">
        <v>128</v>
      </c>
      <c r="E103" s="460"/>
      <c r="F103" s="475">
        <f>G36</f>
        <v>0</v>
      </c>
      <c r="G103" s="460"/>
    </row>
    <row r="104" spans="1:7" ht="12">
      <c r="A104" s="466">
        <v>23</v>
      </c>
      <c r="B104" s="460" t="s">
        <v>129</v>
      </c>
      <c r="E104" s="460"/>
      <c r="F104" s="476">
        <f>G37</f>
        <v>0</v>
      </c>
      <c r="G104" s="460"/>
    </row>
    <row r="105" spans="1:7" ht="12">
      <c r="A105" s="466">
        <v>24</v>
      </c>
      <c r="B105" s="460" t="s">
        <v>134</v>
      </c>
      <c r="E105" s="460"/>
      <c r="F105" s="476">
        <f>F102+F103+F104</f>
        <v>0</v>
      </c>
      <c r="G105" s="460"/>
    </row>
    <row r="106" spans="1:7" ht="12">
      <c r="A106" s="466"/>
      <c r="E106" s="460"/>
      <c r="F106" s="475"/>
      <c r="G106" s="460"/>
    </row>
    <row r="107" spans="1:7" ht="12">
      <c r="A107" s="466">
        <v>25</v>
      </c>
      <c r="B107" s="460" t="s">
        <v>82</v>
      </c>
      <c r="E107" s="460"/>
      <c r="F107" s="476">
        <f>F105+F100+F99+F98+F97+F92+F87+F82</f>
        <v>0</v>
      </c>
      <c r="G107" s="460"/>
    </row>
    <row r="108" spans="1:7" ht="12">
      <c r="A108" s="466"/>
      <c r="E108" s="460"/>
      <c r="F108" s="475"/>
      <c r="G108" s="460"/>
    </row>
    <row r="109" spans="1:7" ht="12">
      <c r="A109" s="466">
        <v>26</v>
      </c>
      <c r="B109" s="460" t="s">
        <v>156</v>
      </c>
      <c r="E109" s="460"/>
      <c r="F109" s="476">
        <f>F79-F107</f>
        <v>0</v>
      </c>
      <c r="G109" s="460"/>
    </row>
    <row r="110" spans="1:7" ht="12">
      <c r="A110" s="466"/>
      <c r="E110" s="460"/>
      <c r="G110" s="460"/>
    </row>
    <row r="111" spans="1:7" ht="12">
      <c r="A111" s="466">
        <v>27</v>
      </c>
      <c r="B111" s="460" t="s">
        <v>157</v>
      </c>
      <c r="G111" s="460"/>
    </row>
    <row r="112" spans="1:7" ht="12.75" thickBot="1">
      <c r="A112" s="466"/>
      <c r="B112" s="485" t="s">
        <v>158</v>
      </c>
      <c r="C112" s="486">
        <f>Inputs!$D$4</f>
        <v>1.5093000000000001E-2</v>
      </c>
      <c r="F112" s="481">
        <f>ROUND(F109*C112,0)</f>
        <v>0</v>
      </c>
      <c r="G112" s="460"/>
    </row>
    <row r="113" spans="1:7" ht="12.75" thickTop="1">
      <c r="A113" s="466"/>
      <c r="G113" s="460"/>
    </row>
  </sheetData>
  <phoneticPr fontId="41" type="noConversion"/>
  <hyperlinks>
    <hyperlink ref="H1" location="WAGas_09!K10" display="WAGas_09!K10"/>
  </hyperlinks>
  <pageMargins left="1" right="0.5" top="0.5" bottom="0.5" header="0.5" footer="0.5"/>
  <pageSetup scale="9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2016-08-17T07:00:00+00:00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AAED2A43-EA6C-4DED-8DF8-61F0996B93AF}"/>
</file>

<file path=customXml/itemProps2.xml><?xml version="1.0" encoding="utf-8"?>
<ds:datastoreItem xmlns:ds="http://schemas.openxmlformats.org/officeDocument/2006/customXml" ds:itemID="{BE79EC7A-A7BB-4134-BCDA-5B85E5834B92}"/>
</file>

<file path=customXml/itemProps3.xml><?xml version="1.0" encoding="utf-8"?>
<ds:datastoreItem xmlns:ds="http://schemas.openxmlformats.org/officeDocument/2006/customXml" ds:itemID="{6FF20BC8-8DC3-4439-A6F6-044979F70C6F}"/>
</file>

<file path=customXml/itemProps4.xml><?xml version="1.0" encoding="utf-8"?>
<ds:datastoreItem xmlns:ds="http://schemas.openxmlformats.org/officeDocument/2006/customXml" ds:itemID="{1675128C-7652-4555-B4A4-DB9C867443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31</vt:i4>
      </vt:variant>
    </vt:vector>
  </HeadingPairs>
  <TitlesOfParts>
    <vt:vector size="59" baseType="lpstr">
      <vt:lpstr>WAGas_10</vt:lpstr>
      <vt:lpstr>PFRstmtSheet</vt:lpstr>
      <vt:lpstr>ConverFac_Exh-WA</vt:lpstr>
      <vt:lpstr>ResultSumGas</vt:lpstr>
      <vt:lpstr>DFIT</vt:lpstr>
      <vt:lpstr>BldGain</vt:lpstr>
      <vt:lpstr>GasInv</vt:lpstr>
      <vt:lpstr>CustAdv</vt:lpstr>
      <vt:lpstr>CustDep</vt:lpstr>
      <vt:lpstr>WeatherGas</vt:lpstr>
      <vt:lpstr>BandO</vt:lpstr>
      <vt:lpstr>PropTax</vt:lpstr>
      <vt:lpstr>UncollExp</vt:lpstr>
      <vt:lpstr>RegExp</vt:lpstr>
      <vt:lpstr>InjDam</vt:lpstr>
      <vt:lpstr>FIT</vt:lpstr>
      <vt:lpstr>GainsLosses</vt:lpstr>
      <vt:lpstr>ElimAR</vt:lpstr>
      <vt:lpstr>SubSpace</vt:lpstr>
      <vt:lpstr>ExciseTax</vt:lpstr>
      <vt:lpstr>MiscReState</vt:lpstr>
      <vt:lpstr>DebtInt</vt:lpstr>
      <vt:lpstr>DebtCalc</vt:lpstr>
      <vt:lpstr>Inputs</vt:lpstr>
      <vt:lpstr>open</vt:lpstr>
      <vt:lpstr>OPEN3</vt:lpstr>
      <vt:lpstr>NA_RevReqEx-WA</vt:lpstr>
      <vt:lpstr>NA_Proposed Rates-WA</vt:lpstr>
      <vt:lpstr>BandO!Print_Area</vt:lpstr>
      <vt:lpstr>BldGain!Print_Area</vt:lpstr>
      <vt:lpstr>'ConverFac_Exh-WA'!Print_Area</vt:lpstr>
      <vt:lpstr>CustAdv!Print_Area</vt:lpstr>
      <vt:lpstr>CustDep!Print_Area</vt:lpstr>
      <vt:lpstr>DebtCalc!Print_Area</vt:lpstr>
      <vt:lpstr>DebtInt!Print_Area</vt:lpstr>
      <vt:lpstr>DFIT!Print_Area</vt:lpstr>
      <vt:lpstr>ElimAR!Print_Area</vt:lpstr>
      <vt:lpstr>ExciseTax!Print_Area</vt:lpstr>
      <vt:lpstr>FIT!Print_Area</vt:lpstr>
      <vt:lpstr>GainsLosses!Print_Area</vt:lpstr>
      <vt:lpstr>GasInv!Print_Area</vt:lpstr>
      <vt:lpstr>InjDam!Print_Area</vt:lpstr>
      <vt:lpstr>MiscReState!Print_Area</vt:lpstr>
      <vt:lpstr>'NA_Proposed Rates-WA'!Print_Area</vt:lpstr>
      <vt:lpstr>'NA_RevReqEx-WA'!Print_Area</vt:lpstr>
      <vt:lpstr>open!Print_Area</vt:lpstr>
      <vt:lpstr>OPEN3!Print_Area</vt:lpstr>
      <vt:lpstr>PFRstmtSheet!Print_Area</vt:lpstr>
      <vt:lpstr>PropTax!Print_Area</vt:lpstr>
      <vt:lpstr>RegExp!Print_Area</vt:lpstr>
      <vt:lpstr>ResultSumGas!Print_Area</vt:lpstr>
      <vt:lpstr>SubSpace!Print_Area</vt:lpstr>
      <vt:lpstr>UncollExp!Print_Area</vt:lpstr>
      <vt:lpstr>WAGas_10!Print_Area</vt:lpstr>
      <vt:lpstr>WeatherGas!Print_Area</vt:lpstr>
      <vt:lpstr>Print_for_CBReport</vt:lpstr>
      <vt:lpstr>Print_for_Checking</vt:lpstr>
      <vt:lpstr>WAGas_10!Print_Titles</vt:lpstr>
      <vt:lpstr>WA_Gas</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Liz Andrews</cp:lastModifiedBy>
  <cp:lastPrinted>2012-03-30T16:39:52Z</cp:lastPrinted>
  <dcterms:created xsi:type="dcterms:W3CDTF">1997-05-15T21:41:44Z</dcterms:created>
  <dcterms:modified xsi:type="dcterms:W3CDTF">2016-06-10T00:10:47Z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